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v_000\Documents\ALEX - IN-ING\Liběchov\škola aktuální\VÝKAZ VÝMĚR\"/>
    </mc:Choice>
  </mc:AlternateContent>
  <bookViews>
    <workbookView xWindow="0" yWindow="0" windowWidth="20490" windowHeight="7350" firstSheet="2" activeTab="4"/>
  </bookViews>
  <sheets>
    <sheet name="Rekapitulace stavby" sheetId="1" r:id="rId1"/>
    <sheet name="01 - Objekt školy- odborn..." sheetId="2" r:id="rId2"/>
    <sheet name="02 - Objekt pro pěstitels..." sheetId="3" r:id="rId3"/>
    <sheet name="03 - Přípojky k objektu p..." sheetId="4" r:id="rId4"/>
    <sheet name="04 - Úpravy parteru" sheetId="5" r:id="rId5"/>
  </sheets>
  <definedNames>
    <definedName name="_xlnm.Print_Titles" localSheetId="1">'01 - Objekt školy- odborn...'!$144:$144</definedName>
    <definedName name="_xlnm.Print_Titles" localSheetId="2">'02 - Objekt pro pěstitels...'!$143:$143</definedName>
    <definedName name="_xlnm.Print_Titles" localSheetId="3">'03 - Přípojky k objektu p...'!$120:$120</definedName>
    <definedName name="_xlnm.Print_Titles" localSheetId="4">'04 - Úpravy parteru'!$125:$125</definedName>
    <definedName name="_xlnm.Print_Titles" localSheetId="0">'Rekapitulace stavby'!$85:$85</definedName>
    <definedName name="_xlnm.Print_Area" localSheetId="1">'01 - Objekt školy- odborn...'!$C$4:$Q$70,'01 - Objekt školy- odborn...'!$C$76:$Q$128,'01 - Objekt školy- odborn...'!$C$134:$Q$440</definedName>
    <definedName name="_xlnm.Print_Area" localSheetId="2">'02 - Objekt pro pěstitels...'!$C$4:$Q$70,'02 - Objekt pro pěstitels...'!$C$76:$Q$127,'02 - Objekt pro pěstitels...'!$C$133:$Q$422</definedName>
    <definedName name="_xlnm.Print_Area" localSheetId="3">'03 - Přípojky k objektu p...'!$C$4:$Q$70,'03 - Přípojky k objektu p...'!$C$76:$Q$104,'03 - Přípojky k objektu p...'!$C$110:$Q$165</definedName>
    <definedName name="_xlnm.Print_Area" localSheetId="4">'04 - Úpravy parteru'!$C$4:$Q$70,'04 - Úpravy parteru'!$C$76:$Q$109,'04 - Úpravy parteru'!$C$115:$Q$230</definedName>
    <definedName name="_xlnm.Print_Area" localSheetId="0">'Rekapitulace stavby'!$C$4:$AP$70,'Rekapitulace stavby'!$C$76:$AP$95</definedName>
  </definedNames>
  <calcPr calcId="152511"/>
</workbook>
</file>

<file path=xl/calcChain.xml><?xml version="1.0" encoding="utf-8"?>
<calcChain xmlns="http://schemas.openxmlformats.org/spreadsheetml/2006/main">
  <c r="AY91" i="1" l="1"/>
  <c r="AX91" i="1"/>
  <c r="BI230" i="5"/>
  <c r="BH230" i="5"/>
  <c r="BG230" i="5"/>
  <c r="BF230" i="5"/>
  <c r="AA230" i="5"/>
  <c r="Y230" i="5"/>
  <c r="W230" i="5"/>
  <c r="BK230" i="5"/>
  <c r="N230" i="5"/>
  <c r="BE230" i="5" s="1"/>
  <c r="BI229" i="5"/>
  <c r="BH229" i="5"/>
  <c r="BG229" i="5"/>
  <c r="BF229" i="5"/>
  <c r="AA229" i="5"/>
  <c r="AA228" i="5"/>
  <c r="Y229" i="5"/>
  <c r="Y228" i="5" s="1"/>
  <c r="W229" i="5"/>
  <c r="W228" i="5"/>
  <c r="BK229" i="5"/>
  <c r="BK228" i="5" s="1"/>
  <c r="N228" i="5" s="1"/>
  <c r="N101" i="5" s="1"/>
  <c r="N229" i="5"/>
  <c r="BE229" i="5"/>
  <c r="BI227" i="5"/>
  <c r="BH227" i="5"/>
  <c r="BG227" i="5"/>
  <c r="BF227" i="5"/>
  <c r="AA227" i="5"/>
  <c r="Y227" i="5"/>
  <c r="W227" i="5"/>
  <c r="BK227" i="5"/>
  <c r="N227" i="5"/>
  <c r="BE227" i="5" s="1"/>
  <c r="BI226" i="5"/>
  <c r="BH226" i="5"/>
  <c r="BG226" i="5"/>
  <c r="BF226" i="5"/>
  <c r="AA226" i="5"/>
  <c r="Y226" i="5"/>
  <c r="W226" i="5"/>
  <c r="BK226" i="5"/>
  <c r="N226" i="5"/>
  <c r="BE226" i="5" s="1"/>
  <c r="BI225" i="5"/>
  <c r="BH225" i="5"/>
  <c r="BG225" i="5"/>
  <c r="BF225" i="5"/>
  <c r="AA225" i="5"/>
  <c r="Y225" i="5"/>
  <c r="W225" i="5"/>
  <c r="W223" i="5" s="1"/>
  <c r="W222" i="5" s="1"/>
  <c r="BK225" i="5"/>
  <c r="N225" i="5"/>
  <c r="BE225" i="5"/>
  <c r="BI224" i="5"/>
  <c r="BH224" i="5"/>
  <c r="BG224" i="5"/>
  <c r="BF224" i="5"/>
  <c r="AA224" i="5"/>
  <c r="AA223" i="5" s="1"/>
  <c r="AA222" i="5" s="1"/>
  <c r="Y224" i="5"/>
  <c r="Y223" i="5"/>
  <c r="Y222" i="5" s="1"/>
  <c r="W224" i="5"/>
  <c r="BK224" i="5"/>
  <c r="N224" i="5"/>
  <c r="BE224" i="5"/>
  <c r="BI221" i="5"/>
  <c r="BH221" i="5"/>
  <c r="BG221" i="5"/>
  <c r="BF221" i="5"/>
  <c r="AA221" i="5"/>
  <c r="Y221" i="5"/>
  <c r="W221" i="5"/>
  <c r="W218" i="5" s="1"/>
  <c r="BK221" i="5"/>
  <c r="N221" i="5"/>
  <c r="BE221" i="5" s="1"/>
  <c r="BI220" i="5"/>
  <c r="BH220" i="5"/>
  <c r="BG220" i="5"/>
  <c r="BF220" i="5"/>
  <c r="AA220" i="5"/>
  <c r="AA218" i="5" s="1"/>
  <c r="Y220" i="5"/>
  <c r="W220" i="5"/>
  <c r="BK220" i="5"/>
  <c r="N220" i="5"/>
  <c r="BE220" i="5" s="1"/>
  <c r="BI219" i="5"/>
  <c r="BH219" i="5"/>
  <c r="BG219" i="5"/>
  <c r="BF219" i="5"/>
  <c r="AA219" i="5"/>
  <c r="Y219" i="5"/>
  <c r="Y218" i="5" s="1"/>
  <c r="W219" i="5"/>
  <c r="BK219" i="5"/>
  <c r="N219" i="5"/>
  <c r="BE219" i="5"/>
  <c r="BI217" i="5"/>
  <c r="BH217" i="5"/>
  <c r="BG217" i="5"/>
  <c r="BF217" i="5"/>
  <c r="AA217" i="5"/>
  <c r="Y217" i="5"/>
  <c r="W217" i="5"/>
  <c r="BK217" i="5"/>
  <c r="N217" i="5"/>
  <c r="BE217" i="5" s="1"/>
  <c r="BI216" i="5"/>
  <c r="BH216" i="5"/>
  <c r="BG216" i="5"/>
  <c r="BF216" i="5"/>
  <c r="AA216" i="5"/>
  <c r="Y216" i="5"/>
  <c r="W216" i="5"/>
  <c r="BK216" i="5"/>
  <c r="N216" i="5"/>
  <c r="BE216" i="5" s="1"/>
  <c r="BI215" i="5"/>
  <c r="BH215" i="5"/>
  <c r="BG215" i="5"/>
  <c r="BF215" i="5"/>
  <c r="AA215" i="5"/>
  <c r="Y215" i="5"/>
  <c r="W215" i="5"/>
  <c r="BK215" i="5"/>
  <c r="N215" i="5"/>
  <c r="BE215" i="5" s="1"/>
  <c r="BI214" i="5"/>
  <c r="BH214" i="5"/>
  <c r="BG214" i="5"/>
  <c r="BF214" i="5"/>
  <c r="AA214" i="5"/>
  <c r="Y214" i="5"/>
  <c r="W214" i="5"/>
  <c r="BK214" i="5"/>
  <c r="N214" i="5"/>
  <c r="BE214" i="5" s="1"/>
  <c r="BI213" i="5"/>
  <c r="BH213" i="5"/>
  <c r="BG213" i="5"/>
  <c r="BF213" i="5"/>
  <c r="AA213" i="5"/>
  <c r="Y213" i="5"/>
  <c r="W213" i="5"/>
  <c r="BK213" i="5"/>
  <c r="N213" i="5"/>
  <c r="BE213" i="5"/>
  <c r="BI212" i="5"/>
  <c r="BH212" i="5"/>
  <c r="BG212" i="5"/>
  <c r="BF212" i="5"/>
  <c r="AA212" i="5"/>
  <c r="Y212" i="5"/>
  <c r="W212" i="5"/>
  <c r="BK212" i="5"/>
  <c r="N212" i="5"/>
  <c r="BE212" i="5" s="1"/>
  <c r="BI211" i="5"/>
  <c r="BH211" i="5"/>
  <c r="BG211" i="5"/>
  <c r="BF211" i="5"/>
  <c r="AA211" i="5"/>
  <c r="Y211" i="5"/>
  <c r="W211" i="5"/>
  <c r="BK211" i="5"/>
  <c r="N211" i="5"/>
  <c r="BE211" i="5" s="1"/>
  <c r="BI210" i="5"/>
  <c r="BH210" i="5"/>
  <c r="BG210" i="5"/>
  <c r="BF210" i="5"/>
  <c r="AA210" i="5"/>
  <c r="Y210" i="5"/>
  <c r="W210" i="5"/>
  <c r="BK210" i="5"/>
  <c r="N210" i="5"/>
  <c r="BE210" i="5" s="1"/>
  <c r="BI209" i="5"/>
  <c r="BH209" i="5"/>
  <c r="BG209" i="5"/>
  <c r="BF209" i="5"/>
  <c r="AA209" i="5"/>
  <c r="Y209" i="5"/>
  <c r="W209" i="5"/>
  <c r="BK209" i="5"/>
  <c r="N209" i="5"/>
  <c r="BE209" i="5" s="1"/>
  <c r="BI208" i="5"/>
  <c r="BH208" i="5"/>
  <c r="BG208" i="5"/>
  <c r="BF208" i="5"/>
  <c r="AA208" i="5"/>
  <c r="Y208" i="5"/>
  <c r="W208" i="5"/>
  <c r="BK208" i="5"/>
  <c r="N208" i="5"/>
  <c r="BE208" i="5" s="1"/>
  <c r="BI207" i="5"/>
  <c r="BH207" i="5"/>
  <c r="BG207" i="5"/>
  <c r="BF207" i="5"/>
  <c r="AA207" i="5"/>
  <c r="Y207" i="5"/>
  <c r="Y206" i="5" s="1"/>
  <c r="W207" i="5"/>
  <c r="BK207" i="5"/>
  <c r="N207" i="5"/>
  <c r="BE207" i="5" s="1"/>
  <c r="BI205" i="5"/>
  <c r="BH205" i="5"/>
  <c r="BG205" i="5"/>
  <c r="BF205" i="5"/>
  <c r="AA205" i="5"/>
  <c r="Y205" i="5"/>
  <c r="W205" i="5"/>
  <c r="BK205" i="5"/>
  <c r="N205" i="5"/>
  <c r="BE205" i="5"/>
  <c r="BI204" i="5"/>
  <c r="BH204" i="5"/>
  <c r="BG204" i="5"/>
  <c r="BF204" i="5"/>
  <c r="AA204" i="5"/>
  <c r="Y204" i="5"/>
  <c r="W204" i="5"/>
  <c r="BK204" i="5"/>
  <c r="N204" i="5"/>
  <c r="BE204" i="5" s="1"/>
  <c r="BI203" i="5"/>
  <c r="BH203" i="5"/>
  <c r="BG203" i="5"/>
  <c r="BF203" i="5"/>
  <c r="AA203" i="5"/>
  <c r="Y203" i="5"/>
  <c r="W203" i="5"/>
  <c r="BK203" i="5"/>
  <c r="N203" i="5"/>
  <c r="BE203" i="5" s="1"/>
  <c r="BI202" i="5"/>
  <c r="BH202" i="5"/>
  <c r="BG202" i="5"/>
  <c r="BF202" i="5"/>
  <c r="AA202" i="5"/>
  <c r="Y202" i="5"/>
  <c r="W202" i="5"/>
  <c r="BK202" i="5"/>
  <c r="N202" i="5"/>
  <c r="BE202" i="5" s="1"/>
  <c r="BI201" i="5"/>
  <c r="BH201" i="5"/>
  <c r="BG201" i="5"/>
  <c r="BF201" i="5"/>
  <c r="AA201" i="5"/>
  <c r="Y201" i="5"/>
  <c r="W201" i="5"/>
  <c r="BK201" i="5"/>
  <c r="N201" i="5"/>
  <c r="BE201" i="5" s="1"/>
  <c r="BI200" i="5"/>
  <c r="BH200" i="5"/>
  <c r="BG200" i="5"/>
  <c r="BF200" i="5"/>
  <c r="AA200" i="5"/>
  <c r="Y200" i="5"/>
  <c r="W200" i="5"/>
  <c r="BK200" i="5"/>
  <c r="N200" i="5"/>
  <c r="BE200" i="5" s="1"/>
  <c r="BI199" i="5"/>
  <c r="BH199" i="5"/>
  <c r="BG199" i="5"/>
  <c r="BF199" i="5"/>
  <c r="AA199" i="5"/>
  <c r="Y199" i="5"/>
  <c r="Y198" i="5" s="1"/>
  <c r="Y127" i="5" s="1"/>
  <c r="Y126" i="5" s="1"/>
  <c r="W199" i="5"/>
  <c r="BK199" i="5"/>
  <c r="N199" i="5"/>
  <c r="BE199" i="5"/>
  <c r="BI197" i="5"/>
  <c r="BH197" i="5"/>
  <c r="BG197" i="5"/>
  <c r="BF197" i="5"/>
  <c r="AA197" i="5"/>
  <c r="AA196" i="5"/>
  <c r="Y197" i="5"/>
  <c r="Y196" i="5" s="1"/>
  <c r="W197" i="5"/>
  <c r="W196" i="5"/>
  <c r="BK197" i="5"/>
  <c r="BK196" i="5" s="1"/>
  <c r="N196" i="5" s="1"/>
  <c r="N95" i="5" s="1"/>
  <c r="N197" i="5"/>
  <c r="BE197" i="5"/>
  <c r="BI195" i="5"/>
  <c r="BH195" i="5"/>
  <c r="BG195" i="5"/>
  <c r="BF195" i="5"/>
  <c r="AA195" i="5"/>
  <c r="Y195" i="5"/>
  <c r="W195" i="5"/>
  <c r="BK195" i="5"/>
  <c r="N195" i="5"/>
  <c r="BE195" i="5"/>
  <c r="BI194" i="5"/>
  <c r="BH194" i="5"/>
  <c r="BG194" i="5"/>
  <c r="BF194" i="5"/>
  <c r="AA194" i="5"/>
  <c r="Y194" i="5"/>
  <c r="W194" i="5"/>
  <c r="BK194" i="5"/>
  <c r="N194" i="5"/>
  <c r="BE194" i="5" s="1"/>
  <c r="BI193" i="5"/>
  <c r="BH193" i="5"/>
  <c r="BG193" i="5"/>
  <c r="BF193" i="5"/>
  <c r="AA193" i="5"/>
  <c r="Y193" i="5"/>
  <c r="W193" i="5"/>
  <c r="BK193" i="5"/>
  <c r="N193" i="5"/>
  <c r="BE193" i="5" s="1"/>
  <c r="BI192" i="5"/>
  <c r="BH192" i="5"/>
  <c r="BG192" i="5"/>
  <c r="BF192" i="5"/>
  <c r="AA192" i="5"/>
  <c r="Y192" i="5"/>
  <c r="W192" i="5"/>
  <c r="BK192" i="5"/>
  <c r="N192" i="5"/>
  <c r="BE192" i="5" s="1"/>
  <c r="BI191" i="5"/>
  <c r="BH191" i="5"/>
  <c r="BG191" i="5"/>
  <c r="BF191" i="5"/>
  <c r="AA191" i="5"/>
  <c r="Y191" i="5"/>
  <c r="W191" i="5"/>
  <c r="BK191" i="5"/>
  <c r="N191" i="5"/>
  <c r="BE191" i="5"/>
  <c r="BI190" i="5"/>
  <c r="BH190" i="5"/>
  <c r="BG190" i="5"/>
  <c r="BF190" i="5"/>
  <c r="AA190" i="5"/>
  <c r="Y190" i="5"/>
  <c r="W190" i="5"/>
  <c r="BK190" i="5"/>
  <c r="N190" i="5"/>
  <c r="BE190" i="5" s="1"/>
  <c r="BI189" i="5"/>
  <c r="BH189" i="5"/>
  <c r="BG189" i="5"/>
  <c r="BF189" i="5"/>
  <c r="AA189" i="5"/>
  <c r="Y189" i="5"/>
  <c r="W189" i="5"/>
  <c r="BK189" i="5"/>
  <c r="N189" i="5"/>
  <c r="BE189" i="5" s="1"/>
  <c r="BI188" i="5"/>
  <c r="BH188" i="5"/>
  <c r="BG188" i="5"/>
  <c r="BF188" i="5"/>
  <c r="AA188" i="5"/>
  <c r="Y188" i="5"/>
  <c r="W188" i="5"/>
  <c r="BK188" i="5"/>
  <c r="N188" i="5"/>
  <c r="BE188" i="5" s="1"/>
  <c r="BI187" i="5"/>
  <c r="BH187" i="5"/>
  <c r="BG187" i="5"/>
  <c r="BF187" i="5"/>
  <c r="AA187" i="5"/>
  <c r="Y187" i="5"/>
  <c r="W187" i="5"/>
  <c r="BK187" i="5"/>
  <c r="N187" i="5"/>
  <c r="BE187" i="5"/>
  <c r="BI186" i="5"/>
  <c r="BH186" i="5"/>
  <c r="BG186" i="5"/>
  <c r="BF186" i="5"/>
  <c r="AA186" i="5"/>
  <c r="Y186" i="5"/>
  <c r="W186" i="5"/>
  <c r="BK186" i="5"/>
  <c r="N186" i="5"/>
  <c r="BE186" i="5" s="1"/>
  <c r="BI185" i="5"/>
  <c r="BH185" i="5"/>
  <c r="BG185" i="5"/>
  <c r="BF185" i="5"/>
  <c r="AA185" i="5"/>
  <c r="Y185" i="5"/>
  <c r="W185" i="5"/>
  <c r="BK185" i="5"/>
  <c r="N185" i="5"/>
  <c r="BE185" i="5" s="1"/>
  <c r="BI184" i="5"/>
  <c r="BH184" i="5"/>
  <c r="BG184" i="5"/>
  <c r="BF184" i="5"/>
  <c r="AA184" i="5"/>
  <c r="Y184" i="5"/>
  <c r="W184" i="5"/>
  <c r="BK184" i="5"/>
  <c r="N184" i="5"/>
  <c r="BE184" i="5" s="1"/>
  <c r="BI183" i="5"/>
  <c r="BH183" i="5"/>
  <c r="BG183" i="5"/>
  <c r="BF183" i="5"/>
  <c r="AA183" i="5"/>
  <c r="Y183" i="5"/>
  <c r="W183" i="5"/>
  <c r="BK183" i="5"/>
  <c r="N183" i="5"/>
  <c r="BE183" i="5"/>
  <c r="BI182" i="5"/>
  <c r="BH182" i="5"/>
  <c r="BG182" i="5"/>
  <c r="BF182" i="5"/>
  <c r="AA182" i="5"/>
  <c r="Y182" i="5"/>
  <c r="Y181" i="5"/>
  <c r="W182" i="5"/>
  <c r="W181" i="5" s="1"/>
  <c r="BK182" i="5"/>
  <c r="BK181" i="5" s="1"/>
  <c r="N181" i="5" s="1"/>
  <c r="N94" i="5" s="1"/>
  <c r="N182" i="5"/>
  <c r="BE182" i="5" s="1"/>
  <c r="BI180" i="5"/>
  <c r="BH180" i="5"/>
  <c r="BG180" i="5"/>
  <c r="BF180" i="5"/>
  <c r="AA180" i="5"/>
  <c r="Y180" i="5"/>
  <c r="W180" i="5"/>
  <c r="BK180" i="5"/>
  <c r="N180" i="5"/>
  <c r="BE180" i="5" s="1"/>
  <c r="BI179" i="5"/>
  <c r="BH179" i="5"/>
  <c r="BG179" i="5"/>
  <c r="BF179" i="5"/>
  <c r="AA179" i="5"/>
  <c r="Y179" i="5"/>
  <c r="W179" i="5"/>
  <c r="BK179" i="5"/>
  <c r="N179" i="5"/>
  <c r="BE179" i="5"/>
  <c r="BI178" i="5"/>
  <c r="BH178" i="5"/>
  <c r="BG178" i="5"/>
  <c r="BF178" i="5"/>
  <c r="AA178" i="5"/>
  <c r="AA177" i="5" s="1"/>
  <c r="Y178" i="5"/>
  <c r="Y177" i="5"/>
  <c r="W178" i="5"/>
  <c r="BK178" i="5"/>
  <c r="BK177" i="5" s="1"/>
  <c r="N177" i="5" s="1"/>
  <c r="N93" i="5" s="1"/>
  <c r="N178" i="5"/>
  <c r="BE178" i="5" s="1"/>
  <c r="BI176" i="5"/>
  <c r="BH176" i="5"/>
  <c r="BG176" i="5"/>
  <c r="BF176" i="5"/>
  <c r="AA176" i="5"/>
  <c r="Y176" i="5"/>
  <c r="W176" i="5"/>
  <c r="BK176" i="5"/>
  <c r="N176" i="5"/>
  <c r="BE176" i="5" s="1"/>
  <c r="BI175" i="5"/>
  <c r="BH175" i="5"/>
  <c r="BG175" i="5"/>
  <c r="BF175" i="5"/>
  <c r="AA175" i="5"/>
  <c r="Y175" i="5"/>
  <c r="W175" i="5"/>
  <c r="BK175" i="5"/>
  <c r="N175" i="5"/>
  <c r="BE175" i="5" s="1"/>
  <c r="BI174" i="5"/>
  <c r="BH174" i="5"/>
  <c r="BG174" i="5"/>
  <c r="BF174" i="5"/>
  <c r="AA174" i="5"/>
  <c r="Y174" i="5"/>
  <c r="W174" i="5"/>
  <c r="BK174" i="5"/>
  <c r="N174" i="5"/>
  <c r="BE174" i="5" s="1"/>
  <c r="BI173" i="5"/>
  <c r="BH173" i="5"/>
  <c r="BG173" i="5"/>
  <c r="BF173" i="5"/>
  <c r="AA173" i="5"/>
  <c r="Y173" i="5"/>
  <c r="W173" i="5"/>
  <c r="BK173" i="5"/>
  <c r="N173" i="5"/>
  <c r="BE173" i="5" s="1"/>
  <c r="BI172" i="5"/>
  <c r="BH172" i="5"/>
  <c r="BG172" i="5"/>
  <c r="BF172" i="5"/>
  <c r="AA172" i="5"/>
  <c r="Y172" i="5"/>
  <c r="W172" i="5"/>
  <c r="BK172" i="5"/>
  <c r="N172" i="5"/>
  <c r="BE172" i="5" s="1"/>
  <c r="BI171" i="5"/>
  <c r="BH171" i="5"/>
  <c r="BG171" i="5"/>
  <c r="BF171" i="5"/>
  <c r="AA171" i="5"/>
  <c r="Y171" i="5"/>
  <c r="W171" i="5"/>
  <c r="BK171" i="5"/>
  <c r="N171" i="5"/>
  <c r="BE171" i="5"/>
  <c r="BI170" i="5"/>
  <c r="BH170" i="5"/>
  <c r="BG170" i="5"/>
  <c r="BF170" i="5"/>
  <c r="AA170" i="5"/>
  <c r="Y170" i="5"/>
  <c r="W170" i="5"/>
  <c r="BK170" i="5"/>
  <c r="N170" i="5"/>
  <c r="BE170" i="5" s="1"/>
  <c r="BI169" i="5"/>
  <c r="BH169" i="5"/>
  <c r="BG169" i="5"/>
  <c r="BF169" i="5"/>
  <c r="AA169" i="5"/>
  <c r="Y169" i="5"/>
  <c r="W169" i="5"/>
  <c r="BK169" i="5"/>
  <c r="N169" i="5"/>
  <c r="BE169" i="5"/>
  <c r="BI168" i="5"/>
  <c r="BH168" i="5"/>
  <c r="BG168" i="5"/>
  <c r="BF168" i="5"/>
  <c r="AA168" i="5"/>
  <c r="Y168" i="5"/>
  <c r="W168" i="5"/>
  <c r="BK168" i="5"/>
  <c r="N168" i="5"/>
  <c r="BE168" i="5" s="1"/>
  <c r="BI167" i="5"/>
  <c r="BH167" i="5"/>
  <c r="BG167" i="5"/>
  <c r="BF167" i="5"/>
  <c r="AA167" i="5"/>
  <c r="Y167" i="5"/>
  <c r="W167" i="5"/>
  <c r="BK167" i="5"/>
  <c r="N167" i="5"/>
  <c r="BE167" i="5" s="1"/>
  <c r="BI166" i="5"/>
  <c r="BH166" i="5"/>
  <c r="BG166" i="5"/>
  <c r="BF166" i="5"/>
  <c r="AA166" i="5"/>
  <c r="Y166" i="5"/>
  <c r="W166" i="5"/>
  <c r="BK166" i="5"/>
  <c r="N166" i="5"/>
  <c r="BE166" i="5" s="1"/>
  <c r="BI165" i="5"/>
  <c r="BH165" i="5"/>
  <c r="BG165" i="5"/>
  <c r="BF165" i="5"/>
  <c r="AA165" i="5"/>
  <c r="Y165" i="5"/>
  <c r="W165" i="5"/>
  <c r="BK165" i="5"/>
  <c r="N165" i="5"/>
  <c r="BE165" i="5" s="1"/>
  <c r="BI164" i="5"/>
  <c r="BH164" i="5"/>
  <c r="BG164" i="5"/>
  <c r="BF164" i="5"/>
  <c r="AA164" i="5"/>
  <c r="Y164" i="5"/>
  <c r="W164" i="5"/>
  <c r="BK164" i="5"/>
  <c r="N164" i="5"/>
  <c r="BE164" i="5" s="1"/>
  <c r="BI163" i="5"/>
  <c r="BH163" i="5"/>
  <c r="BG163" i="5"/>
  <c r="BF163" i="5"/>
  <c r="AA163" i="5"/>
  <c r="Y163" i="5"/>
  <c r="W163" i="5"/>
  <c r="BK163" i="5"/>
  <c r="N163" i="5"/>
  <c r="BE163" i="5"/>
  <c r="BI162" i="5"/>
  <c r="BH162" i="5"/>
  <c r="BG162" i="5"/>
  <c r="BF162" i="5"/>
  <c r="AA162" i="5"/>
  <c r="Y162" i="5"/>
  <c r="W162" i="5"/>
  <c r="BK162" i="5"/>
  <c r="N162" i="5"/>
  <c r="BE162" i="5" s="1"/>
  <c r="BI161" i="5"/>
  <c r="BH161" i="5"/>
  <c r="BG161" i="5"/>
  <c r="BF161" i="5"/>
  <c r="AA161" i="5"/>
  <c r="Y161" i="5"/>
  <c r="W161" i="5"/>
  <c r="BK161" i="5"/>
  <c r="N161" i="5"/>
  <c r="BE161" i="5"/>
  <c r="BI160" i="5"/>
  <c r="BH160" i="5"/>
  <c r="BG160" i="5"/>
  <c r="BF160" i="5"/>
  <c r="AA160" i="5"/>
  <c r="Y160" i="5"/>
  <c r="W160" i="5"/>
  <c r="BK160" i="5"/>
  <c r="N160" i="5"/>
  <c r="BE160" i="5" s="1"/>
  <c r="BI159" i="5"/>
  <c r="BH159" i="5"/>
  <c r="BG159" i="5"/>
  <c r="BF159" i="5"/>
  <c r="AA159" i="5"/>
  <c r="Y159" i="5"/>
  <c r="W159" i="5"/>
  <c r="BK159" i="5"/>
  <c r="N159" i="5"/>
  <c r="BE159" i="5"/>
  <c r="BI158" i="5"/>
  <c r="BH158" i="5"/>
  <c r="BG158" i="5"/>
  <c r="BF158" i="5"/>
  <c r="AA158" i="5"/>
  <c r="Y158" i="5"/>
  <c r="W158" i="5"/>
  <c r="BK158" i="5"/>
  <c r="N158" i="5"/>
  <c r="BE158" i="5" s="1"/>
  <c r="BI157" i="5"/>
  <c r="BH157" i="5"/>
  <c r="BG157" i="5"/>
  <c r="BF157" i="5"/>
  <c r="AA157" i="5"/>
  <c r="Y157" i="5"/>
  <c r="Y156" i="5" s="1"/>
  <c r="W157" i="5"/>
  <c r="BK157" i="5"/>
  <c r="N157" i="5"/>
  <c r="BE157" i="5" s="1"/>
  <c r="BI155" i="5"/>
  <c r="BH155" i="5"/>
  <c r="BG155" i="5"/>
  <c r="BF155" i="5"/>
  <c r="AA155" i="5"/>
  <c r="Y155" i="5"/>
  <c r="W155" i="5"/>
  <c r="BK155" i="5"/>
  <c r="N155" i="5"/>
  <c r="BE155" i="5"/>
  <c r="BI154" i="5"/>
  <c r="BH154" i="5"/>
  <c r="BG154" i="5"/>
  <c r="BF154" i="5"/>
  <c r="AA154" i="5"/>
  <c r="Y154" i="5"/>
  <c r="W154" i="5"/>
  <c r="BK154" i="5"/>
  <c r="N154" i="5"/>
  <c r="BE154" i="5" s="1"/>
  <c r="BI153" i="5"/>
  <c r="BH153" i="5"/>
  <c r="BG153" i="5"/>
  <c r="BF153" i="5"/>
  <c r="AA153" i="5"/>
  <c r="Y153" i="5"/>
  <c r="W153" i="5"/>
  <c r="BK153" i="5"/>
  <c r="N153" i="5"/>
  <c r="BE153" i="5"/>
  <c r="BI152" i="5"/>
  <c r="BH152" i="5"/>
  <c r="BG152" i="5"/>
  <c r="BF152" i="5"/>
  <c r="AA152" i="5"/>
  <c r="Y152" i="5"/>
  <c r="W152" i="5"/>
  <c r="BK152" i="5"/>
  <c r="N152" i="5"/>
  <c r="BE152" i="5" s="1"/>
  <c r="BI151" i="5"/>
  <c r="BH151" i="5"/>
  <c r="BG151" i="5"/>
  <c r="BF151" i="5"/>
  <c r="AA151" i="5"/>
  <c r="Y151" i="5"/>
  <c r="W151" i="5"/>
  <c r="BK151" i="5"/>
  <c r="N151" i="5"/>
  <c r="BE151" i="5" s="1"/>
  <c r="BI150" i="5"/>
  <c r="BH150" i="5"/>
  <c r="BG150" i="5"/>
  <c r="BF150" i="5"/>
  <c r="AA150" i="5"/>
  <c r="Y150" i="5"/>
  <c r="W150" i="5"/>
  <c r="BK150" i="5"/>
  <c r="N150" i="5"/>
  <c r="BE150" i="5" s="1"/>
  <c r="BI149" i="5"/>
  <c r="BH149" i="5"/>
  <c r="BG149" i="5"/>
  <c r="BF149" i="5"/>
  <c r="AA149" i="5"/>
  <c r="Y149" i="5"/>
  <c r="W149" i="5"/>
  <c r="BK149" i="5"/>
  <c r="N149" i="5"/>
  <c r="BE149" i="5"/>
  <c r="BI148" i="5"/>
  <c r="BH148" i="5"/>
  <c r="BG148" i="5"/>
  <c r="BF148" i="5"/>
  <c r="AA148" i="5"/>
  <c r="Y148" i="5"/>
  <c r="W148" i="5"/>
  <c r="BK148" i="5"/>
  <c r="N148" i="5"/>
  <c r="BE148" i="5" s="1"/>
  <c r="BI147" i="5"/>
  <c r="BH147" i="5"/>
  <c r="BG147" i="5"/>
  <c r="BF147" i="5"/>
  <c r="AA147" i="5"/>
  <c r="Y147" i="5"/>
  <c r="W147" i="5"/>
  <c r="BK147" i="5"/>
  <c r="N147" i="5"/>
  <c r="BE147" i="5"/>
  <c r="BI146" i="5"/>
  <c r="BH146" i="5"/>
  <c r="BG146" i="5"/>
  <c r="BF146" i="5"/>
  <c r="AA146" i="5"/>
  <c r="AA145" i="5" s="1"/>
  <c r="Y146" i="5"/>
  <c r="Y145" i="5"/>
  <c r="W146" i="5"/>
  <c r="BK146" i="5"/>
  <c r="BK145" i="5" s="1"/>
  <c r="N145" i="5" s="1"/>
  <c r="N91" i="5" s="1"/>
  <c r="N146" i="5"/>
  <c r="BE146" i="5" s="1"/>
  <c r="BI144" i="5"/>
  <c r="BH144" i="5"/>
  <c r="BG144" i="5"/>
  <c r="BF144" i="5"/>
  <c r="AA144" i="5"/>
  <c r="Y144" i="5"/>
  <c r="W144" i="5"/>
  <c r="BK144" i="5"/>
  <c r="N144" i="5"/>
  <c r="BE144" i="5" s="1"/>
  <c r="BI143" i="5"/>
  <c r="BH143" i="5"/>
  <c r="BG143" i="5"/>
  <c r="BF143" i="5"/>
  <c r="AA143" i="5"/>
  <c r="Y143" i="5"/>
  <c r="W143" i="5"/>
  <c r="BK143" i="5"/>
  <c r="N143" i="5"/>
  <c r="BE143" i="5"/>
  <c r="BI142" i="5"/>
  <c r="BH142" i="5"/>
  <c r="BG142" i="5"/>
  <c r="BF142" i="5"/>
  <c r="AA142" i="5"/>
  <c r="Y142" i="5"/>
  <c r="W142" i="5"/>
  <c r="BK142" i="5"/>
  <c r="N142" i="5"/>
  <c r="BE142" i="5" s="1"/>
  <c r="BI141" i="5"/>
  <c r="BH141" i="5"/>
  <c r="BG141" i="5"/>
  <c r="BF141" i="5"/>
  <c r="AA141" i="5"/>
  <c r="Y141" i="5"/>
  <c r="W141" i="5"/>
  <c r="BK141" i="5"/>
  <c r="N141" i="5"/>
  <c r="BE141" i="5" s="1"/>
  <c r="BI140" i="5"/>
  <c r="BH140" i="5"/>
  <c r="BG140" i="5"/>
  <c r="BF140" i="5"/>
  <c r="AA140" i="5"/>
  <c r="Y140" i="5"/>
  <c r="W140" i="5"/>
  <c r="BK140" i="5"/>
  <c r="N140" i="5"/>
  <c r="BE140" i="5" s="1"/>
  <c r="BI139" i="5"/>
  <c r="BH139" i="5"/>
  <c r="BG139" i="5"/>
  <c r="BF139" i="5"/>
  <c r="AA139" i="5"/>
  <c r="Y139" i="5"/>
  <c r="W139" i="5"/>
  <c r="BK139" i="5"/>
  <c r="N139" i="5"/>
  <c r="BE139" i="5"/>
  <c r="BI138" i="5"/>
  <c r="BH138" i="5"/>
  <c r="BG138" i="5"/>
  <c r="BF138" i="5"/>
  <c r="AA138" i="5"/>
  <c r="Y138" i="5"/>
  <c r="W138" i="5"/>
  <c r="BK138" i="5"/>
  <c r="N138" i="5"/>
  <c r="BE138" i="5" s="1"/>
  <c r="BI137" i="5"/>
  <c r="BH137" i="5"/>
  <c r="BG137" i="5"/>
  <c r="BF137" i="5"/>
  <c r="AA137" i="5"/>
  <c r="Y137" i="5"/>
  <c r="W137" i="5"/>
  <c r="BK137" i="5"/>
  <c r="N137" i="5"/>
  <c r="BE137" i="5"/>
  <c r="BI136" i="5"/>
  <c r="BH136" i="5"/>
  <c r="BG136" i="5"/>
  <c r="BF136" i="5"/>
  <c r="AA136" i="5"/>
  <c r="Y136" i="5"/>
  <c r="W136" i="5"/>
  <c r="BK136" i="5"/>
  <c r="N136" i="5"/>
  <c r="BE136" i="5" s="1"/>
  <c r="BI135" i="5"/>
  <c r="BH135" i="5"/>
  <c r="BG135" i="5"/>
  <c r="BF135" i="5"/>
  <c r="AA135" i="5"/>
  <c r="Y135" i="5"/>
  <c r="W135" i="5"/>
  <c r="BK135" i="5"/>
  <c r="N135" i="5"/>
  <c r="BE135" i="5"/>
  <c r="BI134" i="5"/>
  <c r="BH134" i="5"/>
  <c r="BG134" i="5"/>
  <c r="BF134" i="5"/>
  <c r="AA134" i="5"/>
  <c r="Y134" i="5"/>
  <c r="W134" i="5"/>
  <c r="BK134" i="5"/>
  <c r="N134" i="5"/>
  <c r="BE134" i="5" s="1"/>
  <c r="BI133" i="5"/>
  <c r="BH133" i="5"/>
  <c r="BG133" i="5"/>
  <c r="BF133" i="5"/>
  <c r="AA133" i="5"/>
  <c r="Y133" i="5"/>
  <c r="W133" i="5"/>
  <c r="BK133" i="5"/>
  <c r="N133" i="5"/>
  <c r="BE133" i="5" s="1"/>
  <c r="BI132" i="5"/>
  <c r="BH132" i="5"/>
  <c r="BG132" i="5"/>
  <c r="BF132" i="5"/>
  <c r="AA132" i="5"/>
  <c r="Y132" i="5"/>
  <c r="W132" i="5"/>
  <c r="BK132" i="5"/>
  <c r="N132" i="5"/>
  <c r="BE132" i="5" s="1"/>
  <c r="BI131" i="5"/>
  <c r="BH131" i="5"/>
  <c r="BG131" i="5"/>
  <c r="BF131" i="5"/>
  <c r="AA131" i="5"/>
  <c r="Y131" i="5"/>
  <c r="W131" i="5"/>
  <c r="BK131" i="5"/>
  <c r="N131" i="5"/>
  <c r="BE131" i="5"/>
  <c r="BI130" i="5"/>
  <c r="BH130" i="5"/>
  <c r="BG130" i="5"/>
  <c r="BF130" i="5"/>
  <c r="AA130" i="5"/>
  <c r="Y130" i="5"/>
  <c r="W130" i="5"/>
  <c r="BK130" i="5"/>
  <c r="BK128" i="5" s="1"/>
  <c r="N130" i="5"/>
  <c r="BE130" i="5" s="1"/>
  <c r="BI129" i="5"/>
  <c r="BH129" i="5"/>
  <c r="BG129" i="5"/>
  <c r="BF129" i="5"/>
  <c r="AA129" i="5"/>
  <c r="Y129" i="5"/>
  <c r="Y128" i="5"/>
  <c r="W129" i="5"/>
  <c r="BK129" i="5"/>
  <c r="N129" i="5"/>
  <c r="BE129" i="5" s="1"/>
  <c r="F120" i="5"/>
  <c r="F118" i="5"/>
  <c r="BI107" i="5"/>
  <c r="BH107" i="5"/>
  <c r="BG107" i="5"/>
  <c r="BF107" i="5"/>
  <c r="BE107" i="5"/>
  <c r="BI106" i="5"/>
  <c r="BH106" i="5"/>
  <c r="BG106" i="5"/>
  <c r="BF106" i="5"/>
  <c r="BE106" i="5"/>
  <c r="BI105" i="5"/>
  <c r="BH105" i="5"/>
  <c r="BG105" i="5"/>
  <c r="BF105" i="5"/>
  <c r="BE105" i="5"/>
  <c r="BI104" i="5"/>
  <c r="BH104" i="5"/>
  <c r="BG104" i="5"/>
  <c r="BF104" i="5"/>
  <c r="H33" i="5" s="1"/>
  <c r="BA91" i="1" s="1"/>
  <c r="BE104" i="5"/>
  <c r="M28" i="5"/>
  <c r="AS91" i="1" s="1"/>
  <c r="F81" i="5"/>
  <c r="F79" i="5"/>
  <c r="O21" i="5"/>
  <c r="E21" i="5"/>
  <c r="M123" i="5"/>
  <c r="M84" i="5"/>
  <c r="O20" i="5"/>
  <c r="O18" i="5"/>
  <c r="E18" i="5"/>
  <c r="O17" i="5"/>
  <c r="O15" i="5"/>
  <c r="E15" i="5"/>
  <c r="O14" i="5"/>
  <c r="O12" i="5"/>
  <c r="E12" i="5"/>
  <c r="F122" i="5" s="1"/>
  <c r="F83" i="5"/>
  <c r="O11" i="5"/>
  <c r="O9" i="5"/>
  <c r="M120" i="5" s="1"/>
  <c r="M81" i="5"/>
  <c r="F6" i="5"/>
  <c r="AY90" i="1"/>
  <c r="AX90" i="1"/>
  <c r="BI165" i="4"/>
  <c r="BH165" i="4"/>
  <c r="BG165" i="4"/>
  <c r="BF165" i="4"/>
  <c r="AA165" i="4"/>
  <c r="Y165" i="4"/>
  <c r="W165" i="4"/>
  <c r="BK165" i="4"/>
  <c r="N165" i="4"/>
  <c r="BE165" i="4" s="1"/>
  <c r="BI164" i="4"/>
  <c r="BH164" i="4"/>
  <c r="BG164" i="4"/>
  <c r="BF164" i="4"/>
  <c r="AA164" i="4"/>
  <c r="AA163" i="4" s="1"/>
  <c r="Y164" i="4"/>
  <c r="Y163" i="4" s="1"/>
  <c r="W164" i="4"/>
  <c r="W163" i="4"/>
  <c r="BK164" i="4"/>
  <c r="BK163" i="4" s="1"/>
  <c r="N163" i="4" s="1"/>
  <c r="N96" i="4" s="1"/>
  <c r="N164" i="4"/>
  <c r="BE164" i="4" s="1"/>
  <c r="BI162" i="4"/>
  <c r="BH162" i="4"/>
  <c r="BG162" i="4"/>
  <c r="BF162" i="4"/>
  <c r="AA162" i="4"/>
  <c r="Y162" i="4"/>
  <c r="W162" i="4"/>
  <c r="BK162" i="4"/>
  <c r="N162" i="4"/>
  <c r="BE162" i="4" s="1"/>
  <c r="BI161" i="4"/>
  <c r="BH161" i="4"/>
  <c r="BG161" i="4"/>
  <c r="BF161" i="4"/>
  <c r="AA161" i="4"/>
  <c r="Y161" i="4"/>
  <c r="Y160" i="4" s="1"/>
  <c r="Y159" i="4" s="1"/>
  <c r="W161" i="4"/>
  <c r="W160" i="4" s="1"/>
  <c r="W159" i="4" s="1"/>
  <c r="BK161" i="4"/>
  <c r="BK160" i="4"/>
  <c r="N161" i="4"/>
  <c r="BE161" i="4"/>
  <c r="BI158" i="4"/>
  <c r="BH158" i="4"/>
  <c r="BG158" i="4"/>
  <c r="BF158" i="4"/>
  <c r="AA158" i="4"/>
  <c r="AA156" i="4" s="1"/>
  <c r="AA155" i="4" s="1"/>
  <c r="Y158" i="4"/>
  <c r="W158" i="4"/>
  <c r="BK158" i="4"/>
  <c r="N158" i="4"/>
  <c r="BE158" i="4" s="1"/>
  <c r="BI157" i="4"/>
  <c r="BH157" i="4"/>
  <c r="BG157" i="4"/>
  <c r="BF157" i="4"/>
  <c r="AA157" i="4"/>
  <c r="Y157" i="4"/>
  <c r="Y156" i="4" s="1"/>
  <c r="Y155" i="4" s="1"/>
  <c r="W157" i="4"/>
  <c r="W156" i="4" s="1"/>
  <c r="W155" i="4" s="1"/>
  <c r="BK157" i="4"/>
  <c r="BK156" i="4"/>
  <c r="N157" i="4"/>
  <c r="BE157" i="4" s="1"/>
  <c r="BI154" i="4"/>
  <c r="BH154" i="4"/>
  <c r="BG154" i="4"/>
  <c r="BF154" i="4"/>
  <c r="AA154" i="4"/>
  <c r="Y154" i="4"/>
  <c r="W154" i="4"/>
  <c r="BK154" i="4"/>
  <c r="N154" i="4"/>
  <c r="BE154" i="4" s="1"/>
  <c r="BI153" i="4"/>
  <c r="BH153" i="4"/>
  <c r="BG153" i="4"/>
  <c r="BF153" i="4"/>
  <c r="AA153" i="4"/>
  <c r="Y153" i="4"/>
  <c r="W153" i="4"/>
  <c r="BK153" i="4"/>
  <c r="N153" i="4"/>
  <c r="BE153" i="4"/>
  <c r="BI152" i="4"/>
  <c r="BH152" i="4"/>
  <c r="BG152" i="4"/>
  <c r="BF152" i="4"/>
  <c r="AA152" i="4"/>
  <c r="Y152" i="4"/>
  <c r="W152" i="4"/>
  <c r="BK152" i="4"/>
  <c r="N152" i="4"/>
  <c r="BE152" i="4" s="1"/>
  <c r="BI151" i="4"/>
  <c r="BH151" i="4"/>
  <c r="BG151" i="4"/>
  <c r="BF151" i="4"/>
  <c r="AA151" i="4"/>
  <c r="Y151" i="4"/>
  <c r="W151" i="4"/>
  <c r="BK151" i="4"/>
  <c r="N151" i="4"/>
  <c r="BE151" i="4"/>
  <c r="BI150" i="4"/>
  <c r="BH150" i="4"/>
  <c r="BG150" i="4"/>
  <c r="BF150" i="4"/>
  <c r="AA150" i="4"/>
  <c r="Y150" i="4"/>
  <c r="W150" i="4"/>
  <c r="BK150" i="4"/>
  <c r="N150" i="4"/>
  <c r="BE150" i="4" s="1"/>
  <c r="BI149" i="4"/>
  <c r="BH149" i="4"/>
  <c r="BG149" i="4"/>
  <c r="BF149" i="4"/>
  <c r="AA149" i="4"/>
  <c r="Y149" i="4"/>
  <c r="W149" i="4"/>
  <c r="BK149" i="4"/>
  <c r="N149" i="4"/>
  <c r="BE149" i="4"/>
  <c r="BI148" i="4"/>
  <c r="BH148" i="4"/>
  <c r="BG148" i="4"/>
  <c r="BF148" i="4"/>
  <c r="AA148" i="4"/>
  <c r="Y148" i="4"/>
  <c r="W148" i="4"/>
  <c r="BK148" i="4"/>
  <c r="N148" i="4"/>
  <c r="BE148" i="4" s="1"/>
  <c r="BI147" i="4"/>
  <c r="BH147" i="4"/>
  <c r="BG147" i="4"/>
  <c r="BF147" i="4"/>
  <c r="AA147" i="4"/>
  <c r="Y147" i="4"/>
  <c r="W147" i="4"/>
  <c r="BK147" i="4"/>
  <c r="N147" i="4"/>
  <c r="BE147" i="4" s="1"/>
  <c r="BI146" i="4"/>
  <c r="BH146" i="4"/>
  <c r="BG146" i="4"/>
  <c r="BF146" i="4"/>
  <c r="AA146" i="4"/>
  <c r="Y146" i="4"/>
  <c r="W146" i="4"/>
  <c r="BK146" i="4"/>
  <c r="N146" i="4"/>
  <c r="BE146" i="4" s="1"/>
  <c r="BI145" i="4"/>
  <c r="BH145" i="4"/>
  <c r="BG145" i="4"/>
  <c r="BF145" i="4"/>
  <c r="AA145" i="4"/>
  <c r="Y145" i="4"/>
  <c r="W145" i="4"/>
  <c r="BK145" i="4"/>
  <c r="N145" i="4"/>
  <c r="BE145" i="4"/>
  <c r="BI144" i="4"/>
  <c r="BH144" i="4"/>
  <c r="BG144" i="4"/>
  <c r="BF144" i="4"/>
  <c r="AA144" i="4"/>
  <c r="Y144" i="4"/>
  <c r="W144" i="4"/>
  <c r="BK144" i="4"/>
  <c r="N144" i="4"/>
  <c r="BE144" i="4" s="1"/>
  <c r="BI143" i="4"/>
  <c r="BH143" i="4"/>
  <c r="BG143" i="4"/>
  <c r="BF143" i="4"/>
  <c r="AA143" i="4"/>
  <c r="Y143" i="4"/>
  <c r="W143" i="4"/>
  <c r="BK143" i="4"/>
  <c r="N143" i="4"/>
  <c r="BE143" i="4"/>
  <c r="BI142" i="4"/>
  <c r="BH142" i="4"/>
  <c r="BG142" i="4"/>
  <c r="BF142" i="4"/>
  <c r="AA142" i="4"/>
  <c r="Y142" i="4"/>
  <c r="W142" i="4"/>
  <c r="BK142" i="4"/>
  <c r="N142" i="4"/>
  <c r="BE142" i="4" s="1"/>
  <c r="BI141" i="4"/>
  <c r="BH141" i="4"/>
  <c r="BG141" i="4"/>
  <c r="BF141" i="4"/>
  <c r="AA141" i="4"/>
  <c r="Y141" i="4"/>
  <c r="W141" i="4"/>
  <c r="BK141" i="4"/>
  <c r="BK137" i="4" s="1"/>
  <c r="N137" i="4" s="1"/>
  <c r="N91" i="4" s="1"/>
  <c r="N141" i="4"/>
  <c r="BE141" i="4"/>
  <c r="BI140" i="4"/>
  <c r="BH140" i="4"/>
  <c r="BG140" i="4"/>
  <c r="BF140" i="4"/>
  <c r="AA140" i="4"/>
  <c r="Y140" i="4"/>
  <c r="W140" i="4"/>
  <c r="BK140" i="4"/>
  <c r="N140" i="4"/>
  <c r="BE140" i="4" s="1"/>
  <c r="BI139" i="4"/>
  <c r="BH139" i="4"/>
  <c r="BG139" i="4"/>
  <c r="BF139" i="4"/>
  <c r="AA139" i="4"/>
  <c r="Y139" i="4"/>
  <c r="W139" i="4"/>
  <c r="BK139" i="4"/>
  <c r="N139" i="4"/>
  <c r="BE139" i="4" s="1"/>
  <c r="BI138" i="4"/>
  <c r="BH138" i="4"/>
  <c r="BG138" i="4"/>
  <c r="BF138" i="4"/>
  <c r="AA138" i="4"/>
  <c r="Y138" i="4"/>
  <c r="Y137" i="4"/>
  <c r="W138" i="4"/>
  <c r="W137" i="4" s="1"/>
  <c r="BK138" i="4"/>
  <c r="N138" i="4"/>
  <c r="BE138" i="4" s="1"/>
  <c r="BI136" i="4"/>
  <c r="BH136" i="4"/>
  <c r="BG136" i="4"/>
  <c r="BF136" i="4"/>
  <c r="AA136" i="4"/>
  <c r="Y136" i="4"/>
  <c r="W136" i="4"/>
  <c r="BK136" i="4"/>
  <c r="N136" i="4"/>
  <c r="BE136" i="4" s="1"/>
  <c r="BI135" i="4"/>
  <c r="BH135" i="4"/>
  <c r="BG135" i="4"/>
  <c r="BF135" i="4"/>
  <c r="AA135" i="4"/>
  <c r="Y135" i="4"/>
  <c r="W135" i="4"/>
  <c r="BK135" i="4"/>
  <c r="N135" i="4"/>
  <c r="BE135" i="4"/>
  <c r="BI134" i="4"/>
  <c r="BH134" i="4"/>
  <c r="BG134" i="4"/>
  <c r="BF134" i="4"/>
  <c r="AA134" i="4"/>
  <c r="Y134" i="4"/>
  <c r="W134" i="4"/>
  <c r="BK134" i="4"/>
  <c r="N134" i="4"/>
  <c r="BE134" i="4" s="1"/>
  <c r="BI133" i="4"/>
  <c r="BH133" i="4"/>
  <c r="BG133" i="4"/>
  <c r="BF133" i="4"/>
  <c r="AA133" i="4"/>
  <c r="Y133" i="4"/>
  <c r="W133" i="4"/>
  <c r="BK133" i="4"/>
  <c r="N133" i="4"/>
  <c r="BE133" i="4"/>
  <c r="BI132" i="4"/>
  <c r="BH132" i="4"/>
  <c r="BG132" i="4"/>
  <c r="BF132" i="4"/>
  <c r="AA132" i="4"/>
  <c r="Y132" i="4"/>
  <c r="W132" i="4"/>
  <c r="BK132" i="4"/>
  <c r="N132" i="4"/>
  <c r="BE132" i="4" s="1"/>
  <c r="BI131" i="4"/>
  <c r="BH131" i="4"/>
  <c r="BG131" i="4"/>
  <c r="BF131" i="4"/>
  <c r="AA131" i="4"/>
  <c r="Y131" i="4"/>
  <c r="W131" i="4"/>
  <c r="BK131" i="4"/>
  <c r="N131" i="4"/>
  <c r="BE131" i="4" s="1"/>
  <c r="BI130" i="4"/>
  <c r="BH130" i="4"/>
  <c r="BG130" i="4"/>
  <c r="BF130" i="4"/>
  <c r="AA130" i="4"/>
  <c r="Y130" i="4"/>
  <c r="W130" i="4"/>
  <c r="BK130" i="4"/>
  <c r="N130" i="4"/>
  <c r="BE130" i="4" s="1"/>
  <c r="BI129" i="4"/>
  <c r="BH129" i="4"/>
  <c r="BG129" i="4"/>
  <c r="BF129" i="4"/>
  <c r="AA129" i="4"/>
  <c r="Y129" i="4"/>
  <c r="W129" i="4"/>
  <c r="BK129" i="4"/>
  <c r="N129" i="4"/>
  <c r="BE129" i="4" s="1"/>
  <c r="BI128" i="4"/>
  <c r="BH128" i="4"/>
  <c r="BG128" i="4"/>
  <c r="BF128" i="4"/>
  <c r="AA128" i="4"/>
  <c r="Y128" i="4"/>
  <c r="W128" i="4"/>
  <c r="BK128" i="4"/>
  <c r="N128" i="4"/>
  <c r="BE128" i="4" s="1"/>
  <c r="BI127" i="4"/>
  <c r="BH127" i="4"/>
  <c r="BG127" i="4"/>
  <c r="BF127" i="4"/>
  <c r="AA127" i="4"/>
  <c r="Y127" i="4"/>
  <c r="W127" i="4"/>
  <c r="BK127" i="4"/>
  <c r="N127" i="4"/>
  <c r="BE127" i="4"/>
  <c r="BI126" i="4"/>
  <c r="BH126" i="4"/>
  <c r="BG126" i="4"/>
  <c r="BF126" i="4"/>
  <c r="AA126" i="4"/>
  <c r="Y126" i="4"/>
  <c r="W126" i="4"/>
  <c r="BK126" i="4"/>
  <c r="N126" i="4"/>
  <c r="BE126" i="4" s="1"/>
  <c r="BI125" i="4"/>
  <c r="BH125" i="4"/>
  <c r="BG125" i="4"/>
  <c r="BF125" i="4"/>
  <c r="AA125" i="4"/>
  <c r="Y125" i="4"/>
  <c r="W125" i="4"/>
  <c r="BK125" i="4"/>
  <c r="N125" i="4"/>
  <c r="BE125" i="4"/>
  <c r="BI124" i="4"/>
  <c r="BH124" i="4"/>
  <c r="BG124" i="4"/>
  <c r="BF124" i="4"/>
  <c r="AA124" i="4"/>
  <c r="Y124" i="4"/>
  <c r="Y123" i="4" s="1"/>
  <c r="Y122" i="4" s="1"/>
  <c r="Y121" i="4" s="1"/>
  <c r="W124" i="4"/>
  <c r="BK124" i="4"/>
  <c r="N124" i="4"/>
  <c r="BE124" i="4" s="1"/>
  <c r="F115" i="4"/>
  <c r="F113" i="4"/>
  <c r="BI102" i="4"/>
  <c r="BH102" i="4"/>
  <c r="BG102" i="4"/>
  <c r="BF102" i="4"/>
  <c r="BE102" i="4"/>
  <c r="BI101" i="4"/>
  <c r="BH101" i="4"/>
  <c r="BG101" i="4"/>
  <c r="BF101" i="4"/>
  <c r="BE101" i="4"/>
  <c r="BI100" i="4"/>
  <c r="BH100" i="4"/>
  <c r="BG100" i="4"/>
  <c r="BF100" i="4"/>
  <c r="BE100" i="4"/>
  <c r="BI99" i="4"/>
  <c r="BH99" i="4"/>
  <c r="BG99" i="4"/>
  <c r="BF99" i="4"/>
  <c r="BE99" i="4"/>
  <c r="AS90" i="1"/>
  <c r="F81" i="4"/>
  <c r="F79" i="4"/>
  <c r="O21" i="4"/>
  <c r="E21" i="4"/>
  <c r="O20" i="4"/>
  <c r="O18" i="4"/>
  <c r="E18" i="4"/>
  <c r="M117" i="4" s="1"/>
  <c r="M83" i="4"/>
  <c r="O17" i="4"/>
  <c r="O15" i="4"/>
  <c r="E15" i="4"/>
  <c r="F118" i="4"/>
  <c r="F84" i="4"/>
  <c r="O14" i="4"/>
  <c r="O12" i="4"/>
  <c r="E12" i="4"/>
  <c r="F83" i="4" s="1"/>
  <c r="F117" i="4"/>
  <c r="O11" i="4"/>
  <c r="O9" i="4"/>
  <c r="M81" i="4" s="1"/>
  <c r="M115" i="4"/>
  <c r="F6" i="4"/>
  <c r="F112" i="4"/>
  <c r="F78" i="4"/>
  <c r="AY89" i="1"/>
  <c r="AX89" i="1"/>
  <c r="BI422" i="3"/>
  <c r="BH422" i="3"/>
  <c r="BG422" i="3"/>
  <c r="BF422" i="3"/>
  <c r="AA422" i="3"/>
  <c r="Y422" i="3"/>
  <c r="W422" i="3"/>
  <c r="BK422" i="3"/>
  <c r="N422" i="3"/>
  <c r="BE422" i="3"/>
  <c r="BI421" i="3"/>
  <c r="BH421" i="3"/>
  <c r="BG421" i="3"/>
  <c r="BF421" i="3"/>
  <c r="AA421" i="3"/>
  <c r="AA420" i="3" s="1"/>
  <c r="AA419" i="3" s="1"/>
  <c r="Y421" i="3"/>
  <c r="W421" i="3"/>
  <c r="W420" i="3"/>
  <c r="W419" i="3" s="1"/>
  <c r="BK421" i="3"/>
  <c r="BK420" i="3"/>
  <c r="BK419" i="3" s="1"/>
  <c r="N419" i="3" s="1"/>
  <c r="N118" i="3" s="1"/>
  <c r="N421" i="3"/>
  <c r="BE421" i="3" s="1"/>
  <c r="BI418" i="3"/>
  <c r="BH418" i="3"/>
  <c r="BG418" i="3"/>
  <c r="BF418" i="3"/>
  <c r="AA418" i="3"/>
  <c r="Y418" i="3"/>
  <c r="Y416" i="3" s="1"/>
  <c r="W418" i="3"/>
  <c r="BK418" i="3"/>
  <c r="N418" i="3"/>
  <c r="BE418" i="3"/>
  <c r="BI417" i="3"/>
  <c r="BH417" i="3"/>
  <c r="BG417" i="3"/>
  <c r="BF417" i="3"/>
  <c r="AA417" i="3"/>
  <c r="AA416" i="3" s="1"/>
  <c r="Y417" i="3"/>
  <c r="W417" i="3"/>
  <c r="W416" i="3" s="1"/>
  <c r="BK417" i="3"/>
  <c r="BK416" i="3" s="1"/>
  <c r="N416" i="3" s="1"/>
  <c r="N117" i="3" s="1"/>
  <c r="N417" i="3"/>
  <c r="BE417" i="3"/>
  <c r="BI415" i="3"/>
  <c r="BH415" i="3"/>
  <c r="BG415" i="3"/>
  <c r="BF415" i="3"/>
  <c r="AA415" i="3"/>
  <c r="Y415" i="3"/>
  <c r="W415" i="3"/>
  <c r="BK415" i="3"/>
  <c r="N415" i="3"/>
  <c r="BE415" i="3" s="1"/>
  <c r="BI414" i="3"/>
  <c r="BH414" i="3"/>
  <c r="BG414" i="3"/>
  <c r="BF414" i="3"/>
  <c r="AA414" i="3"/>
  <c r="Y414" i="3"/>
  <c r="Y411" i="3" s="1"/>
  <c r="Y410" i="3" s="1"/>
  <c r="W414" i="3"/>
  <c r="BK414" i="3"/>
  <c r="N414" i="3"/>
  <c r="BE414" i="3"/>
  <c r="BI413" i="3"/>
  <c r="BH413" i="3"/>
  <c r="BG413" i="3"/>
  <c r="BF413" i="3"/>
  <c r="AA413" i="3"/>
  <c r="Y413" i="3"/>
  <c r="W413" i="3"/>
  <c r="BK413" i="3"/>
  <c r="N413" i="3"/>
  <c r="BE413" i="3" s="1"/>
  <c r="BI412" i="3"/>
  <c r="BH412" i="3"/>
  <c r="BG412" i="3"/>
  <c r="BF412" i="3"/>
  <c r="AA412" i="3"/>
  <c r="AA411" i="3"/>
  <c r="Y412" i="3"/>
  <c r="W412" i="3"/>
  <c r="W411" i="3" s="1"/>
  <c r="BK412" i="3"/>
  <c r="N412" i="3"/>
  <c r="BE412" i="3" s="1"/>
  <c r="BI409" i="3"/>
  <c r="BH409" i="3"/>
  <c r="BG409" i="3"/>
  <c r="BF409" i="3"/>
  <c r="AA409" i="3"/>
  <c r="AA408" i="3" s="1"/>
  <c r="Y409" i="3"/>
  <c r="Y408" i="3"/>
  <c r="W409" i="3"/>
  <c r="W408" i="3" s="1"/>
  <c r="BK409" i="3"/>
  <c r="BK408" i="3" s="1"/>
  <c r="N408" i="3" s="1"/>
  <c r="N114" i="3" s="1"/>
  <c r="N409" i="3"/>
  <c r="BE409" i="3"/>
  <c r="BI407" i="3"/>
  <c r="BH407" i="3"/>
  <c r="BG407" i="3"/>
  <c r="BF407" i="3"/>
  <c r="AA407" i="3"/>
  <c r="AA406" i="3"/>
  <c r="Y407" i="3"/>
  <c r="Y406" i="3"/>
  <c r="W407" i="3"/>
  <c r="W406" i="3"/>
  <c r="BK407" i="3"/>
  <c r="BK406" i="3" s="1"/>
  <c r="N406" i="3" s="1"/>
  <c r="N113" i="3" s="1"/>
  <c r="N407" i="3"/>
  <c r="BE407" i="3"/>
  <c r="BI405" i="3"/>
  <c r="BH405" i="3"/>
  <c r="BG405" i="3"/>
  <c r="BF405" i="3"/>
  <c r="AA405" i="3"/>
  <c r="Y405" i="3"/>
  <c r="W405" i="3"/>
  <c r="BK405" i="3"/>
  <c r="N405" i="3"/>
  <c r="BE405" i="3"/>
  <c r="BI404" i="3"/>
  <c r="BH404" i="3"/>
  <c r="BG404" i="3"/>
  <c r="BF404" i="3"/>
  <c r="AA404" i="3"/>
  <c r="Y404" i="3"/>
  <c r="W404" i="3"/>
  <c r="BK404" i="3"/>
  <c r="N404" i="3"/>
  <c r="BE404" i="3"/>
  <c r="BI403" i="3"/>
  <c r="BH403" i="3"/>
  <c r="BG403" i="3"/>
  <c r="BF403" i="3"/>
  <c r="AA403" i="3"/>
  <c r="Y403" i="3"/>
  <c r="W403" i="3"/>
  <c r="W400" i="3" s="1"/>
  <c r="BK403" i="3"/>
  <c r="N403" i="3"/>
  <c r="BE403" i="3"/>
  <c r="BI402" i="3"/>
  <c r="BH402" i="3"/>
  <c r="BG402" i="3"/>
  <c r="BF402" i="3"/>
  <c r="AA402" i="3"/>
  <c r="AA400" i="3" s="1"/>
  <c r="Y402" i="3"/>
  <c r="W402" i="3"/>
  <c r="BK402" i="3"/>
  <c r="N402" i="3"/>
  <c r="BE402" i="3"/>
  <c r="BI401" i="3"/>
  <c r="BH401" i="3"/>
  <c r="BG401" i="3"/>
  <c r="BF401" i="3"/>
  <c r="AA401" i="3"/>
  <c r="Y401" i="3"/>
  <c r="Y400" i="3"/>
  <c r="W401" i="3"/>
  <c r="BK401" i="3"/>
  <c r="BK400" i="3"/>
  <c r="N400" i="3" s="1"/>
  <c r="N112" i="3" s="1"/>
  <c r="N401" i="3"/>
  <c r="BE401" i="3"/>
  <c r="BI399" i="3"/>
  <c r="BH399" i="3"/>
  <c r="BG399" i="3"/>
  <c r="BF399" i="3"/>
  <c r="AA399" i="3"/>
  <c r="Y399" i="3"/>
  <c r="W399" i="3"/>
  <c r="BK399" i="3"/>
  <c r="N399" i="3"/>
  <c r="BE399" i="3"/>
  <c r="BI398" i="3"/>
  <c r="BH398" i="3"/>
  <c r="BG398" i="3"/>
  <c r="BF398" i="3"/>
  <c r="AA398" i="3"/>
  <c r="Y398" i="3"/>
  <c r="Y395" i="3" s="1"/>
  <c r="W398" i="3"/>
  <c r="BK398" i="3"/>
  <c r="N398" i="3"/>
  <c r="BE398" i="3"/>
  <c r="BI397" i="3"/>
  <c r="BH397" i="3"/>
  <c r="BG397" i="3"/>
  <c r="BF397" i="3"/>
  <c r="AA397" i="3"/>
  <c r="Y397" i="3"/>
  <c r="W397" i="3"/>
  <c r="BK397" i="3"/>
  <c r="N397" i="3"/>
  <c r="BE397" i="3"/>
  <c r="BI396" i="3"/>
  <c r="BH396" i="3"/>
  <c r="BG396" i="3"/>
  <c r="BF396" i="3"/>
  <c r="AA396" i="3"/>
  <c r="AA395" i="3"/>
  <c r="Y396" i="3"/>
  <c r="W396" i="3"/>
  <c r="W395" i="3"/>
  <c r="BK396" i="3"/>
  <c r="N396" i="3"/>
  <c r="BE396" i="3" s="1"/>
  <c r="BI394" i="3"/>
  <c r="BH394" i="3"/>
  <c r="BG394" i="3"/>
  <c r="BF394" i="3"/>
  <c r="AA394" i="3"/>
  <c r="Y394" i="3"/>
  <c r="W394" i="3"/>
  <c r="BK394" i="3"/>
  <c r="N394" i="3"/>
  <c r="BE394" i="3" s="1"/>
  <c r="BI393" i="3"/>
  <c r="BH393" i="3"/>
  <c r="BG393" i="3"/>
  <c r="BF393" i="3"/>
  <c r="AA393" i="3"/>
  <c r="Y393" i="3"/>
  <c r="W393" i="3"/>
  <c r="BK393" i="3"/>
  <c r="N393" i="3"/>
  <c r="BE393" i="3" s="1"/>
  <c r="BI392" i="3"/>
  <c r="BH392" i="3"/>
  <c r="BG392" i="3"/>
  <c r="BF392" i="3"/>
  <c r="AA392" i="3"/>
  <c r="Y392" i="3"/>
  <c r="Y389" i="3" s="1"/>
  <c r="W392" i="3"/>
  <c r="BK392" i="3"/>
  <c r="N392" i="3"/>
  <c r="BE392" i="3" s="1"/>
  <c r="BI391" i="3"/>
  <c r="BH391" i="3"/>
  <c r="BG391" i="3"/>
  <c r="BF391" i="3"/>
  <c r="AA391" i="3"/>
  <c r="Y391" i="3"/>
  <c r="W391" i="3"/>
  <c r="BK391" i="3"/>
  <c r="N391" i="3"/>
  <c r="BE391" i="3" s="1"/>
  <c r="BI390" i="3"/>
  <c r="BH390" i="3"/>
  <c r="BG390" i="3"/>
  <c r="BF390" i="3"/>
  <c r="AA390" i="3"/>
  <c r="AA389" i="3"/>
  <c r="Y390" i="3"/>
  <c r="W390" i="3"/>
  <c r="W389" i="3"/>
  <c r="BK390" i="3"/>
  <c r="N390" i="3"/>
  <c r="BE390" i="3" s="1"/>
  <c r="BI388" i="3"/>
  <c r="BH388" i="3"/>
  <c r="BG388" i="3"/>
  <c r="BF388" i="3"/>
  <c r="AA388" i="3"/>
  <c r="Y388" i="3"/>
  <c r="W388" i="3"/>
  <c r="BK388" i="3"/>
  <c r="N388" i="3"/>
  <c r="BE388" i="3"/>
  <c r="BI387" i="3"/>
  <c r="BH387" i="3"/>
  <c r="BG387" i="3"/>
  <c r="BF387" i="3"/>
  <c r="AA387" i="3"/>
  <c r="Y387" i="3"/>
  <c r="W387" i="3"/>
  <c r="W384" i="3" s="1"/>
  <c r="BK387" i="3"/>
  <c r="N387" i="3"/>
  <c r="BE387" i="3"/>
  <c r="BI386" i="3"/>
  <c r="BH386" i="3"/>
  <c r="BG386" i="3"/>
  <c r="BF386" i="3"/>
  <c r="AA386" i="3"/>
  <c r="AA384" i="3" s="1"/>
  <c r="Y386" i="3"/>
  <c r="W386" i="3"/>
  <c r="BK386" i="3"/>
  <c r="N386" i="3"/>
  <c r="BE386" i="3"/>
  <c r="BI385" i="3"/>
  <c r="BH385" i="3"/>
  <c r="BG385" i="3"/>
  <c r="BF385" i="3"/>
  <c r="AA385" i="3"/>
  <c r="Y385" i="3"/>
  <c r="Y384" i="3"/>
  <c r="W385" i="3"/>
  <c r="BK385" i="3"/>
  <c r="N385" i="3"/>
  <c r="BE385" i="3" s="1"/>
  <c r="BI383" i="3"/>
  <c r="BH383" i="3"/>
  <c r="BG383" i="3"/>
  <c r="BF383" i="3"/>
  <c r="AA383" i="3"/>
  <c r="Y383" i="3"/>
  <c r="W383" i="3"/>
  <c r="BK383" i="3"/>
  <c r="N383" i="3"/>
  <c r="BE383" i="3" s="1"/>
  <c r="BI382" i="3"/>
  <c r="BH382" i="3"/>
  <c r="BG382" i="3"/>
  <c r="BF382" i="3"/>
  <c r="AA382" i="3"/>
  <c r="Y382" i="3"/>
  <c r="W382" i="3"/>
  <c r="BK382" i="3"/>
  <c r="N382" i="3"/>
  <c r="BE382" i="3" s="1"/>
  <c r="BI381" i="3"/>
  <c r="BH381" i="3"/>
  <c r="BG381" i="3"/>
  <c r="BF381" i="3"/>
  <c r="AA381" i="3"/>
  <c r="Y381" i="3"/>
  <c r="W381" i="3"/>
  <c r="BK381" i="3"/>
  <c r="N381" i="3"/>
  <c r="BE381" i="3"/>
  <c r="BI380" i="3"/>
  <c r="BH380" i="3"/>
  <c r="BG380" i="3"/>
  <c r="BF380" i="3"/>
  <c r="AA380" i="3"/>
  <c r="Y380" i="3"/>
  <c r="W380" i="3"/>
  <c r="BK380" i="3"/>
  <c r="N380" i="3"/>
  <c r="BE380" i="3"/>
  <c r="BI379" i="3"/>
  <c r="BH379" i="3"/>
  <c r="BG379" i="3"/>
  <c r="BF379" i="3"/>
  <c r="AA379" i="3"/>
  <c r="Y379" i="3"/>
  <c r="W379" i="3"/>
  <c r="BK379" i="3"/>
  <c r="N379" i="3"/>
  <c r="BE379" i="3"/>
  <c r="BI378" i="3"/>
  <c r="BH378" i="3"/>
  <c r="BG378" i="3"/>
  <c r="BF378" i="3"/>
  <c r="AA378" i="3"/>
  <c r="Y378" i="3"/>
  <c r="W378" i="3"/>
  <c r="BK378" i="3"/>
  <c r="N378" i="3"/>
  <c r="BE378" i="3"/>
  <c r="BI377" i="3"/>
  <c r="BH377" i="3"/>
  <c r="BG377" i="3"/>
  <c r="BF377" i="3"/>
  <c r="AA377" i="3"/>
  <c r="Y377" i="3"/>
  <c r="W377" i="3"/>
  <c r="BK377" i="3"/>
  <c r="N377" i="3"/>
  <c r="BE377" i="3"/>
  <c r="BI376" i="3"/>
  <c r="BH376" i="3"/>
  <c r="BG376" i="3"/>
  <c r="BF376" i="3"/>
  <c r="AA376" i="3"/>
  <c r="Y376" i="3"/>
  <c r="W376" i="3"/>
  <c r="BK376" i="3"/>
  <c r="N376" i="3"/>
  <c r="BE376" i="3"/>
  <c r="BI375" i="3"/>
  <c r="BH375" i="3"/>
  <c r="BG375" i="3"/>
  <c r="BF375" i="3"/>
  <c r="AA375" i="3"/>
  <c r="Y375" i="3"/>
  <c r="W375" i="3"/>
  <c r="BK375" i="3"/>
  <c r="N375" i="3"/>
  <c r="BE375" i="3"/>
  <c r="BI374" i="3"/>
  <c r="BH374" i="3"/>
  <c r="BG374" i="3"/>
  <c r="BF374" i="3"/>
  <c r="AA374" i="3"/>
  <c r="Y374" i="3"/>
  <c r="Y371" i="3" s="1"/>
  <c r="W374" i="3"/>
  <c r="BK374" i="3"/>
  <c r="N374" i="3"/>
  <c r="BE374" i="3"/>
  <c r="BI373" i="3"/>
  <c r="BH373" i="3"/>
  <c r="BG373" i="3"/>
  <c r="BF373" i="3"/>
  <c r="AA373" i="3"/>
  <c r="Y373" i="3"/>
  <c r="W373" i="3"/>
  <c r="BK373" i="3"/>
  <c r="N373" i="3"/>
  <c r="BE373" i="3"/>
  <c r="BI372" i="3"/>
  <c r="BH372" i="3"/>
  <c r="BG372" i="3"/>
  <c r="BF372" i="3"/>
  <c r="AA372" i="3"/>
  <c r="AA371" i="3"/>
  <c r="Y372" i="3"/>
  <c r="W372" i="3"/>
  <c r="W371" i="3"/>
  <c r="BK372" i="3"/>
  <c r="N372" i="3"/>
  <c r="BE372" i="3" s="1"/>
  <c r="BI370" i="3"/>
  <c r="BH370" i="3"/>
  <c r="BG370" i="3"/>
  <c r="BF370" i="3"/>
  <c r="AA370" i="3"/>
  <c r="Y370" i="3"/>
  <c r="W370" i="3"/>
  <c r="BK370" i="3"/>
  <c r="N370" i="3"/>
  <c r="BE370" i="3" s="1"/>
  <c r="BI369" i="3"/>
  <c r="BH369" i="3"/>
  <c r="BG369" i="3"/>
  <c r="BF369" i="3"/>
  <c r="AA369" i="3"/>
  <c r="Y369" i="3"/>
  <c r="W369" i="3"/>
  <c r="BK369" i="3"/>
  <c r="N369" i="3"/>
  <c r="BE369" i="3" s="1"/>
  <c r="BI368" i="3"/>
  <c r="BH368" i="3"/>
  <c r="BG368" i="3"/>
  <c r="BF368" i="3"/>
  <c r="AA368" i="3"/>
  <c r="Y368" i="3"/>
  <c r="W368" i="3"/>
  <c r="BK368" i="3"/>
  <c r="N368" i="3"/>
  <c r="BE368" i="3" s="1"/>
  <c r="BI367" i="3"/>
  <c r="BH367" i="3"/>
  <c r="BG367" i="3"/>
  <c r="BF367" i="3"/>
  <c r="AA367" i="3"/>
  <c r="Y367" i="3"/>
  <c r="W367" i="3"/>
  <c r="BK367" i="3"/>
  <c r="N367" i="3"/>
  <c r="BE367" i="3" s="1"/>
  <c r="BI366" i="3"/>
  <c r="BH366" i="3"/>
  <c r="BG366" i="3"/>
  <c r="BF366" i="3"/>
  <c r="AA366" i="3"/>
  <c r="Y366" i="3"/>
  <c r="W366" i="3"/>
  <c r="BK366" i="3"/>
  <c r="N366" i="3"/>
  <c r="BE366" i="3" s="1"/>
  <c r="BI365" i="3"/>
  <c r="BH365" i="3"/>
  <c r="BG365" i="3"/>
  <c r="BF365" i="3"/>
  <c r="AA365" i="3"/>
  <c r="Y365" i="3"/>
  <c r="W365" i="3"/>
  <c r="BK365" i="3"/>
  <c r="N365" i="3"/>
  <c r="BE365" i="3" s="1"/>
  <c r="BI364" i="3"/>
  <c r="BH364" i="3"/>
  <c r="BG364" i="3"/>
  <c r="BF364" i="3"/>
  <c r="AA364" i="3"/>
  <c r="Y364" i="3"/>
  <c r="W364" i="3"/>
  <c r="BK364" i="3"/>
  <c r="N364" i="3"/>
  <c r="BE364" i="3"/>
  <c r="BI363" i="3"/>
  <c r="BH363" i="3"/>
  <c r="BG363" i="3"/>
  <c r="BF363" i="3"/>
  <c r="AA363" i="3"/>
  <c r="Y363" i="3"/>
  <c r="W363" i="3"/>
  <c r="BK363" i="3"/>
  <c r="N363" i="3"/>
  <c r="BE363" i="3"/>
  <c r="BI362" i="3"/>
  <c r="BH362" i="3"/>
  <c r="BG362" i="3"/>
  <c r="BF362" i="3"/>
  <c r="AA362" i="3"/>
  <c r="Y362" i="3"/>
  <c r="W362" i="3"/>
  <c r="BK362" i="3"/>
  <c r="N362" i="3"/>
  <c r="BE362" i="3"/>
  <c r="BI361" i="3"/>
  <c r="BH361" i="3"/>
  <c r="BG361" i="3"/>
  <c r="BF361" i="3"/>
  <c r="AA361" i="3"/>
  <c r="Y361" i="3"/>
  <c r="W361" i="3"/>
  <c r="BK361" i="3"/>
  <c r="N361" i="3"/>
  <c r="BE361" i="3"/>
  <c r="BI360" i="3"/>
  <c r="BH360" i="3"/>
  <c r="BG360" i="3"/>
  <c r="BF360" i="3"/>
  <c r="AA360" i="3"/>
  <c r="Y360" i="3"/>
  <c r="W360" i="3"/>
  <c r="BK360" i="3"/>
  <c r="N360" i="3"/>
  <c r="BE360" i="3"/>
  <c r="BI359" i="3"/>
  <c r="BH359" i="3"/>
  <c r="BG359" i="3"/>
  <c r="BF359" i="3"/>
  <c r="AA359" i="3"/>
  <c r="AA358" i="3"/>
  <c r="Y359" i="3"/>
  <c r="Y358" i="3"/>
  <c r="W359" i="3"/>
  <c r="W358" i="3"/>
  <c r="BK359" i="3"/>
  <c r="BK358" i="3"/>
  <c r="N358" i="3" s="1"/>
  <c r="N107" i="3" s="1"/>
  <c r="N359" i="3"/>
  <c r="BE359" i="3" s="1"/>
  <c r="BI357" i="3"/>
  <c r="BH357" i="3"/>
  <c r="BG357" i="3"/>
  <c r="BF357" i="3"/>
  <c r="AA357" i="3"/>
  <c r="Y357" i="3"/>
  <c r="W357" i="3"/>
  <c r="BK357" i="3"/>
  <c r="N357" i="3"/>
  <c r="BE357" i="3" s="1"/>
  <c r="BI356" i="3"/>
  <c r="BH356" i="3"/>
  <c r="BG356" i="3"/>
  <c r="BF356" i="3"/>
  <c r="AA356" i="3"/>
  <c r="Y356" i="3"/>
  <c r="W356" i="3"/>
  <c r="BK356" i="3"/>
  <c r="N356" i="3"/>
  <c r="BE356" i="3" s="1"/>
  <c r="BI355" i="3"/>
  <c r="BH355" i="3"/>
  <c r="BG355" i="3"/>
  <c r="BF355" i="3"/>
  <c r="AA355" i="3"/>
  <c r="Y355" i="3"/>
  <c r="W355" i="3"/>
  <c r="BK355" i="3"/>
  <c r="N355" i="3"/>
  <c r="BE355" i="3"/>
  <c r="BI354" i="3"/>
  <c r="BH354" i="3"/>
  <c r="BG354" i="3"/>
  <c r="BF354" i="3"/>
  <c r="AA354" i="3"/>
  <c r="Y354" i="3"/>
  <c r="W354" i="3"/>
  <c r="BK354" i="3"/>
  <c r="N354" i="3"/>
  <c r="BE354" i="3"/>
  <c r="BI353" i="3"/>
  <c r="BH353" i="3"/>
  <c r="BG353" i="3"/>
  <c r="BF353" i="3"/>
  <c r="AA353" i="3"/>
  <c r="Y353" i="3"/>
  <c r="W353" i="3"/>
  <c r="BK353" i="3"/>
  <c r="N353" i="3"/>
  <c r="BE353" i="3"/>
  <c r="BI352" i="3"/>
  <c r="BH352" i="3"/>
  <c r="BG352" i="3"/>
  <c r="BF352" i="3"/>
  <c r="AA352" i="3"/>
  <c r="Y352" i="3"/>
  <c r="Y349" i="3" s="1"/>
  <c r="W352" i="3"/>
  <c r="BK352" i="3"/>
  <c r="N352" i="3"/>
  <c r="BE352" i="3"/>
  <c r="BI351" i="3"/>
  <c r="BH351" i="3"/>
  <c r="BG351" i="3"/>
  <c r="BF351" i="3"/>
  <c r="AA351" i="3"/>
  <c r="Y351" i="3"/>
  <c r="W351" i="3"/>
  <c r="BK351" i="3"/>
  <c r="N351" i="3"/>
  <c r="BE351" i="3"/>
  <c r="BI350" i="3"/>
  <c r="BH350" i="3"/>
  <c r="BG350" i="3"/>
  <c r="BF350" i="3"/>
  <c r="AA350" i="3"/>
  <c r="AA349" i="3"/>
  <c r="Y350" i="3"/>
  <c r="W350" i="3"/>
  <c r="W349" i="3"/>
  <c r="BK350" i="3"/>
  <c r="N350" i="3"/>
  <c r="BE350" i="3" s="1"/>
  <c r="BI348" i="3"/>
  <c r="BH348" i="3"/>
  <c r="BG348" i="3"/>
  <c r="BF348" i="3"/>
  <c r="AA348" i="3"/>
  <c r="Y348" i="3"/>
  <c r="W348" i="3"/>
  <c r="BK348" i="3"/>
  <c r="N348" i="3"/>
  <c r="BE348" i="3" s="1"/>
  <c r="BI347" i="3"/>
  <c r="BH347" i="3"/>
  <c r="BG347" i="3"/>
  <c r="BF347" i="3"/>
  <c r="AA347" i="3"/>
  <c r="AA346" i="3"/>
  <c r="Y347" i="3"/>
  <c r="Y346" i="3"/>
  <c r="W347" i="3"/>
  <c r="W346" i="3"/>
  <c r="BK347" i="3"/>
  <c r="BK346" i="3" s="1"/>
  <c r="N346" i="3" s="1"/>
  <c r="N105" i="3" s="1"/>
  <c r="N347" i="3"/>
  <c r="BE347" i="3" s="1"/>
  <c r="BI345" i="3"/>
  <c r="BH345" i="3"/>
  <c r="BG345" i="3"/>
  <c r="BF345" i="3"/>
  <c r="AA345" i="3"/>
  <c r="Y345" i="3"/>
  <c r="W345" i="3"/>
  <c r="BK345" i="3"/>
  <c r="N345" i="3"/>
  <c r="BE345" i="3"/>
  <c r="BI344" i="3"/>
  <c r="BH344" i="3"/>
  <c r="BG344" i="3"/>
  <c r="BF344" i="3"/>
  <c r="AA344" i="3"/>
  <c r="AA343" i="3"/>
  <c r="Y344" i="3"/>
  <c r="Y343" i="3"/>
  <c r="W344" i="3"/>
  <c r="W343" i="3"/>
  <c r="BK344" i="3"/>
  <c r="N344" i="3"/>
  <c r="BE344" i="3" s="1"/>
  <c r="BI342" i="3"/>
  <c r="BH342" i="3"/>
  <c r="BG342" i="3"/>
  <c r="BF342" i="3"/>
  <c r="AA342" i="3"/>
  <c r="Y342" i="3"/>
  <c r="W342" i="3"/>
  <c r="BK342" i="3"/>
  <c r="N342" i="3"/>
  <c r="BE342" i="3" s="1"/>
  <c r="BI341" i="3"/>
  <c r="BH341" i="3"/>
  <c r="BG341" i="3"/>
  <c r="BF341" i="3"/>
  <c r="AA341" i="3"/>
  <c r="Y341" i="3"/>
  <c r="W341" i="3"/>
  <c r="BK341" i="3"/>
  <c r="N341" i="3"/>
  <c r="BE341" i="3"/>
  <c r="BI340" i="3"/>
  <c r="BH340" i="3"/>
  <c r="BG340" i="3"/>
  <c r="BF340" i="3"/>
  <c r="AA340" i="3"/>
  <c r="Y340" i="3"/>
  <c r="W340" i="3"/>
  <c r="BK340" i="3"/>
  <c r="N340" i="3"/>
  <c r="BE340" i="3"/>
  <c r="BI339" i="3"/>
  <c r="BH339" i="3"/>
  <c r="BG339" i="3"/>
  <c r="BF339" i="3"/>
  <c r="AA339" i="3"/>
  <c r="Y339" i="3"/>
  <c r="W339" i="3"/>
  <c r="BK339" i="3"/>
  <c r="N339" i="3"/>
  <c r="BE339" i="3"/>
  <c r="BI338" i="3"/>
  <c r="BH338" i="3"/>
  <c r="BG338" i="3"/>
  <c r="BF338" i="3"/>
  <c r="AA338" i="3"/>
  <c r="Y338" i="3"/>
  <c r="W338" i="3"/>
  <c r="BK338" i="3"/>
  <c r="N338" i="3"/>
  <c r="BE338" i="3"/>
  <c r="BI337" i="3"/>
  <c r="BH337" i="3"/>
  <c r="BG337" i="3"/>
  <c r="BF337" i="3"/>
  <c r="AA337" i="3"/>
  <c r="Y337" i="3"/>
  <c r="W337" i="3"/>
  <c r="BK337" i="3"/>
  <c r="N337" i="3"/>
  <c r="BE337" i="3"/>
  <c r="BI336" i="3"/>
  <c r="BH336" i="3"/>
  <c r="BG336" i="3"/>
  <c r="BF336" i="3"/>
  <c r="AA336" i="3"/>
  <c r="Y336" i="3"/>
  <c r="W336" i="3"/>
  <c r="BK336" i="3"/>
  <c r="N336" i="3"/>
  <c r="BE336" i="3"/>
  <c r="BI335" i="3"/>
  <c r="BH335" i="3"/>
  <c r="BG335" i="3"/>
  <c r="BF335" i="3"/>
  <c r="AA335" i="3"/>
  <c r="Y335" i="3"/>
  <c r="W335" i="3"/>
  <c r="BK335" i="3"/>
  <c r="N335" i="3"/>
  <c r="BE335" i="3"/>
  <c r="BI334" i="3"/>
  <c r="BH334" i="3"/>
  <c r="BG334" i="3"/>
  <c r="BF334" i="3"/>
  <c r="AA334" i="3"/>
  <c r="Y334" i="3"/>
  <c r="W334" i="3"/>
  <c r="BK334" i="3"/>
  <c r="N334" i="3"/>
  <c r="BE334" i="3"/>
  <c r="BI333" i="3"/>
  <c r="BH333" i="3"/>
  <c r="BG333" i="3"/>
  <c r="BF333" i="3"/>
  <c r="AA333" i="3"/>
  <c r="Y333" i="3"/>
  <c r="W333" i="3"/>
  <c r="BK333" i="3"/>
  <c r="N333" i="3"/>
  <c r="BE333" i="3"/>
  <c r="BI332" i="3"/>
  <c r="BH332" i="3"/>
  <c r="BG332" i="3"/>
  <c r="BF332" i="3"/>
  <c r="AA332" i="3"/>
  <c r="Y332" i="3"/>
  <c r="W332" i="3"/>
  <c r="BK332" i="3"/>
  <c r="N332" i="3"/>
  <c r="BE332" i="3"/>
  <c r="BI331" i="3"/>
  <c r="BH331" i="3"/>
  <c r="BG331" i="3"/>
  <c r="BF331" i="3"/>
  <c r="AA331" i="3"/>
  <c r="Y331" i="3"/>
  <c r="W331" i="3"/>
  <c r="BK331" i="3"/>
  <c r="N331" i="3"/>
  <c r="BE331" i="3"/>
  <c r="BI330" i="3"/>
  <c r="BH330" i="3"/>
  <c r="BG330" i="3"/>
  <c r="BF330" i="3"/>
  <c r="AA330" i="3"/>
  <c r="Y330" i="3"/>
  <c r="W330" i="3"/>
  <c r="BK330" i="3"/>
  <c r="N330" i="3"/>
  <c r="BE330" i="3"/>
  <c r="BI329" i="3"/>
  <c r="BH329" i="3"/>
  <c r="BG329" i="3"/>
  <c r="BF329" i="3"/>
  <c r="AA329" i="3"/>
  <c r="Y329" i="3"/>
  <c r="W329" i="3"/>
  <c r="BK329" i="3"/>
  <c r="N329" i="3"/>
  <c r="BE329" i="3"/>
  <c r="BI328" i="3"/>
  <c r="BH328" i="3"/>
  <c r="BG328" i="3"/>
  <c r="BF328" i="3"/>
  <c r="AA328" i="3"/>
  <c r="Y328" i="3"/>
  <c r="Y325" i="3" s="1"/>
  <c r="W328" i="3"/>
  <c r="BK328" i="3"/>
  <c r="N328" i="3"/>
  <c r="BE328" i="3"/>
  <c r="BI327" i="3"/>
  <c r="BH327" i="3"/>
  <c r="BG327" i="3"/>
  <c r="BF327" i="3"/>
  <c r="AA327" i="3"/>
  <c r="Y327" i="3"/>
  <c r="W327" i="3"/>
  <c r="BK327" i="3"/>
  <c r="N327" i="3"/>
  <c r="BE327" i="3"/>
  <c r="BI326" i="3"/>
  <c r="BH326" i="3"/>
  <c r="BG326" i="3"/>
  <c r="BF326" i="3"/>
  <c r="AA326" i="3"/>
  <c r="AA325" i="3"/>
  <c r="Y326" i="3"/>
  <c r="W326" i="3"/>
  <c r="W325" i="3"/>
  <c r="BK326" i="3"/>
  <c r="N326" i="3"/>
  <c r="BE326" i="3" s="1"/>
  <c r="BI324" i="3"/>
  <c r="BH324" i="3"/>
  <c r="BG324" i="3"/>
  <c r="BF324" i="3"/>
  <c r="AA324" i="3"/>
  <c r="Y324" i="3"/>
  <c r="W324" i="3"/>
  <c r="BK324" i="3"/>
  <c r="N324" i="3"/>
  <c r="BE324" i="3" s="1"/>
  <c r="BI323" i="3"/>
  <c r="BH323" i="3"/>
  <c r="BG323" i="3"/>
  <c r="BF323" i="3"/>
  <c r="AA323" i="3"/>
  <c r="Y323" i="3"/>
  <c r="W323" i="3"/>
  <c r="BK323" i="3"/>
  <c r="N323" i="3"/>
  <c r="BE323" i="3" s="1"/>
  <c r="BI322" i="3"/>
  <c r="BH322" i="3"/>
  <c r="BG322" i="3"/>
  <c r="BF322" i="3"/>
  <c r="AA322" i="3"/>
  <c r="Y322" i="3"/>
  <c r="W322" i="3"/>
  <c r="BK322" i="3"/>
  <c r="N322" i="3"/>
  <c r="BE322" i="3" s="1"/>
  <c r="BI321" i="3"/>
  <c r="BH321" i="3"/>
  <c r="BG321" i="3"/>
  <c r="BF321" i="3"/>
  <c r="AA321" i="3"/>
  <c r="Y321" i="3"/>
  <c r="W321" i="3"/>
  <c r="BK321" i="3"/>
  <c r="N321" i="3"/>
  <c r="BE321" i="3" s="1"/>
  <c r="BI320" i="3"/>
  <c r="BH320" i="3"/>
  <c r="BG320" i="3"/>
  <c r="BF320" i="3"/>
  <c r="AA320" i="3"/>
  <c r="Y320" i="3"/>
  <c r="W320" i="3"/>
  <c r="BK320" i="3"/>
  <c r="N320" i="3"/>
  <c r="BE320" i="3" s="1"/>
  <c r="BI319" i="3"/>
  <c r="BH319" i="3"/>
  <c r="BG319" i="3"/>
  <c r="BF319" i="3"/>
  <c r="AA319" i="3"/>
  <c r="Y319" i="3"/>
  <c r="W319" i="3"/>
  <c r="BK319" i="3"/>
  <c r="N319" i="3"/>
  <c r="BE319" i="3" s="1"/>
  <c r="BI318" i="3"/>
  <c r="BH318" i="3"/>
  <c r="BG318" i="3"/>
  <c r="BF318" i="3"/>
  <c r="AA318" i="3"/>
  <c r="Y318" i="3"/>
  <c r="Y315" i="3" s="1"/>
  <c r="W318" i="3"/>
  <c r="BK318" i="3"/>
  <c r="N318" i="3"/>
  <c r="BE318" i="3" s="1"/>
  <c r="BI317" i="3"/>
  <c r="BH317" i="3"/>
  <c r="BG317" i="3"/>
  <c r="BF317" i="3"/>
  <c r="AA317" i="3"/>
  <c r="Y317" i="3"/>
  <c r="W317" i="3"/>
  <c r="BK317" i="3"/>
  <c r="N317" i="3"/>
  <c r="BE317" i="3" s="1"/>
  <c r="BI316" i="3"/>
  <c r="BH316" i="3"/>
  <c r="BG316" i="3"/>
  <c r="BF316" i="3"/>
  <c r="AA316" i="3"/>
  <c r="AA315" i="3"/>
  <c r="Y316" i="3"/>
  <c r="W316" i="3"/>
  <c r="W315" i="3"/>
  <c r="BK316" i="3"/>
  <c r="N316" i="3"/>
  <c r="BE316" i="3" s="1"/>
  <c r="BI314" i="3"/>
  <c r="BH314" i="3"/>
  <c r="BG314" i="3"/>
  <c r="BF314" i="3"/>
  <c r="AA314" i="3"/>
  <c r="Y314" i="3"/>
  <c r="Y311" i="3" s="1"/>
  <c r="W314" i="3"/>
  <c r="BK314" i="3"/>
  <c r="N314" i="3"/>
  <c r="BE314" i="3"/>
  <c r="BI313" i="3"/>
  <c r="BH313" i="3"/>
  <c r="BG313" i="3"/>
  <c r="BF313" i="3"/>
  <c r="AA313" i="3"/>
  <c r="Y313" i="3"/>
  <c r="W313" i="3"/>
  <c r="BK313" i="3"/>
  <c r="N313" i="3"/>
  <c r="BE313" i="3"/>
  <c r="BI312" i="3"/>
  <c r="BH312" i="3"/>
  <c r="BG312" i="3"/>
  <c r="BF312" i="3"/>
  <c r="AA312" i="3"/>
  <c r="AA311" i="3"/>
  <c r="Y312" i="3"/>
  <c r="W312" i="3"/>
  <c r="W311" i="3"/>
  <c r="BK312" i="3"/>
  <c r="N312" i="3"/>
  <c r="BE312" i="3" s="1"/>
  <c r="BI310" i="3"/>
  <c r="BH310" i="3"/>
  <c r="BG310" i="3"/>
  <c r="BF310" i="3"/>
  <c r="AA310" i="3"/>
  <c r="Y310" i="3"/>
  <c r="W310" i="3"/>
  <c r="BK310" i="3"/>
  <c r="N310" i="3"/>
  <c r="BE310" i="3" s="1"/>
  <c r="BI309" i="3"/>
  <c r="BH309" i="3"/>
  <c r="BG309" i="3"/>
  <c r="BF309" i="3"/>
  <c r="AA309" i="3"/>
  <c r="Y309" i="3"/>
  <c r="W309" i="3"/>
  <c r="BK309" i="3"/>
  <c r="N309" i="3"/>
  <c r="BE309" i="3" s="1"/>
  <c r="BI308" i="3"/>
  <c r="BH308" i="3"/>
  <c r="BG308" i="3"/>
  <c r="BF308" i="3"/>
  <c r="AA308" i="3"/>
  <c r="Y308" i="3"/>
  <c r="W308" i="3"/>
  <c r="BK308" i="3"/>
  <c r="N308" i="3"/>
  <c r="BE308" i="3" s="1"/>
  <c r="BI307" i="3"/>
  <c r="BH307" i="3"/>
  <c r="BG307" i="3"/>
  <c r="BF307" i="3"/>
  <c r="AA307" i="3"/>
  <c r="Y307" i="3"/>
  <c r="W307" i="3"/>
  <c r="BK307" i="3"/>
  <c r="N307" i="3"/>
  <c r="BE307" i="3" s="1"/>
  <c r="BI306" i="3"/>
  <c r="BH306" i="3"/>
  <c r="BG306" i="3"/>
  <c r="BF306" i="3"/>
  <c r="AA306" i="3"/>
  <c r="Y306" i="3"/>
  <c r="W306" i="3"/>
  <c r="BK306" i="3"/>
  <c r="N306" i="3"/>
  <c r="BE306" i="3" s="1"/>
  <c r="BI305" i="3"/>
  <c r="BH305" i="3"/>
  <c r="BG305" i="3"/>
  <c r="BF305" i="3"/>
  <c r="AA305" i="3"/>
  <c r="Y305" i="3"/>
  <c r="W305" i="3"/>
  <c r="BK305" i="3"/>
  <c r="N305" i="3"/>
  <c r="BE305" i="3" s="1"/>
  <c r="BI304" i="3"/>
  <c r="BH304" i="3"/>
  <c r="BG304" i="3"/>
  <c r="BF304" i="3"/>
  <c r="AA304" i="3"/>
  <c r="Y304" i="3"/>
  <c r="W304" i="3"/>
  <c r="BK304" i="3"/>
  <c r="N304" i="3"/>
  <c r="BE304" i="3" s="1"/>
  <c r="BI303" i="3"/>
  <c r="BH303" i="3"/>
  <c r="BG303" i="3"/>
  <c r="BF303" i="3"/>
  <c r="AA303" i="3"/>
  <c r="Y303" i="3"/>
  <c r="W303" i="3"/>
  <c r="BK303" i="3"/>
  <c r="N303" i="3"/>
  <c r="BE303" i="3"/>
  <c r="BI302" i="3"/>
  <c r="BH302" i="3"/>
  <c r="BG302" i="3"/>
  <c r="BF302" i="3"/>
  <c r="AA302" i="3"/>
  <c r="Y302" i="3"/>
  <c r="W302" i="3"/>
  <c r="BK302" i="3"/>
  <c r="N302" i="3"/>
  <c r="BE302" i="3"/>
  <c r="BI301" i="3"/>
  <c r="BH301" i="3"/>
  <c r="BG301" i="3"/>
  <c r="BF301" i="3"/>
  <c r="AA301" i="3"/>
  <c r="Y301" i="3"/>
  <c r="W301" i="3"/>
  <c r="BK301" i="3"/>
  <c r="N301" i="3"/>
  <c r="BE301" i="3"/>
  <c r="BI300" i="3"/>
  <c r="BH300" i="3"/>
  <c r="BG300" i="3"/>
  <c r="BF300" i="3"/>
  <c r="AA300" i="3"/>
  <c r="Y300" i="3"/>
  <c r="W300" i="3"/>
  <c r="BK300" i="3"/>
  <c r="N300" i="3"/>
  <c r="BE300" i="3"/>
  <c r="BI299" i="3"/>
  <c r="BH299" i="3"/>
  <c r="BG299" i="3"/>
  <c r="BF299" i="3"/>
  <c r="AA299" i="3"/>
  <c r="Y299" i="3"/>
  <c r="W299" i="3"/>
  <c r="BK299" i="3"/>
  <c r="N299" i="3"/>
  <c r="BE299" i="3"/>
  <c r="BI298" i="3"/>
  <c r="BH298" i="3"/>
  <c r="BG298" i="3"/>
  <c r="BF298" i="3"/>
  <c r="AA298" i="3"/>
  <c r="Y298" i="3"/>
  <c r="W298" i="3"/>
  <c r="BK298" i="3"/>
  <c r="N298" i="3"/>
  <c r="BE298" i="3"/>
  <c r="BI297" i="3"/>
  <c r="BH297" i="3"/>
  <c r="BG297" i="3"/>
  <c r="BF297" i="3"/>
  <c r="AA297" i="3"/>
  <c r="Y297" i="3"/>
  <c r="W297" i="3"/>
  <c r="BK297" i="3"/>
  <c r="N297" i="3"/>
  <c r="BE297" i="3"/>
  <c r="BI296" i="3"/>
  <c r="BH296" i="3"/>
  <c r="BG296" i="3"/>
  <c r="BF296" i="3"/>
  <c r="AA296" i="3"/>
  <c r="Y296" i="3"/>
  <c r="W296" i="3"/>
  <c r="BK296" i="3"/>
  <c r="N296" i="3"/>
  <c r="BE296" i="3"/>
  <c r="BI295" i="3"/>
  <c r="BH295" i="3"/>
  <c r="BG295" i="3"/>
  <c r="BF295" i="3"/>
  <c r="AA295" i="3"/>
  <c r="Y295" i="3"/>
  <c r="W295" i="3"/>
  <c r="BK295" i="3"/>
  <c r="N295" i="3"/>
  <c r="BE295" i="3"/>
  <c r="BI294" i="3"/>
  <c r="BH294" i="3"/>
  <c r="BG294" i="3"/>
  <c r="BF294" i="3"/>
  <c r="AA294" i="3"/>
  <c r="Y294" i="3"/>
  <c r="W294" i="3"/>
  <c r="BK294" i="3"/>
  <c r="N294" i="3"/>
  <c r="BE294" i="3"/>
  <c r="BI293" i="3"/>
  <c r="BH293" i="3"/>
  <c r="BG293" i="3"/>
  <c r="BF293" i="3"/>
  <c r="AA293" i="3"/>
  <c r="Y293" i="3"/>
  <c r="W293" i="3"/>
  <c r="BK293" i="3"/>
  <c r="N293" i="3"/>
  <c r="BE293" i="3"/>
  <c r="BI292" i="3"/>
  <c r="BH292" i="3"/>
  <c r="BG292" i="3"/>
  <c r="BF292" i="3"/>
  <c r="AA292" i="3"/>
  <c r="Y292" i="3"/>
  <c r="W292" i="3"/>
  <c r="BK292" i="3"/>
  <c r="N292" i="3"/>
  <c r="BE292" i="3"/>
  <c r="BI291" i="3"/>
  <c r="BH291" i="3"/>
  <c r="BG291" i="3"/>
  <c r="BF291" i="3"/>
  <c r="AA291" i="3"/>
  <c r="Y291" i="3"/>
  <c r="W291" i="3"/>
  <c r="BK291" i="3"/>
  <c r="N291" i="3"/>
  <c r="BE291" i="3"/>
  <c r="BI290" i="3"/>
  <c r="BH290" i="3"/>
  <c r="BG290" i="3"/>
  <c r="BF290" i="3"/>
  <c r="AA290" i="3"/>
  <c r="Y290" i="3"/>
  <c r="W290" i="3"/>
  <c r="BK290" i="3"/>
  <c r="N290" i="3"/>
  <c r="BE290" i="3"/>
  <c r="BI289" i="3"/>
  <c r="BH289" i="3"/>
  <c r="BG289" i="3"/>
  <c r="BF289" i="3"/>
  <c r="AA289" i="3"/>
  <c r="AA288" i="3"/>
  <c r="Y289" i="3"/>
  <c r="Y288" i="3"/>
  <c r="W289" i="3"/>
  <c r="W288" i="3"/>
  <c r="BK289" i="3"/>
  <c r="BK288" i="3"/>
  <c r="N288" i="3" s="1"/>
  <c r="N100" i="3" s="1"/>
  <c r="N289" i="3"/>
  <c r="BE289" i="3" s="1"/>
  <c r="BI287" i="3"/>
  <c r="BH287" i="3"/>
  <c r="BG287" i="3"/>
  <c r="BF287" i="3"/>
  <c r="AA287" i="3"/>
  <c r="Y287" i="3"/>
  <c r="W287" i="3"/>
  <c r="BK287" i="3"/>
  <c r="N287" i="3"/>
  <c r="BE287" i="3" s="1"/>
  <c r="BI286" i="3"/>
  <c r="BH286" i="3"/>
  <c r="BG286" i="3"/>
  <c r="BF286" i="3"/>
  <c r="AA286" i="3"/>
  <c r="Y286" i="3"/>
  <c r="W286" i="3"/>
  <c r="BK286" i="3"/>
  <c r="N286" i="3"/>
  <c r="BE286" i="3" s="1"/>
  <c r="BI285" i="3"/>
  <c r="BH285" i="3"/>
  <c r="BG285" i="3"/>
  <c r="BF285" i="3"/>
  <c r="AA285" i="3"/>
  <c r="Y285" i="3"/>
  <c r="W285" i="3"/>
  <c r="BK285" i="3"/>
  <c r="N285" i="3"/>
  <c r="BE285" i="3" s="1"/>
  <c r="BI284" i="3"/>
  <c r="BH284" i="3"/>
  <c r="BG284" i="3"/>
  <c r="BF284" i="3"/>
  <c r="AA284" i="3"/>
  <c r="Y284" i="3"/>
  <c r="W284" i="3"/>
  <c r="BK284" i="3"/>
  <c r="N284" i="3"/>
  <c r="BE284" i="3" s="1"/>
  <c r="BI283" i="3"/>
  <c r="BH283" i="3"/>
  <c r="BG283" i="3"/>
  <c r="BF283" i="3"/>
  <c r="AA283" i="3"/>
  <c r="Y283" i="3"/>
  <c r="W283" i="3"/>
  <c r="BK283" i="3"/>
  <c r="N283" i="3"/>
  <c r="BE283" i="3" s="1"/>
  <c r="BI282" i="3"/>
  <c r="BH282" i="3"/>
  <c r="BG282" i="3"/>
  <c r="BF282" i="3"/>
  <c r="AA282" i="3"/>
  <c r="Y282" i="3"/>
  <c r="W282" i="3"/>
  <c r="BK282" i="3"/>
  <c r="N282" i="3"/>
  <c r="BE282" i="3" s="1"/>
  <c r="BI281" i="3"/>
  <c r="BH281" i="3"/>
  <c r="BG281" i="3"/>
  <c r="BF281" i="3"/>
  <c r="AA281" i="3"/>
  <c r="Y281" i="3"/>
  <c r="W281" i="3"/>
  <c r="BK281" i="3"/>
  <c r="N281" i="3"/>
  <c r="BE281" i="3" s="1"/>
  <c r="BI280" i="3"/>
  <c r="BH280" i="3"/>
  <c r="BG280" i="3"/>
  <c r="BF280" i="3"/>
  <c r="AA280" i="3"/>
  <c r="Y280" i="3"/>
  <c r="W280" i="3"/>
  <c r="BK280" i="3"/>
  <c r="N280" i="3"/>
  <c r="BE280" i="3" s="1"/>
  <c r="BI279" i="3"/>
  <c r="BH279" i="3"/>
  <c r="BG279" i="3"/>
  <c r="BF279" i="3"/>
  <c r="AA279" i="3"/>
  <c r="Y279" i="3"/>
  <c r="W279" i="3"/>
  <c r="BK279" i="3"/>
  <c r="N279" i="3"/>
  <c r="BE279" i="3" s="1"/>
  <c r="BI278" i="3"/>
  <c r="BH278" i="3"/>
  <c r="BG278" i="3"/>
  <c r="BF278" i="3"/>
  <c r="AA278" i="3"/>
  <c r="Y278" i="3"/>
  <c r="W278" i="3"/>
  <c r="BK278" i="3"/>
  <c r="N278" i="3"/>
  <c r="BE278" i="3" s="1"/>
  <c r="BI277" i="3"/>
  <c r="BH277" i="3"/>
  <c r="BG277" i="3"/>
  <c r="BF277" i="3"/>
  <c r="AA277" i="3"/>
  <c r="Y277" i="3"/>
  <c r="W277" i="3"/>
  <c r="BK277" i="3"/>
  <c r="N277" i="3"/>
  <c r="BE277" i="3"/>
  <c r="BI276" i="3"/>
  <c r="BH276" i="3"/>
  <c r="BG276" i="3"/>
  <c r="BF276" i="3"/>
  <c r="AA276" i="3"/>
  <c r="Y276" i="3"/>
  <c r="W276" i="3"/>
  <c r="BK276" i="3"/>
  <c r="N276" i="3"/>
  <c r="BE276" i="3"/>
  <c r="BI275" i="3"/>
  <c r="BH275" i="3"/>
  <c r="BG275" i="3"/>
  <c r="BF275" i="3"/>
  <c r="AA275" i="3"/>
  <c r="Y275" i="3"/>
  <c r="W275" i="3"/>
  <c r="BK275" i="3"/>
  <c r="N275" i="3"/>
  <c r="BE275" i="3"/>
  <c r="BI274" i="3"/>
  <c r="BH274" i="3"/>
  <c r="BG274" i="3"/>
  <c r="BF274" i="3"/>
  <c r="AA274" i="3"/>
  <c r="Y274" i="3"/>
  <c r="W274" i="3"/>
  <c r="BK274" i="3"/>
  <c r="N274" i="3"/>
  <c r="BE274" i="3"/>
  <c r="BI273" i="3"/>
  <c r="BH273" i="3"/>
  <c r="BG273" i="3"/>
  <c r="BF273" i="3"/>
  <c r="AA273" i="3"/>
  <c r="Y273" i="3"/>
  <c r="W273" i="3"/>
  <c r="BK273" i="3"/>
  <c r="N273" i="3"/>
  <c r="BE273" i="3"/>
  <c r="BI272" i="3"/>
  <c r="BH272" i="3"/>
  <c r="BG272" i="3"/>
  <c r="BF272" i="3"/>
  <c r="AA272" i="3"/>
  <c r="Y272" i="3"/>
  <c r="Y269" i="3" s="1"/>
  <c r="W272" i="3"/>
  <c r="BK272" i="3"/>
  <c r="N272" i="3"/>
  <c r="BE272" i="3"/>
  <c r="BI271" i="3"/>
  <c r="BH271" i="3"/>
  <c r="BG271" i="3"/>
  <c r="BF271" i="3"/>
  <c r="AA271" i="3"/>
  <c r="Y271" i="3"/>
  <c r="W271" i="3"/>
  <c r="BK271" i="3"/>
  <c r="N271" i="3"/>
  <c r="BE271" i="3"/>
  <c r="BI270" i="3"/>
  <c r="BH270" i="3"/>
  <c r="BG270" i="3"/>
  <c r="BF270" i="3"/>
  <c r="AA270" i="3"/>
  <c r="AA269" i="3"/>
  <c r="Y270" i="3"/>
  <c r="W270" i="3"/>
  <c r="W269" i="3"/>
  <c r="BK270" i="3"/>
  <c r="N270" i="3"/>
  <c r="BE270" i="3" s="1"/>
  <c r="BI268" i="3"/>
  <c r="BH268" i="3"/>
  <c r="BG268" i="3"/>
  <c r="BF268" i="3"/>
  <c r="AA268" i="3"/>
  <c r="Y268" i="3"/>
  <c r="W268" i="3"/>
  <c r="BK268" i="3"/>
  <c r="N268" i="3"/>
  <c r="BE268" i="3" s="1"/>
  <c r="BI267" i="3"/>
  <c r="BH267" i="3"/>
  <c r="BG267" i="3"/>
  <c r="BF267" i="3"/>
  <c r="AA267" i="3"/>
  <c r="Y267" i="3"/>
  <c r="W267" i="3"/>
  <c r="BK267" i="3"/>
  <c r="N267" i="3"/>
  <c r="BE267" i="3" s="1"/>
  <c r="BI266" i="3"/>
  <c r="BH266" i="3"/>
  <c r="BG266" i="3"/>
  <c r="BF266" i="3"/>
  <c r="AA266" i="3"/>
  <c r="Y266" i="3"/>
  <c r="W266" i="3"/>
  <c r="BK266" i="3"/>
  <c r="N266" i="3"/>
  <c r="BE266" i="3" s="1"/>
  <c r="BI265" i="3"/>
  <c r="BH265" i="3"/>
  <c r="BG265" i="3"/>
  <c r="BF265" i="3"/>
  <c r="AA265" i="3"/>
  <c r="Y265" i="3"/>
  <c r="W265" i="3"/>
  <c r="BK265" i="3"/>
  <c r="N265" i="3"/>
  <c r="BE265" i="3"/>
  <c r="BI264" i="3"/>
  <c r="BH264" i="3"/>
  <c r="BG264" i="3"/>
  <c r="BF264" i="3"/>
  <c r="AA264" i="3"/>
  <c r="Y264" i="3"/>
  <c r="W264" i="3"/>
  <c r="BK264" i="3"/>
  <c r="N264" i="3"/>
  <c r="BE264" i="3"/>
  <c r="BI263" i="3"/>
  <c r="BH263" i="3"/>
  <c r="BG263" i="3"/>
  <c r="BF263" i="3"/>
  <c r="AA263" i="3"/>
  <c r="Y263" i="3"/>
  <c r="W263" i="3"/>
  <c r="BK263" i="3"/>
  <c r="N263" i="3"/>
  <c r="BE263" i="3"/>
  <c r="BI262" i="3"/>
  <c r="BH262" i="3"/>
  <c r="BG262" i="3"/>
  <c r="BF262" i="3"/>
  <c r="AA262" i="3"/>
  <c r="Y262" i="3"/>
  <c r="W262" i="3"/>
  <c r="BK262" i="3"/>
  <c r="N262" i="3"/>
  <c r="BE262" i="3"/>
  <c r="BI261" i="3"/>
  <c r="BH261" i="3"/>
  <c r="BG261" i="3"/>
  <c r="BF261" i="3"/>
  <c r="AA261" i="3"/>
  <c r="Y261" i="3"/>
  <c r="W261" i="3"/>
  <c r="BK261" i="3"/>
  <c r="N261" i="3"/>
  <c r="BE261" i="3"/>
  <c r="BI260" i="3"/>
  <c r="BH260" i="3"/>
  <c r="BG260" i="3"/>
  <c r="BF260" i="3"/>
  <c r="AA260" i="3"/>
  <c r="Y260" i="3"/>
  <c r="W260" i="3"/>
  <c r="BK260" i="3"/>
  <c r="N260" i="3"/>
  <c r="BE260" i="3"/>
  <c r="BI259" i="3"/>
  <c r="BH259" i="3"/>
  <c r="BG259" i="3"/>
  <c r="BF259" i="3"/>
  <c r="AA259" i="3"/>
  <c r="Y259" i="3"/>
  <c r="W259" i="3"/>
  <c r="BK259" i="3"/>
  <c r="N259" i="3"/>
  <c r="BE259" i="3"/>
  <c r="BI258" i="3"/>
  <c r="BH258" i="3"/>
  <c r="BG258" i="3"/>
  <c r="BF258" i="3"/>
  <c r="AA258" i="3"/>
  <c r="Y258" i="3"/>
  <c r="W258" i="3"/>
  <c r="BK258" i="3"/>
  <c r="N258" i="3"/>
  <c r="BE258" i="3"/>
  <c r="BI257" i="3"/>
  <c r="BH257" i="3"/>
  <c r="BG257" i="3"/>
  <c r="BF257" i="3"/>
  <c r="AA257" i="3"/>
  <c r="Y257" i="3"/>
  <c r="W257" i="3"/>
  <c r="BK257" i="3"/>
  <c r="N257" i="3"/>
  <c r="BE257" i="3"/>
  <c r="BI256" i="3"/>
  <c r="BH256" i="3"/>
  <c r="BG256" i="3"/>
  <c r="BF256" i="3"/>
  <c r="AA256" i="3"/>
  <c r="Y256" i="3"/>
  <c r="W256" i="3"/>
  <c r="BK256" i="3"/>
  <c r="N256" i="3"/>
  <c r="BE256" i="3"/>
  <c r="BI255" i="3"/>
  <c r="BH255" i="3"/>
  <c r="BG255" i="3"/>
  <c r="BF255" i="3"/>
  <c r="AA255" i="3"/>
  <c r="Y255" i="3"/>
  <c r="W255" i="3"/>
  <c r="BK255" i="3"/>
  <c r="N255" i="3"/>
  <c r="BE255" i="3"/>
  <c r="BI254" i="3"/>
  <c r="BH254" i="3"/>
  <c r="BG254" i="3"/>
  <c r="BF254" i="3"/>
  <c r="AA254" i="3"/>
  <c r="Y254" i="3"/>
  <c r="W254" i="3"/>
  <c r="BK254" i="3"/>
  <c r="N254" i="3"/>
  <c r="BE254" i="3"/>
  <c r="BI253" i="3"/>
  <c r="BH253" i="3"/>
  <c r="BG253" i="3"/>
  <c r="BF253" i="3"/>
  <c r="AA253" i="3"/>
  <c r="AA252" i="3"/>
  <c r="AA251" i="3" s="1"/>
  <c r="Y253" i="3"/>
  <c r="Y252" i="3" s="1"/>
  <c r="W253" i="3"/>
  <c r="W252" i="3"/>
  <c r="BK253" i="3"/>
  <c r="BK252" i="3" s="1"/>
  <c r="N253" i="3"/>
  <c r="BE253" i="3"/>
  <c r="BI250" i="3"/>
  <c r="BH250" i="3"/>
  <c r="BG250" i="3"/>
  <c r="BF250" i="3"/>
  <c r="AA250" i="3"/>
  <c r="AA249" i="3"/>
  <c r="Y250" i="3"/>
  <c r="Y249" i="3"/>
  <c r="W250" i="3"/>
  <c r="W249" i="3"/>
  <c r="BK250" i="3"/>
  <c r="BK249" i="3"/>
  <c r="N249" i="3" s="1"/>
  <c r="N96" i="3" s="1"/>
  <c r="N250" i="3"/>
  <c r="BE250" i="3" s="1"/>
  <c r="BI248" i="3"/>
  <c r="BH248" i="3"/>
  <c r="BG248" i="3"/>
  <c r="BF248" i="3"/>
  <c r="AA248" i="3"/>
  <c r="Y248" i="3"/>
  <c r="W248" i="3"/>
  <c r="BK248" i="3"/>
  <c r="N248" i="3"/>
  <c r="BE248" i="3" s="1"/>
  <c r="BI247" i="3"/>
  <c r="BH247" i="3"/>
  <c r="BG247" i="3"/>
  <c r="BF247" i="3"/>
  <c r="AA247" i="3"/>
  <c r="Y247" i="3"/>
  <c r="W247" i="3"/>
  <c r="BK247" i="3"/>
  <c r="N247" i="3"/>
  <c r="BE247" i="3" s="1"/>
  <c r="BI246" i="3"/>
  <c r="BH246" i="3"/>
  <c r="BG246" i="3"/>
  <c r="BF246" i="3"/>
  <c r="AA246" i="3"/>
  <c r="Y246" i="3"/>
  <c r="W246" i="3"/>
  <c r="BK246" i="3"/>
  <c r="N246" i="3"/>
  <c r="BE246" i="3" s="1"/>
  <c r="BI245" i="3"/>
  <c r="BH245" i="3"/>
  <c r="BG245" i="3"/>
  <c r="BF245" i="3"/>
  <c r="AA245" i="3"/>
  <c r="Y245" i="3"/>
  <c r="W245" i="3"/>
  <c r="BK245" i="3"/>
  <c r="N245" i="3"/>
  <c r="BE245" i="3" s="1"/>
  <c r="BI244" i="3"/>
  <c r="BH244" i="3"/>
  <c r="BG244" i="3"/>
  <c r="BF244" i="3"/>
  <c r="AA244" i="3"/>
  <c r="Y244" i="3"/>
  <c r="W244" i="3"/>
  <c r="BK244" i="3"/>
  <c r="N244" i="3"/>
  <c r="BE244" i="3" s="1"/>
  <c r="BI243" i="3"/>
  <c r="BH243" i="3"/>
  <c r="BG243" i="3"/>
  <c r="BF243" i="3"/>
  <c r="AA243" i="3"/>
  <c r="Y243" i="3"/>
  <c r="W243" i="3"/>
  <c r="BK243" i="3"/>
  <c r="N243" i="3"/>
  <c r="BE243" i="3" s="1"/>
  <c r="BI242" i="3"/>
  <c r="BH242" i="3"/>
  <c r="BG242" i="3"/>
  <c r="BF242" i="3"/>
  <c r="AA242" i="3"/>
  <c r="Y242" i="3"/>
  <c r="W242" i="3"/>
  <c r="BK242" i="3"/>
  <c r="N242" i="3"/>
  <c r="BE242" i="3" s="1"/>
  <c r="BI241" i="3"/>
  <c r="BH241" i="3"/>
  <c r="BG241" i="3"/>
  <c r="BF241" i="3"/>
  <c r="AA241" i="3"/>
  <c r="Y241" i="3"/>
  <c r="W241" i="3"/>
  <c r="BK241" i="3"/>
  <c r="N241" i="3"/>
  <c r="BE241" i="3" s="1"/>
  <c r="BI240" i="3"/>
  <c r="BH240" i="3"/>
  <c r="BG240" i="3"/>
  <c r="BF240" i="3"/>
  <c r="AA240" i="3"/>
  <c r="Y240" i="3"/>
  <c r="Y237" i="3" s="1"/>
  <c r="W240" i="3"/>
  <c r="BK240" i="3"/>
  <c r="N240" i="3"/>
  <c r="BE240" i="3"/>
  <c r="BI239" i="3"/>
  <c r="BH239" i="3"/>
  <c r="BG239" i="3"/>
  <c r="BF239" i="3"/>
  <c r="AA239" i="3"/>
  <c r="Y239" i="3"/>
  <c r="W239" i="3"/>
  <c r="BK239" i="3"/>
  <c r="N239" i="3"/>
  <c r="BE239" i="3" s="1"/>
  <c r="BI238" i="3"/>
  <c r="BH238" i="3"/>
  <c r="BG238" i="3"/>
  <c r="BF238" i="3"/>
  <c r="AA238" i="3"/>
  <c r="AA237" i="3"/>
  <c r="Y238" i="3"/>
  <c r="W238" i="3"/>
  <c r="W237" i="3"/>
  <c r="BK238" i="3"/>
  <c r="N238" i="3"/>
  <c r="BE238" i="3" s="1"/>
  <c r="BI236" i="3"/>
  <c r="BH236" i="3"/>
  <c r="BG236" i="3"/>
  <c r="BF236" i="3"/>
  <c r="AA236" i="3"/>
  <c r="Y236" i="3"/>
  <c r="W236" i="3"/>
  <c r="BK236" i="3"/>
  <c r="N236" i="3"/>
  <c r="BE236" i="3"/>
  <c r="BI235" i="3"/>
  <c r="BH235" i="3"/>
  <c r="BG235" i="3"/>
  <c r="BF235" i="3"/>
  <c r="AA235" i="3"/>
  <c r="Y235" i="3"/>
  <c r="W235" i="3"/>
  <c r="BK235" i="3"/>
  <c r="N235" i="3"/>
  <c r="BE235" i="3"/>
  <c r="BI234" i="3"/>
  <c r="BH234" i="3"/>
  <c r="BG234" i="3"/>
  <c r="BF234" i="3"/>
  <c r="AA234" i="3"/>
  <c r="Y234" i="3"/>
  <c r="W234" i="3"/>
  <c r="BK234" i="3"/>
  <c r="N234" i="3"/>
  <c r="BE234" i="3"/>
  <c r="BI233" i="3"/>
  <c r="BH233" i="3"/>
  <c r="BG233" i="3"/>
  <c r="BF233" i="3"/>
  <c r="AA233" i="3"/>
  <c r="Y233" i="3"/>
  <c r="W233" i="3"/>
  <c r="BK233" i="3"/>
  <c r="N233" i="3"/>
  <c r="BE233" i="3"/>
  <c r="BI232" i="3"/>
  <c r="BH232" i="3"/>
  <c r="BG232" i="3"/>
  <c r="BF232" i="3"/>
  <c r="AA232" i="3"/>
  <c r="Y232" i="3"/>
  <c r="W232" i="3"/>
  <c r="BK232" i="3"/>
  <c r="N232" i="3"/>
  <c r="BE232" i="3"/>
  <c r="BI231" i="3"/>
  <c r="BH231" i="3"/>
  <c r="BG231" i="3"/>
  <c r="BF231" i="3"/>
  <c r="AA231" i="3"/>
  <c r="Y231" i="3"/>
  <c r="W231" i="3"/>
  <c r="BK231" i="3"/>
  <c r="N231" i="3"/>
  <c r="BE231" i="3"/>
  <c r="BI230" i="3"/>
  <c r="BH230" i="3"/>
  <c r="BG230" i="3"/>
  <c r="BF230" i="3"/>
  <c r="AA230" i="3"/>
  <c r="Y230" i="3"/>
  <c r="W230" i="3"/>
  <c r="BK230" i="3"/>
  <c r="N230" i="3"/>
  <c r="BE230" i="3"/>
  <c r="BI229" i="3"/>
  <c r="BH229" i="3"/>
  <c r="BG229" i="3"/>
  <c r="BF229" i="3"/>
  <c r="AA229" i="3"/>
  <c r="Y229" i="3"/>
  <c r="W229" i="3"/>
  <c r="BK229" i="3"/>
  <c r="N229" i="3"/>
  <c r="BE229" i="3"/>
  <c r="BI228" i="3"/>
  <c r="BH228" i="3"/>
  <c r="BG228" i="3"/>
  <c r="BF228" i="3"/>
  <c r="AA228" i="3"/>
  <c r="Y228" i="3"/>
  <c r="W228" i="3"/>
  <c r="BK228" i="3"/>
  <c r="N228" i="3"/>
  <c r="BE228" i="3"/>
  <c r="BI227" i="3"/>
  <c r="BH227" i="3"/>
  <c r="BG227" i="3"/>
  <c r="BF227" i="3"/>
  <c r="AA227" i="3"/>
  <c r="Y227" i="3"/>
  <c r="W227" i="3"/>
  <c r="BK227" i="3"/>
  <c r="N227" i="3"/>
  <c r="BE227" i="3"/>
  <c r="BI226" i="3"/>
  <c r="BH226" i="3"/>
  <c r="BG226" i="3"/>
  <c r="BF226" i="3"/>
  <c r="AA226" i="3"/>
  <c r="Y226" i="3"/>
  <c r="W226" i="3"/>
  <c r="BK226" i="3"/>
  <c r="N226" i="3"/>
  <c r="BE226" i="3"/>
  <c r="BI225" i="3"/>
  <c r="BH225" i="3"/>
  <c r="BG225" i="3"/>
  <c r="BF225" i="3"/>
  <c r="AA225" i="3"/>
  <c r="Y225" i="3"/>
  <c r="W225" i="3"/>
  <c r="BK225" i="3"/>
  <c r="N225" i="3"/>
  <c r="BE225" i="3"/>
  <c r="BI224" i="3"/>
  <c r="BH224" i="3"/>
  <c r="BG224" i="3"/>
  <c r="BF224" i="3"/>
  <c r="AA224" i="3"/>
  <c r="Y224" i="3"/>
  <c r="W224" i="3"/>
  <c r="BK224" i="3"/>
  <c r="N224" i="3"/>
  <c r="BE224" i="3"/>
  <c r="BI223" i="3"/>
  <c r="BH223" i="3"/>
  <c r="BG223" i="3"/>
  <c r="BF223" i="3"/>
  <c r="AA223" i="3"/>
  <c r="Y223" i="3"/>
  <c r="W223" i="3"/>
  <c r="BK223" i="3"/>
  <c r="N223" i="3"/>
  <c r="BE223" i="3"/>
  <c r="BI222" i="3"/>
  <c r="BH222" i="3"/>
  <c r="BG222" i="3"/>
  <c r="BF222" i="3"/>
  <c r="AA222" i="3"/>
  <c r="Y222" i="3"/>
  <c r="W222" i="3"/>
  <c r="BK222" i="3"/>
  <c r="N222" i="3"/>
  <c r="BE222" i="3"/>
  <c r="BI221" i="3"/>
  <c r="BH221" i="3"/>
  <c r="BG221" i="3"/>
  <c r="BF221" i="3"/>
  <c r="AA221" i="3"/>
  <c r="AA220" i="3"/>
  <c r="Y221" i="3"/>
  <c r="Y220" i="3"/>
  <c r="W221" i="3"/>
  <c r="W220" i="3"/>
  <c r="BK221" i="3"/>
  <c r="BK220" i="3"/>
  <c r="N220" i="3" s="1"/>
  <c r="N94" i="3" s="1"/>
  <c r="N221" i="3"/>
  <c r="BE221" i="3" s="1"/>
  <c r="BI219" i="3"/>
  <c r="BH219" i="3"/>
  <c r="BG219" i="3"/>
  <c r="BF219" i="3"/>
  <c r="AA219" i="3"/>
  <c r="Y219" i="3"/>
  <c r="W219" i="3"/>
  <c r="BK219" i="3"/>
  <c r="N219" i="3"/>
  <c r="BE219" i="3" s="1"/>
  <c r="BI218" i="3"/>
  <c r="BH218" i="3"/>
  <c r="BG218" i="3"/>
  <c r="BF218" i="3"/>
  <c r="AA218" i="3"/>
  <c r="Y218" i="3"/>
  <c r="W218" i="3"/>
  <c r="BK218" i="3"/>
  <c r="N218" i="3"/>
  <c r="BE218" i="3" s="1"/>
  <c r="BI217" i="3"/>
  <c r="BH217" i="3"/>
  <c r="BG217" i="3"/>
  <c r="BF217" i="3"/>
  <c r="AA217" i="3"/>
  <c r="Y217" i="3"/>
  <c r="W217" i="3"/>
  <c r="BK217" i="3"/>
  <c r="N217" i="3"/>
  <c r="BE217" i="3" s="1"/>
  <c r="BI216" i="3"/>
  <c r="BH216" i="3"/>
  <c r="BG216" i="3"/>
  <c r="BF216" i="3"/>
  <c r="AA216" i="3"/>
  <c r="Y216" i="3"/>
  <c r="W216" i="3"/>
  <c r="BK216" i="3"/>
  <c r="N216" i="3"/>
  <c r="BE216" i="3" s="1"/>
  <c r="BI215" i="3"/>
  <c r="BH215" i="3"/>
  <c r="BG215" i="3"/>
  <c r="BF215" i="3"/>
  <c r="AA215" i="3"/>
  <c r="Y215" i="3"/>
  <c r="W215" i="3"/>
  <c r="BK215" i="3"/>
  <c r="N215" i="3"/>
  <c r="BE215" i="3" s="1"/>
  <c r="BI214" i="3"/>
  <c r="BH214" i="3"/>
  <c r="BG214" i="3"/>
  <c r="BF214" i="3"/>
  <c r="AA214" i="3"/>
  <c r="Y214" i="3"/>
  <c r="Y211" i="3" s="1"/>
  <c r="W214" i="3"/>
  <c r="BK214" i="3"/>
  <c r="N214" i="3"/>
  <c r="BE214" i="3" s="1"/>
  <c r="BI213" i="3"/>
  <c r="BH213" i="3"/>
  <c r="BG213" i="3"/>
  <c r="BF213" i="3"/>
  <c r="AA213" i="3"/>
  <c r="Y213" i="3"/>
  <c r="W213" i="3"/>
  <c r="BK213" i="3"/>
  <c r="N213" i="3"/>
  <c r="BE213" i="3" s="1"/>
  <c r="BI212" i="3"/>
  <c r="BH212" i="3"/>
  <c r="BG212" i="3"/>
  <c r="BF212" i="3"/>
  <c r="AA212" i="3"/>
  <c r="AA211" i="3"/>
  <c r="Y212" i="3"/>
  <c r="W212" i="3"/>
  <c r="W211" i="3"/>
  <c r="BK212" i="3"/>
  <c r="N212" i="3"/>
  <c r="BE212" i="3" s="1"/>
  <c r="BI210" i="3"/>
  <c r="BH210" i="3"/>
  <c r="BG210" i="3"/>
  <c r="BF210" i="3"/>
  <c r="AA210" i="3"/>
  <c r="Y210" i="3"/>
  <c r="W210" i="3"/>
  <c r="BK210" i="3"/>
  <c r="N210" i="3"/>
  <c r="BE210" i="3"/>
  <c r="BI209" i="3"/>
  <c r="BH209" i="3"/>
  <c r="BG209" i="3"/>
  <c r="BF209" i="3"/>
  <c r="AA209" i="3"/>
  <c r="Y209" i="3"/>
  <c r="W209" i="3"/>
  <c r="BK209" i="3"/>
  <c r="N209" i="3"/>
  <c r="BE209" i="3"/>
  <c r="BI208" i="3"/>
  <c r="BH208" i="3"/>
  <c r="BG208" i="3"/>
  <c r="BF208" i="3"/>
  <c r="AA208" i="3"/>
  <c r="Y208" i="3"/>
  <c r="W208" i="3"/>
  <c r="BK208" i="3"/>
  <c r="N208" i="3"/>
  <c r="BE208" i="3"/>
  <c r="BI207" i="3"/>
  <c r="BH207" i="3"/>
  <c r="BG207" i="3"/>
  <c r="BF207" i="3"/>
  <c r="AA207" i="3"/>
  <c r="Y207" i="3"/>
  <c r="W207" i="3"/>
  <c r="BK207" i="3"/>
  <c r="N207" i="3"/>
  <c r="BE207" i="3"/>
  <c r="BI206" i="3"/>
  <c r="BH206" i="3"/>
  <c r="BG206" i="3"/>
  <c r="BF206" i="3"/>
  <c r="AA206" i="3"/>
  <c r="Y206" i="3"/>
  <c r="W206" i="3"/>
  <c r="BK206" i="3"/>
  <c r="N206" i="3"/>
  <c r="BE206" i="3"/>
  <c r="BI205" i="3"/>
  <c r="BH205" i="3"/>
  <c r="BG205" i="3"/>
  <c r="BF205" i="3"/>
  <c r="AA205" i="3"/>
  <c r="Y205" i="3"/>
  <c r="W205" i="3"/>
  <c r="BK205" i="3"/>
  <c r="N205" i="3"/>
  <c r="BE205" i="3"/>
  <c r="BI204" i="3"/>
  <c r="BH204" i="3"/>
  <c r="BG204" i="3"/>
  <c r="BF204" i="3"/>
  <c r="AA204" i="3"/>
  <c r="Y204" i="3"/>
  <c r="W204" i="3"/>
  <c r="BK204" i="3"/>
  <c r="N204" i="3"/>
  <c r="BE204" i="3"/>
  <c r="BI203" i="3"/>
  <c r="BH203" i="3"/>
  <c r="BG203" i="3"/>
  <c r="BF203" i="3"/>
  <c r="AA203" i="3"/>
  <c r="Y203" i="3"/>
  <c r="W203" i="3"/>
  <c r="BK203" i="3"/>
  <c r="N203" i="3"/>
  <c r="BE203" i="3"/>
  <c r="BI202" i="3"/>
  <c r="BH202" i="3"/>
  <c r="BG202" i="3"/>
  <c r="BF202" i="3"/>
  <c r="AA202" i="3"/>
  <c r="Y202" i="3"/>
  <c r="W202" i="3"/>
  <c r="BK202" i="3"/>
  <c r="N202" i="3"/>
  <c r="BE202" i="3"/>
  <c r="BI201" i="3"/>
  <c r="BH201" i="3"/>
  <c r="BG201" i="3"/>
  <c r="BF201" i="3"/>
  <c r="AA201" i="3"/>
  <c r="Y201" i="3"/>
  <c r="W201" i="3"/>
  <c r="BK201" i="3"/>
  <c r="N201" i="3"/>
  <c r="BE201" i="3"/>
  <c r="BI200" i="3"/>
  <c r="BH200" i="3"/>
  <c r="BG200" i="3"/>
  <c r="BF200" i="3"/>
  <c r="AA200" i="3"/>
  <c r="Y200" i="3"/>
  <c r="W200" i="3"/>
  <c r="BK200" i="3"/>
  <c r="N200" i="3"/>
  <c r="BE200" i="3"/>
  <c r="BI199" i="3"/>
  <c r="BH199" i="3"/>
  <c r="BG199" i="3"/>
  <c r="BF199" i="3"/>
  <c r="AA199" i="3"/>
  <c r="Y199" i="3"/>
  <c r="W199" i="3"/>
  <c r="BK199" i="3"/>
  <c r="N199" i="3"/>
  <c r="BE199" i="3"/>
  <c r="BI198" i="3"/>
  <c r="BH198" i="3"/>
  <c r="BG198" i="3"/>
  <c r="BF198" i="3"/>
  <c r="AA198" i="3"/>
  <c r="Y198" i="3"/>
  <c r="W198" i="3"/>
  <c r="BK198" i="3"/>
  <c r="N198" i="3"/>
  <c r="BE198" i="3"/>
  <c r="BI197" i="3"/>
  <c r="BH197" i="3"/>
  <c r="BG197" i="3"/>
  <c r="BF197" i="3"/>
  <c r="AA197" i="3"/>
  <c r="Y197" i="3"/>
  <c r="W197" i="3"/>
  <c r="BK197" i="3"/>
  <c r="N197" i="3"/>
  <c r="BE197" i="3"/>
  <c r="BI196" i="3"/>
  <c r="BH196" i="3"/>
  <c r="BG196" i="3"/>
  <c r="BF196" i="3"/>
  <c r="AA196" i="3"/>
  <c r="Y196" i="3"/>
  <c r="W196" i="3"/>
  <c r="BK196" i="3"/>
  <c r="N196" i="3"/>
  <c r="BE196" i="3"/>
  <c r="BI195" i="3"/>
  <c r="BH195" i="3"/>
  <c r="BG195" i="3"/>
  <c r="BF195" i="3"/>
  <c r="AA195" i="3"/>
  <c r="Y195" i="3"/>
  <c r="W195" i="3"/>
  <c r="BK195" i="3"/>
  <c r="N195" i="3"/>
  <c r="BE195" i="3"/>
  <c r="BI194" i="3"/>
  <c r="BH194" i="3"/>
  <c r="BG194" i="3"/>
  <c r="BF194" i="3"/>
  <c r="AA194" i="3"/>
  <c r="Y194" i="3"/>
  <c r="W194" i="3"/>
  <c r="BK194" i="3"/>
  <c r="N194" i="3"/>
  <c r="BE194" i="3"/>
  <c r="BI193" i="3"/>
  <c r="BH193" i="3"/>
  <c r="BG193" i="3"/>
  <c r="BF193" i="3"/>
  <c r="AA193" i="3"/>
  <c r="AA192" i="3"/>
  <c r="Y193" i="3"/>
  <c r="Y192" i="3"/>
  <c r="W193" i="3"/>
  <c r="W192" i="3"/>
  <c r="BK193" i="3"/>
  <c r="BK192" i="3"/>
  <c r="N192" i="3" s="1"/>
  <c r="N92" i="3" s="1"/>
  <c r="N193" i="3"/>
  <c r="BE193" i="3" s="1"/>
  <c r="BI191" i="3"/>
  <c r="BH191" i="3"/>
  <c r="BG191" i="3"/>
  <c r="BF191" i="3"/>
  <c r="AA191" i="3"/>
  <c r="Y191" i="3"/>
  <c r="W191" i="3"/>
  <c r="BK191" i="3"/>
  <c r="N191" i="3"/>
  <c r="BE191" i="3"/>
  <c r="BI190" i="3"/>
  <c r="BH190" i="3"/>
  <c r="BG190" i="3"/>
  <c r="BF190" i="3"/>
  <c r="AA190" i="3"/>
  <c r="Y190" i="3"/>
  <c r="W190" i="3"/>
  <c r="BK190" i="3"/>
  <c r="N190" i="3"/>
  <c r="BE190" i="3"/>
  <c r="BI189" i="3"/>
  <c r="BH189" i="3"/>
  <c r="BG189" i="3"/>
  <c r="BF189" i="3"/>
  <c r="AA189" i="3"/>
  <c r="Y189" i="3"/>
  <c r="W189" i="3"/>
  <c r="BK189" i="3"/>
  <c r="N189" i="3"/>
  <c r="BE189" i="3"/>
  <c r="BI188" i="3"/>
  <c r="BH188" i="3"/>
  <c r="BG188" i="3"/>
  <c r="BF188" i="3"/>
  <c r="AA188" i="3"/>
  <c r="Y188" i="3"/>
  <c r="W188" i="3"/>
  <c r="BK188" i="3"/>
  <c r="N188" i="3"/>
  <c r="BE188" i="3"/>
  <c r="BI187" i="3"/>
  <c r="BH187" i="3"/>
  <c r="BG187" i="3"/>
  <c r="BF187" i="3"/>
  <c r="AA187" i="3"/>
  <c r="Y187" i="3"/>
  <c r="W187" i="3"/>
  <c r="BK187" i="3"/>
  <c r="N187" i="3"/>
  <c r="BE187" i="3"/>
  <c r="BI186" i="3"/>
  <c r="BH186" i="3"/>
  <c r="BG186" i="3"/>
  <c r="BF186" i="3"/>
  <c r="AA186" i="3"/>
  <c r="Y186" i="3"/>
  <c r="W186" i="3"/>
  <c r="BK186" i="3"/>
  <c r="N186" i="3"/>
  <c r="BE186" i="3"/>
  <c r="BI185" i="3"/>
  <c r="BH185" i="3"/>
  <c r="BG185" i="3"/>
  <c r="BF185" i="3"/>
  <c r="AA185" i="3"/>
  <c r="Y185" i="3"/>
  <c r="W185" i="3"/>
  <c r="BK185" i="3"/>
  <c r="N185" i="3"/>
  <c r="BE185" i="3"/>
  <c r="BI184" i="3"/>
  <c r="BH184" i="3"/>
  <c r="BG184" i="3"/>
  <c r="BF184" i="3"/>
  <c r="AA184" i="3"/>
  <c r="Y184" i="3"/>
  <c r="W184" i="3"/>
  <c r="BK184" i="3"/>
  <c r="N184" i="3"/>
  <c r="BE184" i="3"/>
  <c r="BI183" i="3"/>
  <c r="BH183" i="3"/>
  <c r="BG183" i="3"/>
  <c r="BF183" i="3"/>
  <c r="AA183" i="3"/>
  <c r="Y183" i="3"/>
  <c r="W183" i="3"/>
  <c r="BK183" i="3"/>
  <c r="N183" i="3"/>
  <c r="BE183" i="3"/>
  <c r="BI182" i="3"/>
  <c r="BH182" i="3"/>
  <c r="BG182" i="3"/>
  <c r="BF182" i="3"/>
  <c r="AA182" i="3"/>
  <c r="Y182" i="3"/>
  <c r="W182" i="3"/>
  <c r="BK182" i="3"/>
  <c r="N182" i="3"/>
  <c r="BE182" i="3"/>
  <c r="BI181" i="3"/>
  <c r="BH181" i="3"/>
  <c r="BG181" i="3"/>
  <c r="BF181" i="3"/>
  <c r="AA181" i="3"/>
  <c r="Y181" i="3"/>
  <c r="W181" i="3"/>
  <c r="BK181" i="3"/>
  <c r="N181" i="3"/>
  <c r="BE181" i="3"/>
  <c r="BI180" i="3"/>
  <c r="BH180" i="3"/>
  <c r="BG180" i="3"/>
  <c r="BF180" i="3"/>
  <c r="AA180" i="3"/>
  <c r="Y180" i="3"/>
  <c r="W180" i="3"/>
  <c r="BK180" i="3"/>
  <c r="N180" i="3"/>
  <c r="BE180" i="3"/>
  <c r="BI179" i="3"/>
  <c r="BH179" i="3"/>
  <c r="BG179" i="3"/>
  <c r="BF179" i="3"/>
  <c r="AA179" i="3"/>
  <c r="AA178" i="3"/>
  <c r="Y179" i="3"/>
  <c r="Y178" i="3"/>
  <c r="W179" i="3"/>
  <c r="W178" i="3"/>
  <c r="BK179" i="3"/>
  <c r="BK178" i="3"/>
  <c r="N178" i="3" s="1"/>
  <c r="N91" i="3" s="1"/>
  <c r="N179" i="3"/>
  <c r="BE179" i="3" s="1"/>
  <c r="BI177" i="3"/>
  <c r="BH177" i="3"/>
  <c r="BG177" i="3"/>
  <c r="BF177" i="3"/>
  <c r="AA177" i="3"/>
  <c r="Y177" i="3"/>
  <c r="W177" i="3"/>
  <c r="BK177" i="3"/>
  <c r="N177" i="3"/>
  <c r="BE177" i="3" s="1"/>
  <c r="BI176" i="3"/>
  <c r="BH176" i="3"/>
  <c r="BG176" i="3"/>
  <c r="BF176" i="3"/>
  <c r="AA176" i="3"/>
  <c r="Y176" i="3"/>
  <c r="W176" i="3"/>
  <c r="BK176" i="3"/>
  <c r="N176" i="3"/>
  <c r="BE176" i="3" s="1"/>
  <c r="BI175" i="3"/>
  <c r="BH175" i="3"/>
  <c r="BG175" i="3"/>
  <c r="BF175" i="3"/>
  <c r="AA175" i="3"/>
  <c r="Y175" i="3"/>
  <c r="W175" i="3"/>
  <c r="BK175" i="3"/>
  <c r="N175" i="3"/>
  <c r="BE175" i="3" s="1"/>
  <c r="BI174" i="3"/>
  <c r="BH174" i="3"/>
  <c r="BG174" i="3"/>
  <c r="BF174" i="3"/>
  <c r="AA174" i="3"/>
  <c r="Y174" i="3"/>
  <c r="W174" i="3"/>
  <c r="BK174" i="3"/>
  <c r="N174" i="3"/>
  <c r="BE174" i="3" s="1"/>
  <c r="BI173" i="3"/>
  <c r="BH173" i="3"/>
  <c r="BG173" i="3"/>
  <c r="BF173" i="3"/>
  <c r="AA173" i="3"/>
  <c r="Y173" i="3"/>
  <c r="W173" i="3"/>
  <c r="BK173" i="3"/>
  <c r="N173" i="3"/>
  <c r="BE173" i="3" s="1"/>
  <c r="BI172" i="3"/>
  <c r="BH172" i="3"/>
  <c r="BG172" i="3"/>
  <c r="BF172" i="3"/>
  <c r="AA172" i="3"/>
  <c r="Y172" i="3"/>
  <c r="W172" i="3"/>
  <c r="BK172" i="3"/>
  <c r="N172" i="3"/>
  <c r="BE172" i="3" s="1"/>
  <c r="BI171" i="3"/>
  <c r="BH171" i="3"/>
  <c r="BG171" i="3"/>
  <c r="BF171" i="3"/>
  <c r="AA171" i="3"/>
  <c r="Y171" i="3"/>
  <c r="W171" i="3"/>
  <c r="BK171" i="3"/>
  <c r="N171" i="3"/>
  <c r="BE171" i="3" s="1"/>
  <c r="BI170" i="3"/>
  <c r="BH170" i="3"/>
  <c r="BG170" i="3"/>
  <c r="BF170" i="3"/>
  <c r="AA170" i="3"/>
  <c r="Y170" i="3"/>
  <c r="W170" i="3"/>
  <c r="BK170" i="3"/>
  <c r="N170" i="3"/>
  <c r="BE170" i="3" s="1"/>
  <c r="BI169" i="3"/>
  <c r="BH169" i="3"/>
  <c r="BG169" i="3"/>
  <c r="BF169" i="3"/>
  <c r="AA169" i="3"/>
  <c r="Y169" i="3"/>
  <c r="W169" i="3"/>
  <c r="BK169" i="3"/>
  <c r="N169" i="3"/>
  <c r="BE169" i="3" s="1"/>
  <c r="BI168" i="3"/>
  <c r="BH168" i="3"/>
  <c r="BG168" i="3"/>
  <c r="BF168" i="3"/>
  <c r="AA168" i="3"/>
  <c r="Y168" i="3"/>
  <c r="W168" i="3"/>
  <c r="BK168" i="3"/>
  <c r="N168" i="3"/>
  <c r="BE168" i="3" s="1"/>
  <c r="BI167" i="3"/>
  <c r="BH167" i="3"/>
  <c r="BG167" i="3"/>
  <c r="BF167" i="3"/>
  <c r="AA167" i="3"/>
  <c r="Y167" i="3"/>
  <c r="W167" i="3"/>
  <c r="BK167" i="3"/>
  <c r="N167" i="3"/>
  <c r="BE167" i="3" s="1"/>
  <c r="BI166" i="3"/>
  <c r="BH166" i="3"/>
  <c r="BG166" i="3"/>
  <c r="BF166" i="3"/>
  <c r="AA166" i="3"/>
  <c r="Y166" i="3"/>
  <c r="W166" i="3"/>
  <c r="BK166" i="3"/>
  <c r="N166" i="3"/>
  <c r="BE166" i="3" s="1"/>
  <c r="BI165" i="3"/>
  <c r="BH165" i="3"/>
  <c r="BG165" i="3"/>
  <c r="BF165" i="3"/>
  <c r="AA165" i="3"/>
  <c r="Y165" i="3"/>
  <c r="W165" i="3"/>
  <c r="BK165" i="3"/>
  <c r="N165" i="3"/>
  <c r="BE165" i="3" s="1"/>
  <c r="BI164" i="3"/>
  <c r="BH164" i="3"/>
  <c r="BG164" i="3"/>
  <c r="BF164" i="3"/>
  <c r="AA164" i="3"/>
  <c r="Y164" i="3"/>
  <c r="W164" i="3"/>
  <c r="BK164" i="3"/>
  <c r="N164" i="3"/>
  <c r="BE164" i="3" s="1"/>
  <c r="BI163" i="3"/>
  <c r="BH163" i="3"/>
  <c r="BG163" i="3"/>
  <c r="BF163" i="3"/>
  <c r="AA163" i="3"/>
  <c r="Y163" i="3"/>
  <c r="W163" i="3"/>
  <c r="BK163" i="3"/>
  <c r="N163" i="3"/>
  <c r="BE163" i="3" s="1"/>
  <c r="BI162" i="3"/>
  <c r="BH162" i="3"/>
  <c r="BG162" i="3"/>
  <c r="BF162" i="3"/>
  <c r="AA162" i="3"/>
  <c r="Y162" i="3"/>
  <c r="W162" i="3"/>
  <c r="BK162" i="3"/>
  <c r="N162" i="3"/>
  <c r="BE162" i="3" s="1"/>
  <c r="BI161" i="3"/>
  <c r="BH161" i="3"/>
  <c r="BG161" i="3"/>
  <c r="BF161" i="3"/>
  <c r="AA161" i="3"/>
  <c r="Y161" i="3"/>
  <c r="W161" i="3"/>
  <c r="BK161" i="3"/>
  <c r="N161" i="3"/>
  <c r="BE161" i="3" s="1"/>
  <c r="BI160" i="3"/>
  <c r="BH160" i="3"/>
  <c r="BG160" i="3"/>
  <c r="BF160" i="3"/>
  <c r="AA160" i="3"/>
  <c r="Y160" i="3"/>
  <c r="W160" i="3"/>
  <c r="BK160" i="3"/>
  <c r="N160" i="3"/>
  <c r="BE160" i="3" s="1"/>
  <c r="BI159" i="3"/>
  <c r="BH159" i="3"/>
  <c r="BG159" i="3"/>
  <c r="BF159" i="3"/>
  <c r="AA159" i="3"/>
  <c r="Y159" i="3"/>
  <c r="W159" i="3"/>
  <c r="BK159" i="3"/>
  <c r="N159" i="3"/>
  <c r="BE159" i="3" s="1"/>
  <c r="BI158" i="3"/>
  <c r="BH158" i="3"/>
  <c r="BG158" i="3"/>
  <c r="BF158" i="3"/>
  <c r="AA158" i="3"/>
  <c r="Y158" i="3"/>
  <c r="W158" i="3"/>
  <c r="BK158" i="3"/>
  <c r="N158" i="3"/>
  <c r="BE158" i="3" s="1"/>
  <c r="BI157" i="3"/>
  <c r="BH157" i="3"/>
  <c r="BG157" i="3"/>
  <c r="BF157" i="3"/>
  <c r="AA157" i="3"/>
  <c r="Y157" i="3"/>
  <c r="W157" i="3"/>
  <c r="BK157" i="3"/>
  <c r="N157" i="3"/>
  <c r="BE157" i="3" s="1"/>
  <c r="BI156" i="3"/>
  <c r="BH156" i="3"/>
  <c r="BG156" i="3"/>
  <c r="BF156" i="3"/>
  <c r="AA156" i="3"/>
  <c r="Y156" i="3"/>
  <c r="W156" i="3"/>
  <c r="BK156" i="3"/>
  <c r="N156" i="3"/>
  <c r="BE156" i="3" s="1"/>
  <c r="BI155" i="3"/>
  <c r="BH155" i="3"/>
  <c r="BG155" i="3"/>
  <c r="BF155" i="3"/>
  <c r="AA155" i="3"/>
  <c r="Y155" i="3"/>
  <c r="W155" i="3"/>
  <c r="BK155" i="3"/>
  <c r="N155" i="3"/>
  <c r="BE155" i="3" s="1"/>
  <c r="BI154" i="3"/>
  <c r="BH154" i="3"/>
  <c r="BG154" i="3"/>
  <c r="BF154" i="3"/>
  <c r="AA154" i="3"/>
  <c r="Y154" i="3"/>
  <c r="W154" i="3"/>
  <c r="BK154" i="3"/>
  <c r="N154" i="3"/>
  <c r="BE154" i="3" s="1"/>
  <c r="BI153" i="3"/>
  <c r="BH153" i="3"/>
  <c r="BG153" i="3"/>
  <c r="BF153" i="3"/>
  <c r="AA153" i="3"/>
  <c r="Y153" i="3"/>
  <c r="W153" i="3"/>
  <c r="BK153" i="3"/>
  <c r="N153" i="3"/>
  <c r="BE153" i="3" s="1"/>
  <c r="BI152" i="3"/>
  <c r="BH152" i="3"/>
  <c r="BG152" i="3"/>
  <c r="BF152" i="3"/>
  <c r="AA152" i="3"/>
  <c r="Y152" i="3"/>
  <c r="W152" i="3"/>
  <c r="BK152" i="3"/>
  <c r="N152" i="3"/>
  <c r="BE152" i="3" s="1"/>
  <c r="BI151" i="3"/>
  <c r="BH151" i="3"/>
  <c r="BG151" i="3"/>
  <c r="BF151" i="3"/>
  <c r="AA151" i="3"/>
  <c r="Y151" i="3"/>
  <c r="W151" i="3"/>
  <c r="BK151" i="3"/>
  <c r="N151" i="3"/>
  <c r="BE151" i="3" s="1"/>
  <c r="BI150" i="3"/>
  <c r="BH150" i="3"/>
  <c r="BG150" i="3"/>
  <c r="BF150" i="3"/>
  <c r="AA150" i="3"/>
  <c r="Y150" i="3"/>
  <c r="W150" i="3"/>
  <c r="BK150" i="3"/>
  <c r="N150" i="3"/>
  <c r="BE150" i="3" s="1"/>
  <c r="BI149" i="3"/>
  <c r="BH149" i="3"/>
  <c r="BG149" i="3"/>
  <c r="BF149" i="3"/>
  <c r="AA149" i="3"/>
  <c r="Y149" i="3"/>
  <c r="W149" i="3"/>
  <c r="BK149" i="3"/>
  <c r="N149" i="3"/>
  <c r="BE149" i="3" s="1"/>
  <c r="BI148" i="3"/>
  <c r="BH148" i="3"/>
  <c r="BG148" i="3"/>
  <c r="BF148" i="3"/>
  <c r="AA148" i="3"/>
  <c r="Y148" i="3"/>
  <c r="Y146" i="3" s="1"/>
  <c r="Y145" i="3" s="1"/>
  <c r="W148" i="3"/>
  <c r="BK148" i="3"/>
  <c r="N148" i="3"/>
  <c r="BE148" i="3" s="1"/>
  <c r="BI147" i="3"/>
  <c r="BH147" i="3"/>
  <c r="BG147" i="3"/>
  <c r="BF147" i="3"/>
  <c r="AA147" i="3"/>
  <c r="AA146" i="3"/>
  <c r="AA145" i="3" s="1"/>
  <c r="Y147" i="3"/>
  <c r="W147" i="3"/>
  <c r="W146" i="3"/>
  <c r="W145" i="3" s="1"/>
  <c r="BK147" i="3"/>
  <c r="BK146" i="3" s="1"/>
  <c r="N147" i="3"/>
  <c r="BE147" i="3" s="1"/>
  <c r="F138" i="3"/>
  <c r="F136" i="3"/>
  <c r="AS89" i="1"/>
  <c r="BI125" i="3"/>
  <c r="BH125" i="3"/>
  <c r="BG125" i="3"/>
  <c r="BF125" i="3"/>
  <c r="BE125" i="3"/>
  <c r="BI124" i="3"/>
  <c r="H36" i="3" s="1"/>
  <c r="BD89" i="1" s="1"/>
  <c r="BH124" i="3"/>
  <c r="BG124" i="3"/>
  <c r="BF124" i="3"/>
  <c r="BE124" i="3"/>
  <c r="BI123" i="3"/>
  <c r="BH123" i="3"/>
  <c r="BG123" i="3"/>
  <c r="BF123" i="3"/>
  <c r="BE123" i="3"/>
  <c r="BI122" i="3"/>
  <c r="BH122" i="3"/>
  <c r="BG122" i="3"/>
  <c r="H34" i="3" s="1"/>
  <c r="BB89" i="1" s="1"/>
  <c r="BF122" i="3"/>
  <c r="M33" i="3"/>
  <c r="AW89" i="1" s="1"/>
  <c r="BE122" i="3"/>
  <c r="F81" i="3"/>
  <c r="F79" i="3"/>
  <c r="O21" i="3"/>
  <c r="E21" i="3"/>
  <c r="M141" i="3" s="1"/>
  <c r="M84" i="3"/>
  <c r="O20" i="3"/>
  <c r="O18" i="3"/>
  <c r="E18" i="3"/>
  <c r="M140" i="3"/>
  <c r="M83" i="3"/>
  <c r="O17" i="3"/>
  <c r="O15" i="3"/>
  <c r="E15" i="3"/>
  <c r="F141" i="3" s="1"/>
  <c r="O14" i="3"/>
  <c r="O12" i="3"/>
  <c r="E12" i="3"/>
  <c r="F83" i="3" s="1"/>
  <c r="F140" i="3"/>
  <c r="O11" i="3"/>
  <c r="O9" i="3"/>
  <c r="M81" i="3" s="1"/>
  <c r="M138" i="3"/>
  <c r="F6" i="3"/>
  <c r="F135" i="3" s="1"/>
  <c r="AY88" i="1"/>
  <c r="AX88" i="1"/>
  <c r="BI440" i="2"/>
  <c r="BH440" i="2"/>
  <c r="BG440" i="2"/>
  <c r="BF440" i="2"/>
  <c r="AA440" i="2"/>
  <c r="AA439" i="2"/>
  <c r="Y440" i="2"/>
  <c r="Y439" i="2"/>
  <c r="W440" i="2"/>
  <c r="W439" i="2"/>
  <c r="BK440" i="2"/>
  <c r="BK439" i="2"/>
  <c r="N439" i="2" s="1"/>
  <c r="N120" i="2" s="1"/>
  <c r="N440" i="2"/>
  <c r="BE440" i="2" s="1"/>
  <c r="BI438" i="2"/>
  <c r="BH438" i="2"/>
  <c r="BG438" i="2"/>
  <c r="BF438" i="2"/>
  <c r="AA438" i="2"/>
  <c r="Y438" i="2"/>
  <c r="W438" i="2"/>
  <c r="BK438" i="2"/>
  <c r="N438" i="2"/>
  <c r="BE438" i="2"/>
  <c r="BI437" i="2"/>
  <c r="BH437" i="2"/>
  <c r="BG437" i="2"/>
  <c r="BF437" i="2"/>
  <c r="AA437" i="2"/>
  <c r="Y437" i="2"/>
  <c r="W437" i="2"/>
  <c r="BK437" i="2"/>
  <c r="N437" i="2"/>
  <c r="BE437" i="2" s="1"/>
  <c r="BI436" i="2"/>
  <c r="BH436" i="2"/>
  <c r="BG436" i="2"/>
  <c r="BF436" i="2"/>
  <c r="AA436" i="2"/>
  <c r="AA435" i="2"/>
  <c r="Y436" i="2"/>
  <c r="Y435" i="2"/>
  <c r="W436" i="2"/>
  <c r="W435" i="2"/>
  <c r="BK436" i="2"/>
  <c r="BK435" i="2" s="1"/>
  <c r="N435" i="2" s="1"/>
  <c r="N119" i="2" s="1"/>
  <c r="N436" i="2"/>
  <c r="BE436" i="2" s="1"/>
  <c r="BI434" i="2"/>
  <c r="BH434" i="2"/>
  <c r="BG434" i="2"/>
  <c r="BF434" i="2"/>
  <c r="AA434" i="2"/>
  <c r="Y434" i="2"/>
  <c r="W434" i="2"/>
  <c r="BK434" i="2"/>
  <c r="N434" i="2"/>
  <c r="BE434" i="2"/>
  <c r="BI433" i="2"/>
  <c r="BH433" i="2"/>
  <c r="BG433" i="2"/>
  <c r="BF433" i="2"/>
  <c r="AA433" i="2"/>
  <c r="Y433" i="2"/>
  <c r="W433" i="2"/>
  <c r="BK433" i="2"/>
  <c r="N433" i="2"/>
  <c r="BE433" i="2" s="1"/>
  <c r="BI432" i="2"/>
  <c r="BH432" i="2"/>
  <c r="BG432" i="2"/>
  <c r="BF432" i="2"/>
  <c r="AA432" i="2"/>
  <c r="Y432" i="2"/>
  <c r="W432" i="2"/>
  <c r="BK432" i="2"/>
  <c r="N432" i="2"/>
  <c r="BE432" i="2"/>
  <c r="BI431" i="2"/>
  <c r="BH431" i="2"/>
  <c r="BG431" i="2"/>
  <c r="BF431" i="2"/>
  <c r="AA431" i="2"/>
  <c r="Y431" i="2"/>
  <c r="W431" i="2"/>
  <c r="BK431" i="2"/>
  <c r="N431" i="2"/>
  <c r="BE431" i="2"/>
  <c r="BI430" i="2"/>
  <c r="BH430" i="2"/>
  <c r="BG430" i="2"/>
  <c r="BF430" i="2"/>
  <c r="AA430" i="2"/>
  <c r="Y430" i="2"/>
  <c r="W430" i="2"/>
  <c r="BK430" i="2"/>
  <c r="N430" i="2"/>
  <c r="BE430" i="2"/>
  <c r="BI429" i="2"/>
  <c r="BH429" i="2"/>
  <c r="BG429" i="2"/>
  <c r="BF429" i="2"/>
  <c r="AA429" i="2"/>
  <c r="Y429" i="2"/>
  <c r="W429" i="2"/>
  <c r="BK429" i="2"/>
  <c r="N429" i="2"/>
  <c r="BE429" i="2"/>
  <c r="BI428" i="2"/>
  <c r="BH428" i="2"/>
  <c r="BG428" i="2"/>
  <c r="BF428" i="2"/>
  <c r="AA428" i="2"/>
  <c r="AA427" i="2"/>
  <c r="AA426" i="2" s="1"/>
  <c r="Y428" i="2"/>
  <c r="Y427" i="2" s="1"/>
  <c r="Y426" i="2" s="1"/>
  <c r="W428" i="2"/>
  <c r="W427" i="2"/>
  <c r="W426" i="2" s="1"/>
  <c r="BK428" i="2"/>
  <c r="BK427" i="2" s="1"/>
  <c r="N428" i="2"/>
  <c r="BE428" i="2"/>
  <c r="BI425" i="2"/>
  <c r="BH425" i="2"/>
  <c r="BG425" i="2"/>
  <c r="BF425" i="2"/>
  <c r="AA425" i="2"/>
  <c r="Y425" i="2"/>
  <c r="W425" i="2"/>
  <c r="BK425" i="2"/>
  <c r="N425" i="2"/>
  <c r="BE425" i="2"/>
  <c r="BI424" i="2"/>
  <c r="BH424" i="2"/>
  <c r="BG424" i="2"/>
  <c r="BF424" i="2"/>
  <c r="AA424" i="2"/>
  <c r="Y424" i="2"/>
  <c r="W424" i="2"/>
  <c r="BK424" i="2"/>
  <c r="N424" i="2"/>
  <c r="BE424" i="2"/>
  <c r="BI423" i="2"/>
  <c r="BH423" i="2"/>
  <c r="BG423" i="2"/>
  <c r="BF423" i="2"/>
  <c r="AA423" i="2"/>
  <c r="Y423" i="2"/>
  <c r="W423" i="2"/>
  <c r="BK423" i="2"/>
  <c r="N423" i="2"/>
  <c r="BE423" i="2"/>
  <c r="BI422" i="2"/>
  <c r="BH422" i="2"/>
  <c r="BG422" i="2"/>
  <c r="BF422" i="2"/>
  <c r="AA422" i="2"/>
  <c r="Y422" i="2"/>
  <c r="W422" i="2"/>
  <c r="BK422" i="2"/>
  <c r="N422" i="2"/>
  <c r="BE422" i="2"/>
  <c r="BI421" i="2"/>
  <c r="BH421" i="2"/>
  <c r="BG421" i="2"/>
  <c r="BF421" i="2"/>
  <c r="AA421" i="2"/>
  <c r="Y421" i="2"/>
  <c r="Y417" i="2" s="1"/>
  <c r="W421" i="2"/>
  <c r="BK421" i="2"/>
  <c r="N421" i="2"/>
  <c r="BE421" i="2"/>
  <c r="BI420" i="2"/>
  <c r="BH420" i="2"/>
  <c r="BG420" i="2"/>
  <c r="BF420" i="2"/>
  <c r="AA420" i="2"/>
  <c r="Y420" i="2"/>
  <c r="W420" i="2"/>
  <c r="BK420" i="2"/>
  <c r="N420" i="2"/>
  <c r="BE420" i="2"/>
  <c r="BI419" i="2"/>
  <c r="BH419" i="2"/>
  <c r="BG419" i="2"/>
  <c r="BF419" i="2"/>
  <c r="AA419" i="2"/>
  <c r="Y419" i="2"/>
  <c r="W419" i="2"/>
  <c r="BK419" i="2"/>
  <c r="N419" i="2"/>
  <c r="BE419" i="2"/>
  <c r="BI418" i="2"/>
  <c r="BH418" i="2"/>
  <c r="BG418" i="2"/>
  <c r="BF418" i="2"/>
  <c r="AA418" i="2"/>
  <c r="AA417" i="2"/>
  <c r="Y418" i="2"/>
  <c r="W418" i="2"/>
  <c r="W417" i="2"/>
  <c r="BK418" i="2"/>
  <c r="BK417" i="2" s="1"/>
  <c r="N417" i="2" s="1"/>
  <c r="N116" i="2" s="1"/>
  <c r="N418" i="2"/>
  <c r="BE418" i="2" s="1"/>
  <c r="BI416" i="2"/>
  <c r="BH416" i="2"/>
  <c r="BG416" i="2"/>
  <c r="BF416" i="2"/>
  <c r="AA416" i="2"/>
  <c r="Y416" i="2"/>
  <c r="W416" i="2"/>
  <c r="BK416" i="2"/>
  <c r="N416" i="2"/>
  <c r="BE416" i="2"/>
  <c r="BI415" i="2"/>
  <c r="BH415" i="2"/>
  <c r="BG415" i="2"/>
  <c r="BF415" i="2"/>
  <c r="AA415" i="2"/>
  <c r="Y415" i="2"/>
  <c r="W415" i="2"/>
  <c r="BK415" i="2"/>
  <c r="N415" i="2"/>
  <c r="BE415" i="2"/>
  <c r="BI414" i="2"/>
  <c r="BH414" i="2"/>
  <c r="BG414" i="2"/>
  <c r="BF414" i="2"/>
  <c r="AA414" i="2"/>
  <c r="Y414" i="2"/>
  <c r="W414" i="2"/>
  <c r="BK414" i="2"/>
  <c r="N414" i="2"/>
  <c r="BE414" i="2"/>
  <c r="BI413" i="2"/>
  <c r="BH413" i="2"/>
  <c r="BG413" i="2"/>
  <c r="BF413" i="2"/>
  <c r="AA413" i="2"/>
  <c r="Y413" i="2"/>
  <c r="W413" i="2"/>
  <c r="BK413" i="2"/>
  <c r="N413" i="2"/>
  <c r="BE413" i="2"/>
  <c r="BI412" i="2"/>
  <c r="BH412" i="2"/>
  <c r="BG412" i="2"/>
  <c r="BF412" i="2"/>
  <c r="AA412" i="2"/>
  <c r="Y412" i="2"/>
  <c r="W412" i="2"/>
  <c r="BK412" i="2"/>
  <c r="N412" i="2"/>
  <c r="BE412" i="2"/>
  <c r="BI411" i="2"/>
  <c r="BH411" i="2"/>
  <c r="BG411" i="2"/>
  <c r="BF411" i="2"/>
  <c r="AA411" i="2"/>
  <c r="Y411" i="2"/>
  <c r="W411" i="2"/>
  <c r="BK411" i="2"/>
  <c r="N411" i="2"/>
  <c r="BE411" i="2"/>
  <c r="BI410" i="2"/>
  <c r="BH410" i="2"/>
  <c r="BG410" i="2"/>
  <c r="BF410" i="2"/>
  <c r="AA410" i="2"/>
  <c r="Y410" i="2"/>
  <c r="W410" i="2"/>
  <c r="BK410" i="2"/>
  <c r="N410" i="2"/>
  <c r="BE410" i="2"/>
  <c r="BI409" i="2"/>
  <c r="BH409" i="2"/>
  <c r="BG409" i="2"/>
  <c r="BF409" i="2"/>
  <c r="AA409" i="2"/>
  <c r="Y409" i="2"/>
  <c r="W409" i="2"/>
  <c r="BK409" i="2"/>
  <c r="N409" i="2"/>
  <c r="BE409" i="2"/>
  <c r="BI408" i="2"/>
  <c r="BH408" i="2"/>
  <c r="BG408" i="2"/>
  <c r="BF408" i="2"/>
  <c r="AA408" i="2"/>
  <c r="Y408" i="2"/>
  <c r="W408" i="2"/>
  <c r="BK408" i="2"/>
  <c r="N408" i="2"/>
  <c r="BE408" i="2"/>
  <c r="BI407" i="2"/>
  <c r="BH407" i="2"/>
  <c r="BG407" i="2"/>
  <c r="BF407" i="2"/>
  <c r="AA407" i="2"/>
  <c r="Y407" i="2"/>
  <c r="W407" i="2"/>
  <c r="BK407" i="2"/>
  <c r="N407" i="2"/>
  <c r="BE407" i="2"/>
  <c r="BI406" i="2"/>
  <c r="BH406" i="2"/>
  <c r="BG406" i="2"/>
  <c r="BF406" i="2"/>
  <c r="AA406" i="2"/>
  <c r="AA405" i="2"/>
  <c r="Y406" i="2"/>
  <c r="Y405" i="2"/>
  <c r="W406" i="2"/>
  <c r="W405" i="2"/>
  <c r="BK406" i="2"/>
  <c r="BK405" i="2"/>
  <c r="N405" i="2" s="1"/>
  <c r="N115" i="2" s="1"/>
  <c r="N406" i="2"/>
  <c r="BE406" i="2" s="1"/>
  <c r="BI404" i="2"/>
  <c r="BH404" i="2"/>
  <c r="BG404" i="2"/>
  <c r="BF404" i="2"/>
  <c r="AA404" i="2"/>
  <c r="AA403" i="2"/>
  <c r="Y404" i="2"/>
  <c r="Y403" i="2"/>
  <c r="W404" i="2"/>
  <c r="W403" i="2"/>
  <c r="BK404" i="2"/>
  <c r="BK403" i="2" s="1"/>
  <c r="N403" i="2" s="1"/>
  <c r="N114" i="2" s="1"/>
  <c r="N404" i="2"/>
  <c r="BE404" i="2" s="1"/>
  <c r="BI402" i="2"/>
  <c r="BH402" i="2"/>
  <c r="BG402" i="2"/>
  <c r="BF402" i="2"/>
  <c r="AA402" i="2"/>
  <c r="Y402" i="2"/>
  <c r="W402" i="2"/>
  <c r="BK402" i="2"/>
  <c r="N402" i="2"/>
  <c r="BE402" i="2"/>
  <c r="BI401" i="2"/>
  <c r="BH401" i="2"/>
  <c r="BG401" i="2"/>
  <c r="BF401" i="2"/>
  <c r="AA401" i="2"/>
  <c r="Y401" i="2"/>
  <c r="W401" i="2"/>
  <c r="BK401" i="2"/>
  <c r="BK399" i="2" s="1"/>
  <c r="N399" i="2" s="1"/>
  <c r="N113" i="2" s="1"/>
  <c r="N401" i="2"/>
  <c r="BE401" i="2"/>
  <c r="BI400" i="2"/>
  <c r="BH400" i="2"/>
  <c r="BG400" i="2"/>
  <c r="BF400" i="2"/>
  <c r="AA400" i="2"/>
  <c r="AA399" i="2"/>
  <c r="Y400" i="2"/>
  <c r="Y399" i="2"/>
  <c r="W400" i="2"/>
  <c r="W399" i="2"/>
  <c r="BK400" i="2"/>
  <c r="N400" i="2"/>
  <c r="BE400" i="2" s="1"/>
  <c r="BI398" i="2"/>
  <c r="BH398" i="2"/>
  <c r="BG398" i="2"/>
  <c r="BF398" i="2"/>
  <c r="AA398" i="2"/>
  <c r="Y398" i="2"/>
  <c r="W398" i="2"/>
  <c r="BK398" i="2"/>
  <c r="N398" i="2"/>
  <c r="BE398" i="2" s="1"/>
  <c r="BI397" i="2"/>
  <c r="BH397" i="2"/>
  <c r="BG397" i="2"/>
  <c r="BF397" i="2"/>
  <c r="AA397" i="2"/>
  <c r="Y397" i="2"/>
  <c r="W397" i="2"/>
  <c r="BK397" i="2"/>
  <c r="N397" i="2"/>
  <c r="BE397" i="2" s="1"/>
  <c r="BI396" i="2"/>
  <c r="BH396" i="2"/>
  <c r="BG396" i="2"/>
  <c r="BF396" i="2"/>
  <c r="AA396" i="2"/>
  <c r="Y396" i="2"/>
  <c r="W396" i="2"/>
  <c r="BK396" i="2"/>
  <c r="N396" i="2"/>
  <c r="BE396" i="2" s="1"/>
  <c r="BI395" i="2"/>
  <c r="BH395" i="2"/>
  <c r="BG395" i="2"/>
  <c r="BF395" i="2"/>
  <c r="AA395" i="2"/>
  <c r="Y395" i="2"/>
  <c r="W395" i="2"/>
  <c r="BK395" i="2"/>
  <c r="N395" i="2"/>
  <c r="BE395" i="2" s="1"/>
  <c r="BI394" i="2"/>
  <c r="BH394" i="2"/>
  <c r="BG394" i="2"/>
  <c r="BF394" i="2"/>
  <c r="AA394" i="2"/>
  <c r="Y394" i="2"/>
  <c r="W394" i="2"/>
  <c r="BK394" i="2"/>
  <c r="N394" i="2"/>
  <c r="BE394" i="2" s="1"/>
  <c r="BI393" i="2"/>
  <c r="BH393" i="2"/>
  <c r="BG393" i="2"/>
  <c r="BF393" i="2"/>
  <c r="AA393" i="2"/>
  <c r="Y393" i="2"/>
  <c r="Y390" i="2" s="1"/>
  <c r="W393" i="2"/>
  <c r="BK393" i="2"/>
  <c r="N393" i="2"/>
  <c r="BE393" i="2" s="1"/>
  <c r="BI392" i="2"/>
  <c r="BH392" i="2"/>
  <c r="BG392" i="2"/>
  <c r="BF392" i="2"/>
  <c r="AA392" i="2"/>
  <c r="Y392" i="2"/>
  <c r="W392" i="2"/>
  <c r="BK392" i="2"/>
  <c r="N392" i="2"/>
  <c r="BE392" i="2" s="1"/>
  <c r="BI391" i="2"/>
  <c r="BH391" i="2"/>
  <c r="BG391" i="2"/>
  <c r="BF391" i="2"/>
  <c r="AA391" i="2"/>
  <c r="AA390" i="2"/>
  <c r="Y391" i="2"/>
  <c r="W391" i="2"/>
  <c r="W390" i="2"/>
  <c r="BK391" i="2"/>
  <c r="N391" i="2"/>
  <c r="BE391" i="2" s="1"/>
  <c r="BI389" i="2"/>
  <c r="BH389" i="2"/>
  <c r="BG389" i="2"/>
  <c r="BF389" i="2"/>
  <c r="AA389" i="2"/>
  <c r="Y389" i="2"/>
  <c r="W389" i="2"/>
  <c r="BK389" i="2"/>
  <c r="N389" i="2"/>
  <c r="BE389" i="2"/>
  <c r="BI388" i="2"/>
  <c r="BH388" i="2"/>
  <c r="BG388" i="2"/>
  <c r="BF388" i="2"/>
  <c r="AA388" i="2"/>
  <c r="Y388" i="2"/>
  <c r="W388" i="2"/>
  <c r="BK388" i="2"/>
  <c r="N388" i="2"/>
  <c r="BE388" i="2"/>
  <c r="BI387" i="2"/>
  <c r="BH387" i="2"/>
  <c r="BG387" i="2"/>
  <c r="BF387" i="2"/>
  <c r="AA387" i="2"/>
  <c r="Y387" i="2"/>
  <c r="W387" i="2"/>
  <c r="BK387" i="2"/>
  <c r="N387" i="2"/>
  <c r="BE387" i="2"/>
  <c r="BI386" i="2"/>
  <c r="BH386" i="2"/>
  <c r="BG386" i="2"/>
  <c r="BF386" i="2"/>
  <c r="AA386" i="2"/>
  <c r="Y386" i="2"/>
  <c r="W386" i="2"/>
  <c r="BK386" i="2"/>
  <c r="N386" i="2"/>
  <c r="BE386" i="2"/>
  <c r="BI385" i="2"/>
  <c r="BH385" i="2"/>
  <c r="BG385" i="2"/>
  <c r="BF385" i="2"/>
  <c r="AA385" i="2"/>
  <c r="Y385" i="2"/>
  <c r="W385" i="2"/>
  <c r="BK385" i="2"/>
  <c r="N385" i="2"/>
  <c r="BE385" i="2"/>
  <c r="BI384" i="2"/>
  <c r="BH384" i="2"/>
  <c r="BG384" i="2"/>
  <c r="BF384" i="2"/>
  <c r="AA384" i="2"/>
  <c r="Y384" i="2"/>
  <c r="W384" i="2"/>
  <c r="BK384" i="2"/>
  <c r="N384" i="2"/>
  <c r="BE384" i="2"/>
  <c r="BI383" i="2"/>
  <c r="BH383" i="2"/>
  <c r="BG383" i="2"/>
  <c r="BF383" i="2"/>
  <c r="AA383" i="2"/>
  <c r="Y383" i="2"/>
  <c r="W383" i="2"/>
  <c r="BK383" i="2"/>
  <c r="N383" i="2"/>
  <c r="BE383" i="2"/>
  <c r="BI382" i="2"/>
  <c r="BH382" i="2"/>
  <c r="BG382" i="2"/>
  <c r="BF382" i="2"/>
  <c r="AA382" i="2"/>
  <c r="Y382" i="2"/>
  <c r="W382" i="2"/>
  <c r="BK382" i="2"/>
  <c r="N382" i="2"/>
  <c r="BE382" i="2"/>
  <c r="BI381" i="2"/>
  <c r="BH381" i="2"/>
  <c r="BG381" i="2"/>
  <c r="BF381" i="2"/>
  <c r="AA381" i="2"/>
  <c r="Y381" i="2"/>
  <c r="W381" i="2"/>
  <c r="BK381" i="2"/>
  <c r="N381" i="2"/>
  <c r="BE381" i="2"/>
  <c r="BI380" i="2"/>
  <c r="BH380" i="2"/>
  <c r="BG380" i="2"/>
  <c r="BF380" i="2"/>
  <c r="AA380" i="2"/>
  <c r="Y380" i="2"/>
  <c r="W380" i="2"/>
  <c r="BK380" i="2"/>
  <c r="N380" i="2"/>
  <c r="BE380" i="2"/>
  <c r="BI379" i="2"/>
  <c r="BH379" i="2"/>
  <c r="BG379" i="2"/>
  <c r="BF379" i="2"/>
  <c r="AA379" i="2"/>
  <c r="Y379" i="2"/>
  <c r="W379" i="2"/>
  <c r="BK379" i="2"/>
  <c r="N379" i="2"/>
  <c r="BE379" i="2"/>
  <c r="BI378" i="2"/>
  <c r="BH378" i="2"/>
  <c r="BG378" i="2"/>
  <c r="BF378" i="2"/>
  <c r="AA378" i="2"/>
  <c r="Y378" i="2"/>
  <c r="W378" i="2"/>
  <c r="BK378" i="2"/>
  <c r="N378" i="2"/>
  <c r="BE378" i="2"/>
  <c r="BI377" i="2"/>
  <c r="BH377" i="2"/>
  <c r="BG377" i="2"/>
  <c r="BF377" i="2"/>
  <c r="AA377" i="2"/>
  <c r="Y377" i="2"/>
  <c r="W377" i="2"/>
  <c r="BK377" i="2"/>
  <c r="BK375" i="2" s="1"/>
  <c r="N375" i="2" s="1"/>
  <c r="N111" i="2" s="1"/>
  <c r="N377" i="2"/>
  <c r="BE377" i="2"/>
  <c r="BI376" i="2"/>
  <c r="BH376" i="2"/>
  <c r="BG376" i="2"/>
  <c r="BF376" i="2"/>
  <c r="AA376" i="2"/>
  <c r="AA375" i="2"/>
  <c r="Y376" i="2"/>
  <c r="Y375" i="2"/>
  <c r="W376" i="2"/>
  <c r="W375" i="2"/>
  <c r="BK376" i="2"/>
  <c r="N376" i="2"/>
  <c r="BE376" i="2" s="1"/>
  <c r="BI374" i="2"/>
  <c r="BH374" i="2"/>
  <c r="BG374" i="2"/>
  <c r="BF374" i="2"/>
  <c r="AA374" i="2"/>
  <c r="Y374" i="2"/>
  <c r="W374" i="2"/>
  <c r="BK374" i="2"/>
  <c r="N374" i="2"/>
  <c r="BE374" i="2" s="1"/>
  <c r="BI373" i="2"/>
  <c r="BH373" i="2"/>
  <c r="BG373" i="2"/>
  <c r="BF373" i="2"/>
  <c r="AA373" i="2"/>
  <c r="Y373" i="2"/>
  <c r="W373" i="2"/>
  <c r="BK373" i="2"/>
  <c r="N373" i="2"/>
  <c r="BE373" i="2" s="1"/>
  <c r="BI372" i="2"/>
  <c r="BH372" i="2"/>
  <c r="BG372" i="2"/>
  <c r="BF372" i="2"/>
  <c r="AA372" i="2"/>
  <c r="Y372" i="2"/>
  <c r="W372" i="2"/>
  <c r="BK372" i="2"/>
  <c r="N372" i="2"/>
  <c r="BE372" i="2" s="1"/>
  <c r="BI371" i="2"/>
  <c r="BH371" i="2"/>
  <c r="BG371" i="2"/>
  <c r="BF371" i="2"/>
  <c r="AA371" i="2"/>
  <c r="Y371" i="2"/>
  <c r="W371" i="2"/>
  <c r="BK371" i="2"/>
  <c r="N371" i="2"/>
  <c r="BE371" i="2" s="1"/>
  <c r="BI370" i="2"/>
  <c r="BH370" i="2"/>
  <c r="BG370" i="2"/>
  <c r="BF370" i="2"/>
  <c r="AA370" i="2"/>
  <c r="Y370" i="2"/>
  <c r="W370" i="2"/>
  <c r="BK370" i="2"/>
  <c r="N370" i="2"/>
  <c r="BE370" i="2" s="1"/>
  <c r="BI369" i="2"/>
  <c r="BH369" i="2"/>
  <c r="BG369" i="2"/>
  <c r="BF369" i="2"/>
  <c r="AA369" i="2"/>
  <c r="Y369" i="2"/>
  <c r="W369" i="2"/>
  <c r="BK369" i="2"/>
  <c r="N369" i="2"/>
  <c r="BE369" i="2" s="1"/>
  <c r="BI368" i="2"/>
  <c r="BH368" i="2"/>
  <c r="BG368" i="2"/>
  <c r="BF368" i="2"/>
  <c r="AA368" i="2"/>
  <c r="Y368" i="2"/>
  <c r="W368" i="2"/>
  <c r="BK368" i="2"/>
  <c r="N368" i="2"/>
  <c r="BE368" i="2" s="1"/>
  <c r="BI367" i="2"/>
  <c r="BH367" i="2"/>
  <c r="BG367" i="2"/>
  <c r="BF367" i="2"/>
  <c r="AA367" i="2"/>
  <c r="Y367" i="2"/>
  <c r="W367" i="2"/>
  <c r="BK367" i="2"/>
  <c r="N367" i="2"/>
  <c r="BE367" i="2" s="1"/>
  <c r="BI366" i="2"/>
  <c r="BH366" i="2"/>
  <c r="BG366" i="2"/>
  <c r="BF366" i="2"/>
  <c r="AA366" i="2"/>
  <c r="Y366" i="2"/>
  <c r="W366" i="2"/>
  <c r="BK366" i="2"/>
  <c r="N366" i="2"/>
  <c r="BE366" i="2" s="1"/>
  <c r="BI365" i="2"/>
  <c r="BH365" i="2"/>
  <c r="BG365" i="2"/>
  <c r="BF365" i="2"/>
  <c r="AA365" i="2"/>
  <c r="Y365" i="2"/>
  <c r="W365" i="2"/>
  <c r="BK365" i="2"/>
  <c r="N365" i="2"/>
  <c r="BE365" i="2" s="1"/>
  <c r="BI364" i="2"/>
  <c r="BH364" i="2"/>
  <c r="BG364" i="2"/>
  <c r="BF364" i="2"/>
  <c r="AA364" i="2"/>
  <c r="AA363" i="2"/>
  <c r="Y364" i="2"/>
  <c r="Y363" i="2"/>
  <c r="W364" i="2"/>
  <c r="W363" i="2"/>
  <c r="BK364" i="2"/>
  <c r="BK363" i="2" s="1"/>
  <c r="N363" i="2" s="1"/>
  <c r="N110" i="2" s="1"/>
  <c r="N364" i="2"/>
  <c r="BE364" i="2" s="1"/>
  <c r="BI362" i="2"/>
  <c r="BH362" i="2"/>
  <c r="BG362" i="2"/>
  <c r="BF362" i="2"/>
  <c r="AA362" i="2"/>
  <c r="Y362" i="2"/>
  <c r="W362" i="2"/>
  <c r="BK362" i="2"/>
  <c r="N362" i="2"/>
  <c r="BE362" i="2"/>
  <c r="BI361" i="2"/>
  <c r="BH361" i="2"/>
  <c r="BG361" i="2"/>
  <c r="BF361" i="2"/>
  <c r="AA361" i="2"/>
  <c r="Y361" i="2"/>
  <c r="W361" i="2"/>
  <c r="BK361" i="2"/>
  <c r="N361" i="2"/>
  <c r="BE361" i="2"/>
  <c r="BI360" i="2"/>
  <c r="BH360" i="2"/>
  <c r="BG360" i="2"/>
  <c r="BF360" i="2"/>
  <c r="AA360" i="2"/>
  <c r="Y360" i="2"/>
  <c r="W360" i="2"/>
  <c r="BK360" i="2"/>
  <c r="N360" i="2"/>
  <c r="BE360" i="2"/>
  <c r="BI359" i="2"/>
  <c r="BH359" i="2"/>
  <c r="BG359" i="2"/>
  <c r="BF359" i="2"/>
  <c r="AA359" i="2"/>
  <c r="Y359" i="2"/>
  <c r="Y356" i="2" s="1"/>
  <c r="W359" i="2"/>
  <c r="BK359" i="2"/>
  <c r="N359" i="2"/>
  <c r="BE359" i="2"/>
  <c r="BI358" i="2"/>
  <c r="BH358" i="2"/>
  <c r="BG358" i="2"/>
  <c r="BF358" i="2"/>
  <c r="AA358" i="2"/>
  <c r="Y358" i="2"/>
  <c r="W358" i="2"/>
  <c r="BK358" i="2"/>
  <c r="N358" i="2"/>
  <c r="BE358" i="2"/>
  <c r="BI357" i="2"/>
  <c r="BH357" i="2"/>
  <c r="BG357" i="2"/>
  <c r="BF357" i="2"/>
  <c r="AA357" i="2"/>
  <c r="AA356" i="2"/>
  <c r="Y357" i="2"/>
  <c r="W357" i="2"/>
  <c r="W356" i="2"/>
  <c r="BK357" i="2"/>
  <c r="N357" i="2"/>
  <c r="BE357" i="2" s="1"/>
  <c r="BI355" i="2"/>
  <c r="BH355" i="2"/>
  <c r="BG355" i="2"/>
  <c r="BF355" i="2"/>
  <c r="AA355" i="2"/>
  <c r="Y355" i="2"/>
  <c r="W355" i="2"/>
  <c r="BK355" i="2"/>
  <c r="N355" i="2"/>
  <c r="BE355" i="2" s="1"/>
  <c r="BI354" i="2"/>
  <c r="BH354" i="2"/>
  <c r="BG354" i="2"/>
  <c r="BF354" i="2"/>
  <c r="AA354" i="2"/>
  <c r="AA353" i="2"/>
  <c r="Y354" i="2"/>
  <c r="Y353" i="2"/>
  <c r="W354" i="2"/>
  <c r="W353" i="2"/>
  <c r="BK354" i="2"/>
  <c r="BK353" i="2" s="1"/>
  <c r="N353" i="2" s="1"/>
  <c r="N108" i="2" s="1"/>
  <c r="N354" i="2"/>
  <c r="BE354" i="2" s="1"/>
  <c r="BI352" i="2"/>
  <c r="BH352" i="2"/>
  <c r="BG352" i="2"/>
  <c r="BF352" i="2"/>
  <c r="AA352" i="2"/>
  <c r="Y352" i="2"/>
  <c r="W352" i="2"/>
  <c r="BK352" i="2"/>
  <c r="N352" i="2"/>
  <c r="BE352" i="2"/>
  <c r="BI351" i="2"/>
  <c r="BH351" i="2"/>
  <c r="BG351" i="2"/>
  <c r="BF351" i="2"/>
  <c r="AA351" i="2"/>
  <c r="Y351" i="2"/>
  <c r="Y348" i="2" s="1"/>
  <c r="W351" i="2"/>
  <c r="BK351" i="2"/>
  <c r="N351" i="2"/>
  <c r="BE351" i="2"/>
  <c r="BI350" i="2"/>
  <c r="BH350" i="2"/>
  <c r="BG350" i="2"/>
  <c r="BF350" i="2"/>
  <c r="AA350" i="2"/>
  <c r="Y350" i="2"/>
  <c r="W350" i="2"/>
  <c r="BK350" i="2"/>
  <c r="N350" i="2"/>
  <c r="BE350" i="2"/>
  <c r="BI349" i="2"/>
  <c r="BH349" i="2"/>
  <c r="BG349" i="2"/>
  <c r="BF349" i="2"/>
  <c r="AA349" i="2"/>
  <c r="AA348" i="2"/>
  <c r="Y349" i="2"/>
  <c r="W349" i="2"/>
  <c r="W348" i="2"/>
  <c r="BK349" i="2"/>
  <c r="N349" i="2"/>
  <c r="BE349" i="2" s="1"/>
  <c r="BI347" i="2"/>
  <c r="BH347" i="2"/>
  <c r="BG347" i="2"/>
  <c r="BF347" i="2"/>
  <c r="AA347" i="2"/>
  <c r="Y347" i="2"/>
  <c r="W347" i="2"/>
  <c r="BK347" i="2"/>
  <c r="N347" i="2"/>
  <c r="BE347" i="2" s="1"/>
  <c r="BI346" i="2"/>
  <c r="BH346" i="2"/>
  <c r="BG346" i="2"/>
  <c r="BF346" i="2"/>
  <c r="AA346" i="2"/>
  <c r="Y346" i="2"/>
  <c r="W346" i="2"/>
  <c r="BK346" i="2"/>
  <c r="N346" i="2"/>
  <c r="BE346" i="2" s="1"/>
  <c r="BI345" i="2"/>
  <c r="BH345" i="2"/>
  <c r="BG345" i="2"/>
  <c r="BF345" i="2"/>
  <c r="AA345" i="2"/>
  <c r="Y345" i="2"/>
  <c r="W345" i="2"/>
  <c r="BK345" i="2"/>
  <c r="N345" i="2"/>
  <c r="BE345" i="2" s="1"/>
  <c r="BI344" i="2"/>
  <c r="BH344" i="2"/>
  <c r="BG344" i="2"/>
  <c r="BF344" i="2"/>
  <c r="AA344" i="2"/>
  <c r="Y344" i="2"/>
  <c r="W344" i="2"/>
  <c r="BK344" i="2"/>
  <c r="N344" i="2"/>
  <c r="BE344" i="2" s="1"/>
  <c r="BI343" i="2"/>
  <c r="BH343" i="2"/>
  <c r="BG343" i="2"/>
  <c r="BF343" i="2"/>
  <c r="AA343" i="2"/>
  <c r="Y343" i="2"/>
  <c r="W343" i="2"/>
  <c r="BK343" i="2"/>
  <c r="N343" i="2"/>
  <c r="BE343" i="2" s="1"/>
  <c r="BI342" i="2"/>
  <c r="BH342" i="2"/>
  <c r="BG342" i="2"/>
  <c r="BF342" i="2"/>
  <c r="AA342" i="2"/>
  <c r="Y342" i="2"/>
  <c r="W342" i="2"/>
  <c r="BK342" i="2"/>
  <c r="N342" i="2"/>
  <c r="BE342" i="2" s="1"/>
  <c r="BI341" i="2"/>
  <c r="BH341" i="2"/>
  <c r="BG341" i="2"/>
  <c r="BF341" i="2"/>
  <c r="AA341" i="2"/>
  <c r="Y341" i="2"/>
  <c r="W341" i="2"/>
  <c r="BK341" i="2"/>
  <c r="N341" i="2"/>
  <c r="BE341" i="2" s="1"/>
  <c r="BI340" i="2"/>
  <c r="BH340" i="2"/>
  <c r="BG340" i="2"/>
  <c r="BF340" i="2"/>
  <c r="AA340" i="2"/>
  <c r="Y340" i="2"/>
  <c r="W340" i="2"/>
  <c r="BK340" i="2"/>
  <c r="N340" i="2"/>
  <c r="BE340" i="2" s="1"/>
  <c r="BI339" i="2"/>
  <c r="BH339" i="2"/>
  <c r="BG339" i="2"/>
  <c r="BF339" i="2"/>
  <c r="AA339" i="2"/>
  <c r="Y339" i="2"/>
  <c r="W339" i="2"/>
  <c r="BK339" i="2"/>
  <c r="N339" i="2"/>
  <c r="BE339" i="2" s="1"/>
  <c r="BI338" i="2"/>
  <c r="BH338" i="2"/>
  <c r="BG338" i="2"/>
  <c r="BF338" i="2"/>
  <c r="AA338" i="2"/>
  <c r="Y338" i="2"/>
  <c r="W338" i="2"/>
  <c r="BK338" i="2"/>
  <c r="N338" i="2"/>
  <c r="BE338" i="2" s="1"/>
  <c r="BI337" i="2"/>
  <c r="BH337" i="2"/>
  <c r="BG337" i="2"/>
  <c r="BF337" i="2"/>
  <c r="AA337" i="2"/>
  <c r="Y337" i="2"/>
  <c r="W337" i="2"/>
  <c r="BK337" i="2"/>
  <c r="N337" i="2"/>
  <c r="BE337" i="2" s="1"/>
  <c r="BI336" i="2"/>
  <c r="BH336" i="2"/>
  <c r="BG336" i="2"/>
  <c r="BF336" i="2"/>
  <c r="AA336" i="2"/>
  <c r="Y336" i="2"/>
  <c r="W336" i="2"/>
  <c r="BK336" i="2"/>
  <c r="N336" i="2"/>
  <c r="BE336" i="2" s="1"/>
  <c r="BI335" i="2"/>
  <c r="BH335" i="2"/>
  <c r="BG335" i="2"/>
  <c r="BF335" i="2"/>
  <c r="AA335" i="2"/>
  <c r="Y335" i="2"/>
  <c r="W335" i="2"/>
  <c r="BK335" i="2"/>
  <c r="N335" i="2"/>
  <c r="BE335" i="2" s="1"/>
  <c r="BI334" i="2"/>
  <c r="BH334" i="2"/>
  <c r="BG334" i="2"/>
  <c r="BF334" i="2"/>
  <c r="AA334" i="2"/>
  <c r="Y334" i="2"/>
  <c r="W334" i="2"/>
  <c r="BK334" i="2"/>
  <c r="N334" i="2"/>
  <c r="BE334" i="2" s="1"/>
  <c r="BI333" i="2"/>
  <c r="BH333" i="2"/>
  <c r="BG333" i="2"/>
  <c r="BF333" i="2"/>
  <c r="AA333" i="2"/>
  <c r="Y333" i="2"/>
  <c r="W333" i="2"/>
  <c r="BK333" i="2"/>
  <c r="N333" i="2"/>
  <c r="BE333" i="2" s="1"/>
  <c r="BI332" i="2"/>
  <c r="BH332" i="2"/>
  <c r="BG332" i="2"/>
  <c r="BF332" i="2"/>
  <c r="AA332" i="2"/>
  <c r="Y332" i="2"/>
  <c r="W332" i="2"/>
  <c r="BK332" i="2"/>
  <c r="N332" i="2"/>
  <c r="BE332" i="2" s="1"/>
  <c r="BI331" i="2"/>
  <c r="BH331" i="2"/>
  <c r="BG331" i="2"/>
  <c r="BF331" i="2"/>
  <c r="AA331" i="2"/>
  <c r="Y331" i="2"/>
  <c r="W331" i="2"/>
  <c r="BK331" i="2"/>
  <c r="N331" i="2"/>
  <c r="BE331" i="2" s="1"/>
  <c r="BI330" i="2"/>
  <c r="BH330" i="2"/>
  <c r="BG330" i="2"/>
  <c r="BF330" i="2"/>
  <c r="AA330" i="2"/>
  <c r="Y330" i="2"/>
  <c r="W330" i="2"/>
  <c r="BK330" i="2"/>
  <c r="N330" i="2"/>
  <c r="BE330" i="2" s="1"/>
  <c r="BI329" i="2"/>
  <c r="BH329" i="2"/>
  <c r="BG329" i="2"/>
  <c r="BF329" i="2"/>
  <c r="AA329" i="2"/>
  <c r="Y329" i="2"/>
  <c r="W329" i="2"/>
  <c r="BK329" i="2"/>
  <c r="N329" i="2"/>
  <c r="BE329" i="2" s="1"/>
  <c r="BI328" i="2"/>
  <c r="BH328" i="2"/>
  <c r="BG328" i="2"/>
  <c r="BF328" i="2"/>
  <c r="AA328" i="2"/>
  <c r="Y328" i="2"/>
  <c r="W328" i="2"/>
  <c r="BK328" i="2"/>
  <c r="N328" i="2"/>
  <c r="BE328" i="2" s="1"/>
  <c r="BI327" i="2"/>
  <c r="BH327" i="2"/>
  <c r="BG327" i="2"/>
  <c r="BF327" i="2"/>
  <c r="AA327" i="2"/>
  <c r="Y327" i="2"/>
  <c r="W327" i="2"/>
  <c r="BK327" i="2"/>
  <c r="N327" i="2"/>
  <c r="BE327" i="2" s="1"/>
  <c r="BI326" i="2"/>
  <c r="BH326" i="2"/>
  <c r="BG326" i="2"/>
  <c r="BF326" i="2"/>
  <c r="AA326" i="2"/>
  <c r="Y326" i="2"/>
  <c r="W326" i="2"/>
  <c r="BK326" i="2"/>
  <c r="N326" i="2"/>
  <c r="BE326" i="2" s="1"/>
  <c r="BI325" i="2"/>
  <c r="BH325" i="2"/>
  <c r="BG325" i="2"/>
  <c r="BF325" i="2"/>
  <c r="AA325" i="2"/>
  <c r="Y325" i="2"/>
  <c r="Y322" i="2" s="1"/>
  <c r="W325" i="2"/>
  <c r="BK325" i="2"/>
  <c r="N325" i="2"/>
  <c r="BE325" i="2"/>
  <c r="BI324" i="2"/>
  <c r="BH324" i="2"/>
  <c r="BG324" i="2"/>
  <c r="BF324" i="2"/>
  <c r="AA324" i="2"/>
  <c r="Y324" i="2"/>
  <c r="W324" i="2"/>
  <c r="BK324" i="2"/>
  <c r="N324" i="2"/>
  <c r="BE324" i="2" s="1"/>
  <c r="BI323" i="2"/>
  <c r="BH323" i="2"/>
  <c r="BG323" i="2"/>
  <c r="BF323" i="2"/>
  <c r="AA323" i="2"/>
  <c r="AA322" i="2"/>
  <c r="Y323" i="2"/>
  <c r="W323" i="2"/>
  <c r="W322" i="2"/>
  <c r="BK323" i="2"/>
  <c r="N323" i="2"/>
  <c r="BE323" i="2" s="1"/>
  <c r="BI321" i="2"/>
  <c r="BH321" i="2"/>
  <c r="BG321" i="2"/>
  <c r="BF321" i="2"/>
  <c r="AA321" i="2"/>
  <c r="Y321" i="2"/>
  <c r="W321" i="2"/>
  <c r="BK321" i="2"/>
  <c r="N321" i="2"/>
  <c r="BE321" i="2"/>
  <c r="BI320" i="2"/>
  <c r="BH320" i="2"/>
  <c r="BG320" i="2"/>
  <c r="BF320" i="2"/>
  <c r="AA320" i="2"/>
  <c r="Y320" i="2"/>
  <c r="W320" i="2"/>
  <c r="BK320" i="2"/>
  <c r="N320" i="2"/>
  <c r="BE320" i="2"/>
  <c r="BI319" i="2"/>
  <c r="BH319" i="2"/>
  <c r="BG319" i="2"/>
  <c r="BF319" i="2"/>
  <c r="AA319" i="2"/>
  <c r="Y319" i="2"/>
  <c r="W319" i="2"/>
  <c r="BK319" i="2"/>
  <c r="N319" i="2"/>
  <c r="BE319" i="2"/>
  <c r="BI318" i="2"/>
  <c r="BH318" i="2"/>
  <c r="BG318" i="2"/>
  <c r="BF318" i="2"/>
  <c r="AA318" i="2"/>
  <c r="Y318" i="2"/>
  <c r="W318" i="2"/>
  <c r="BK318" i="2"/>
  <c r="N318" i="2"/>
  <c r="BE318" i="2"/>
  <c r="BI317" i="2"/>
  <c r="BH317" i="2"/>
  <c r="BG317" i="2"/>
  <c r="BF317" i="2"/>
  <c r="AA317" i="2"/>
  <c r="Y317" i="2"/>
  <c r="W317" i="2"/>
  <c r="BK317" i="2"/>
  <c r="N317" i="2"/>
  <c r="BE317" i="2"/>
  <c r="BI316" i="2"/>
  <c r="BH316" i="2"/>
  <c r="BG316" i="2"/>
  <c r="BF316" i="2"/>
  <c r="AA316" i="2"/>
  <c r="Y316" i="2"/>
  <c r="W316" i="2"/>
  <c r="BK316" i="2"/>
  <c r="N316" i="2"/>
  <c r="BE316" i="2"/>
  <c r="BI315" i="2"/>
  <c r="BH315" i="2"/>
  <c r="BG315" i="2"/>
  <c r="BF315" i="2"/>
  <c r="AA315" i="2"/>
  <c r="Y315" i="2"/>
  <c r="W315" i="2"/>
  <c r="BK315" i="2"/>
  <c r="N315" i="2"/>
  <c r="BE315" i="2"/>
  <c r="BI314" i="2"/>
  <c r="BH314" i="2"/>
  <c r="BG314" i="2"/>
  <c r="BF314" i="2"/>
  <c r="AA314" i="2"/>
  <c r="Y314" i="2"/>
  <c r="W314" i="2"/>
  <c r="BK314" i="2"/>
  <c r="N314" i="2"/>
  <c r="BE314" i="2"/>
  <c r="BI313" i="2"/>
  <c r="BH313" i="2"/>
  <c r="BG313" i="2"/>
  <c r="BF313" i="2"/>
  <c r="AA313" i="2"/>
  <c r="Y313" i="2"/>
  <c r="Y310" i="2" s="1"/>
  <c r="W313" i="2"/>
  <c r="BK313" i="2"/>
  <c r="N313" i="2"/>
  <c r="BE313" i="2"/>
  <c r="BI312" i="2"/>
  <c r="BH312" i="2"/>
  <c r="BG312" i="2"/>
  <c r="BF312" i="2"/>
  <c r="AA312" i="2"/>
  <c r="Y312" i="2"/>
  <c r="W312" i="2"/>
  <c r="BK312" i="2"/>
  <c r="N312" i="2"/>
  <c r="BE312" i="2"/>
  <c r="BI311" i="2"/>
  <c r="BH311" i="2"/>
  <c r="BG311" i="2"/>
  <c r="BF311" i="2"/>
  <c r="AA311" i="2"/>
  <c r="AA310" i="2"/>
  <c r="Y311" i="2"/>
  <c r="W311" i="2"/>
  <c r="W310" i="2"/>
  <c r="BK311" i="2"/>
  <c r="N311" i="2"/>
  <c r="BE311" i="2" s="1"/>
  <c r="BI309" i="2"/>
  <c r="BH309" i="2"/>
  <c r="BG309" i="2"/>
  <c r="BF309" i="2"/>
  <c r="AA309" i="2"/>
  <c r="AA308" i="2"/>
  <c r="Y309" i="2"/>
  <c r="Y308" i="2"/>
  <c r="W309" i="2"/>
  <c r="W308" i="2"/>
  <c r="BK309" i="2"/>
  <c r="BK308" i="2" s="1"/>
  <c r="N308" i="2" s="1"/>
  <c r="N104" i="2" s="1"/>
  <c r="N309" i="2"/>
  <c r="BE309" i="2" s="1"/>
  <c r="BI307" i="2"/>
  <c r="BH307" i="2"/>
  <c r="BG307" i="2"/>
  <c r="BF307" i="2"/>
  <c r="AA307" i="2"/>
  <c r="Y307" i="2"/>
  <c r="W307" i="2"/>
  <c r="BK307" i="2"/>
  <c r="N307" i="2"/>
  <c r="BE307" i="2"/>
  <c r="BI306" i="2"/>
  <c r="BH306" i="2"/>
  <c r="BG306" i="2"/>
  <c r="BF306" i="2"/>
  <c r="AA306" i="2"/>
  <c r="Y306" i="2"/>
  <c r="W306" i="2"/>
  <c r="BK306" i="2"/>
  <c r="N306" i="2"/>
  <c r="BE306" i="2"/>
  <c r="BI305" i="2"/>
  <c r="BH305" i="2"/>
  <c r="BG305" i="2"/>
  <c r="BF305" i="2"/>
  <c r="AA305" i="2"/>
  <c r="Y305" i="2"/>
  <c r="W305" i="2"/>
  <c r="BK305" i="2"/>
  <c r="N305" i="2"/>
  <c r="BE305" i="2"/>
  <c r="BI304" i="2"/>
  <c r="BH304" i="2"/>
  <c r="BG304" i="2"/>
  <c r="BF304" i="2"/>
  <c r="AA304" i="2"/>
  <c r="Y304" i="2"/>
  <c r="W304" i="2"/>
  <c r="BK304" i="2"/>
  <c r="N304" i="2"/>
  <c r="BE304" i="2"/>
  <c r="BI303" i="2"/>
  <c r="BH303" i="2"/>
  <c r="BG303" i="2"/>
  <c r="BF303" i="2"/>
  <c r="AA303" i="2"/>
  <c r="Y303" i="2"/>
  <c r="W303" i="2"/>
  <c r="BK303" i="2"/>
  <c r="N303" i="2"/>
  <c r="BE303" i="2"/>
  <c r="BI302" i="2"/>
  <c r="BH302" i="2"/>
  <c r="BG302" i="2"/>
  <c r="BF302" i="2"/>
  <c r="AA302" i="2"/>
  <c r="Y302" i="2"/>
  <c r="W302" i="2"/>
  <c r="BK302" i="2"/>
  <c r="N302" i="2"/>
  <c r="BE302" i="2"/>
  <c r="BI301" i="2"/>
  <c r="BH301" i="2"/>
  <c r="BG301" i="2"/>
  <c r="BF301" i="2"/>
  <c r="AA301" i="2"/>
  <c r="Y301" i="2"/>
  <c r="W301" i="2"/>
  <c r="BK301" i="2"/>
  <c r="N301" i="2"/>
  <c r="BE301" i="2"/>
  <c r="BI300" i="2"/>
  <c r="BH300" i="2"/>
  <c r="BG300" i="2"/>
  <c r="BF300" i="2"/>
  <c r="AA300" i="2"/>
  <c r="Y300" i="2"/>
  <c r="W300" i="2"/>
  <c r="BK300" i="2"/>
  <c r="N300" i="2"/>
  <c r="BE300" i="2"/>
  <c r="BI299" i="2"/>
  <c r="BH299" i="2"/>
  <c r="BG299" i="2"/>
  <c r="BF299" i="2"/>
  <c r="AA299" i="2"/>
  <c r="Y299" i="2"/>
  <c r="W299" i="2"/>
  <c r="BK299" i="2"/>
  <c r="N299" i="2"/>
  <c r="BE299" i="2"/>
  <c r="BI298" i="2"/>
  <c r="BH298" i="2"/>
  <c r="BG298" i="2"/>
  <c r="BF298" i="2"/>
  <c r="AA298" i="2"/>
  <c r="Y298" i="2"/>
  <c r="W298" i="2"/>
  <c r="BK298" i="2"/>
  <c r="N298" i="2"/>
  <c r="BE298" i="2"/>
  <c r="BI297" i="2"/>
  <c r="BH297" i="2"/>
  <c r="BG297" i="2"/>
  <c r="BF297" i="2"/>
  <c r="AA297" i="2"/>
  <c r="Y297" i="2"/>
  <c r="W297" i="2"/>
  <c r="BK297" i="2"/>
  <c r="N297" i="2"/>
  <c r="BE297" i="2"/>
  <c r="BI296" i="2"/>
  <c r="BH296" i="2"/>
  <c r="BG296" i="2"/>
  <c r="BF296" i="2"/>
  <c r="AA296" i="2"/>
  <c r="Y296" i="2"/>
  <c r="W296" i="2"/>
  <c r="BK296" i="2"/>
  <c r="N296" i="2"/>
  <c r="BE296" i="2"/>
  <c r="BI295" i="2"/>
  <c r="BH295" i="2"/>
  <c r="BG295" i="2"/>
  <c r="BF295" i="2"/>
  <c r="AA295" i="2"/>
  <c r="Y295" i="2"/>
  <c r="W295" i="2"/>
  <c r="BK295" i="2"/>
  <c r="N295" i="2"/>
  <c r="BE295" i="2"/>
  <c r="BI294" i="2"/>
  <c r="BH294" i="2"/>
  <c r="BG294" i="2"/>
  <c r="BF294" i="2"/>
  <c r="AA294" i="2"/>
  <c r="Y294" i="2"/>
  <c r="W294" i="2"/>
  <c r="BK294" i="2"/>
  <c r="N294" i="2"/>
  <c r="BE294" i="2"/>
  <c r="BI293" i="2"/>
  <c r="BH293" i="2"/>
  <c r="BG293" i="2"/>
  <c r="BF293" i="2"/>
  <c r="AA293" i="2"/>
  <c r="Y293" i="2"/>
  <c r="W293" i="2"/>
  <c r="BK293" i="2"/>
  <c r="N293" i="2"/>
  <c r="BE293" i="2"/>
  <c r="BI292" i="2"/>
  <c r="BH292" i="2"/>
  <c r="BG292" i="2"/>
  <c r="BF292" i="2"/>
  <c r="AA292" i="2"/>
  <c r="Y292" i="2"/>
  <c r="W292" i="2"/>
  <c r="BK292" i="2"/>
  <c r="N292" i="2"/>
  <c r="BE292" i="2"/>
  <c r="BI291" i="2"/>
  <c r="BH291" i="2"/>
  <c r="BG291" i="2"/>
  <c r="BF291" i="2"/>
  <c r="AA291" i="2"/>
  <c r="Y291" i="2"/>
  <c r="W291" i="2"/>
  <c r="BK291" i="2"/>
  <c r="N291" i="2"/>
  <c r="BE291" i="2"/>
  <c r="BI290" i="2"/>
  <c r="BH290" i="2"/>
  <c r="BG290" i="2"/>
  <c r="BF290" i="2"/>
  <c r="AA290" i="2"/>
  <c r="Y290" i="2"/>
  <c r="W290" i="2"/>
  <c r="BK290" i="2"/>
  <c r="N290" i="2"/>
  <c r="BE290" i="2"/>
  <c r="BI289" i="2"/>
  <c r="BH289" i="2"/>
  <c r="BG289" i="2"/>
  <c r="BF289" i="2"/>
  <c r="AA289" i="2"/>
  <c r="Y289" i="2"/>
  <c r="W289" i="2"/>
  <c r="BK289" i="2"/>
  <c r="N289" i="2"/>
  <c r="BE289" i="2"/>
  <c r="BI288" i="2"/>
  <c r="BH288" i="2"/>
  <c r="BG288" i="2"/>
  <c r="BF288" i="2"/>
  <c r="AA288" i="2"/>
  <c r="Y288" i="2"/>
  <c r="W288" i="2"/>
  <c r="BK288" i="2"/>
  <c r="N288" i="2"/>
  <c r="BE288" i="2"/>
  <c r="BI287" i="2"/>
  <c r="BH287" i="2"/>
  <c r="BG287" i="2"/>
  <c r="BF287" i="2"/>
  <c r="AA287" i="2"/>
  <c r="Y287" i="2"/>
  <c r="W287" i="2"/>
  <c r="BK287" i="2"/>
  <c r="N287" i="2"/>
  <c r="BE287" i="2"/>
  <c r="BI286" i="2"/>
  <c r="BH286" i="2"/>
  <c r="BG286" i="2"/>
  <c r="BF286" i="2"/>
  <c r="AA286" i="2"/>
  <c r="Y286" i="2"/>
  <c r="W286" i="2"/>
  <c r="BK286" i="2"/>
  <c r="N286" i="2"/>
  <c r="BE286" i="2"/>
  <c r="BI285" i="2"/>
  <c r="BH285" i="2"/>
  <c r="BG285" i="2"/>
  <c r="BF285" i="2"/>
  <c r="AA285" i="2"/>
  <c r="Y285" i="2"/>
  <c r="W285" i="2"/>
  <c r="BK285" i="2"/>
  <c r="N285" i="2"/>
  <c r="BE285" i="2"/>
  <c r="BI284" i="2"/>
  <c r="BH284" i="2"/>
  <c r="BG284" i="2"/>
  <c r="BF284" i="2"/>
  <c r="AA284" i="2"/>
  <c r="Y284" i="2"/>
  <c r="W284" i="2"/>
  <c r="BK284" i="2"/>
  <c r="N284" i="2"/>
  <c r="BE284" i="2"/>
  <c r="BI283" i="2"/>
  <c r="BH283" i="2"/>
  <c r="BG283" i="2"/>
  <c r="BF283" i="2"/>
  <c r="AA283" i="2"/>
  <c r="Y283" i="2"/>
  <c r="W283" i="2"/>
  <c r="BK283" i="2"/>
  <c r="N283" i="2"/>
  <c r="BE283" i="2"/>
  <c r="BI282" i="2"/>
  <c r="BH282" i="2"/>
  <c r="BG282" i="2"/>
  <c r="BF282" i="2"/>
  <c r="AA282" i="2"/>
  <c r="Y282" i="2"/>
  <c r="W282" i="2"/>
  <c r="BK282" i="2"/>
  <c r="N282" i="2"/>
  <c r="BE282" i="2"/>
  <c r="BI281" i="2"/>
  <c r="BH281" i="2"/>
  <c r="BG281" i="2"/>
  <c r="BF281" i="2"/>
  <c r="AA281" i="2"/>
  <c r="Y281" i="2"/>
  <c r="W281" i="2"/>
  <c r="BK281" i="2"/>
  <c r="N281" i="2"/>
  <c r="BE281" i="2"/>
  <c r="BI280" i="2"/>
  <c r="BH280" i="2"/>
  <c r="BG280" i="2"/>
  <c r="BF280" i="2"/>
  <c r="AA280" i="2"/>
  <c r="Y280" i="2"/>
  <c r="W280" i="2"/>
  <c r="BK280" i="2"/>
  <c r="N280" i="2"/>
  <c r="BE280" i="2"/>
  <c r="BI279" i="2"/>
  <c r="BH279" i="2"/>
  <c r="BG279" i="2"/>
  <c r="BF279" i="2"/>
  <c r="AA279" i="2"/>
  <c r="Y279" i="2"/>
  <c r="W279" i="2"/>
  <c r="BK279" i="2"/>
  <c r="N279" i="2"/>
  <c r="BE279" i="2"/>
  <c r="BI278" i="2"/>
  <c r="BH278" i="2"/>
  <c r="BG278" i="2"/>
  <c r="BF278" i="2"/>
  <c r="AA278" i="2"/>
  <c r="Y278" i="2"/>
  <c r="W278" i="2"/>
  <c r="BK278" i="2"/>
  <c r="N278" i="2"/>
  <c r="BE278" i="2"/>
  <c r="BI277" i="2"/>
  <c r="BH277" i="2"/>
  <c r="BG277" i="2"/>
  <c r="BF277" i="2"/>
  <c r="AA277" i="2"/>
  <c r="Y277" i="2"/>
  <c r="W277" i="2"/>
  <c r="BK277" i="2"/>
  <c r="N277" i="2"/>
  <c r="BE277" i="2"/>
  <c r="BI276" i="2"/>
  <c r="BH276" i="2"/>
  <c r="BG276" i="2"/>
  <c r="BF276" i="2"/>
  <c r="AA276" i="2"/>
  <c r="Y276" i="2"/>
  <c r="W276" i="2"/>
  <c r="BK276" i="2"/>
  <c r="N276" i="2"/>
  <c r="BE276" i="2"/>
  <c r="BI275" i="2"/>
  <c r="BH275" i="2"/>
  <c r="BG275" i="2"/>
  <c r="BF275" i="2"/>
  <c r="AA275" i="2"/>
  <c r="Y275" i="2"/>
  <c r="W275" i="2"/>
  <c r="BK275" i="2"/>
  <c r="N275" i="2"/>
  <c r="BE275" i="2"/>
  <c r="BI274" i="2"/>
  <c r="BH274" i="2"/>
  <c r="BG274" i="2"/>
  <c r="BF274" i="2"/>
  <c r="AA274" i="2"/>
  <c r="Y274" i="2"/>
  <c r="W274" i="2"/>
  <c r="BK274" i="2"/>
  <c r="N274" i="2"/>
  <c r="BE274" i="2"/>
  <c r="BI273" i="2"/>
  <c r="BH273" i="2"/>
  <c r="BG273" i="2"/>
  <c r="BF273" i="2"/>
  <c r="AA273" i="2"/>
  <c r="Y273" i="2"/>
  <c r="Y270" i="2" s="1"/>
  <c r="W273" i="2"/>
  <c r="BK273" i="2"/>
  <c r="N273" i="2"/>
  <c r="BE273" i="2"/>
  <c r="BI272" i="2"/>
  <c r="BH272" i="2"/>
  <c r="BG272" i="2"/>
  <c r="BF272" i="2"/>
  <c r="AA272" i="2"/>
  <c r="Y272" i="2"/>
  <c r="W272" i="2"/>
  <c r="BK272" i="2"/>
  <c r="N272" i="2"/>
  <c r="BE272" i="2"/>
  <c r="BI271" i="2"/>
  <c r="BH271" i="2"/>
  <c r="BG271" i="2"/>
  <c r="BF271" i="2"/>
  <c r="AA271" i="2"/>
  <c r="AA270" i="2"/>
  <c r="Y271" i="2"/>
  <c r="W271" i="2"/>
  <c r="W270" i="2"/>
  <c r="BK271" i="2"/>
  <c r="N271" i="2"/>
  <c r="BE271" i="2" s="1"/>
  <c r="BI269" i="2"/>
  <c r="BH269" i="2"/>
  <c r="BG269" i="2"/>
  <c r="BF269" i="2"/>
  <c r="AA269" i="2"/>
  <c r="Y269" i="2"/>
  <c r="W269" i="2"/>
  <c r="BK269" i="2"/>
  <c r="N269" i="2"/>
  <c r="BE269" i="2" s="1"/>
  <c r="BI268" i="2"/>
  <c r="BH268" i="2"/>
  <c r="BG268" i="2"/>
  <c r="BF268" i="2"/>
  <c r="AA268" i="2"/>
  <c r="Y268" i="2"/>
  <c r="W268" i="2"/>
  <c r="BK268" i="2"/>
  <c r="N268" i="2"/>
  <c r="BE268" i="2" s="1"/>
  <c r="BI267" i="2"/>
  <c r="BH267" i="2"/>
  <c r="BG267" i="2"/>
  <c r="BF267" i="2"/>
  <c r="AA267" i="2"/>
  <c r="Y267" i="2"/>
  <c r="W267" i="2"/>
  <c r="BK267" i="2"/>
  <c r="N267" i="2"/>
  <c r="BE267" i="2" s="1"/>
  <c r="BI266" i="2"/>
  <c r="BH266" i="2"/>
  <c r="BG266" i="2"/>
  <c r="BF266" i="2"/>
  <c r="AA266" i="2"/>
  <c r="Y266" i="2"/>
  <c r="W266" i="2"/>
  <c r="BK266" i="2"/>
  <c r="N266" i="2"/>
  <c r="BE266" i="2" s="1"/>
  <c r="BI265" i="2"/>
  <c r="BH265" i="2"/>
  <c r="BG265" i="2"/>
  <c r="BF265" i="2"/>
  <c r="AA265" i="2"/>
  <c r="Y265" i="2"/>
  <c r="W265" i="2"/>
  <c r="BK265" i="2"/>
  <c r="N265" i="2"/>
  <c r="BE265" i="2" s="1"/>
  <c r="BI264" i="2"/>
  <c r="BH264" i="2"/>
  <c r="BG264" i="2"/>
  <c r="BF264" i="2"/>
  <c r="AA264" i="2"/>
  <c r="Y264" i="2"/>
  <c r="W264" i="2"/>
  <c r="BK264" i="2"/>
  <c r="N264" i="2"/>
  <c r="BE264" i="2" s="1"/>
  <c r="BI263" i="2"/>
  <c r="BH263" i="2"/>
  <c r="BG263" i="2"/>
  <c r="BF263" i="2"/>
  <c r="AA263" i="2"/>
  <c r="Y263" i="2"/>
  <c r="W263" i="2"/>
  <c r="BK263" i="2"/>
  <c r="N263" i="2"/>
  <c r="BE263" i="2" s="1"/>
  <c r="BI262" i="2"/>
  <c r="BH262" i="2"/>
  <c r="BG262" i="2"/>
  <c r="BF262" i="2"/>
  <c r="AA262" i="2"/>
  <c r="Y262" i="2"/>
  <c r="W262" i="2"/>
  <c r="BK262" i="2"/>
  <c r="N262" i="2"/>
  <c r="BE262" i="2" s="1"/>
  <c r="BI261" i="2"/>
  <c r="BH261" i="2"/>
  <c r="BG261" i="2"/>
  <c r="BF261" i="2"/>
  <c r="AA261" i="2"/>
  <c r="Y261" i="2"/>
  <c r="Y258" i="2" s="1"/>
  <c r="W261" i="2"/>
  <c r="BK261" i="2"/>
  <c r="N261" i="2"/>
  <c r="BE261" i="2" s="1"/>
  <c r="BI260" i="2"/>
  <c r="BH260" i="2"/>
  <c r="BG260" i="2"/>
  <c r="BF260" i="2"/>
  <c r="AA260" i="2"/>
  <c r="Y260" i="2"/>
  <c r="W260" i="2"/>
  <c r="BK260" i="2"/>
  <c r="N260" i="2"/>
  <c r="BE260" i="2" s="1"/>
  <c r="BI259" i="2"/>
  <c r="BH259" i="2"/>
  <c r="BG259" i="2"/>
  <c r="BF259" i="2"/>
  <c r="AA259" i="2"/>
  <c r="AA258" i="2"/>
  <c r="Y259" i="2"/>
  <c r="W259" i="2"/>
  <c r="W258" i="2"/>
  <c r="BK259" i="2"/>
  <c r="N259" i="2"/>
  <c r="BE259" i="2" s="1"/>
  <c r="BI257" i="2"/>
  <c r="BH257" i="2"/>
  <c r="BG257" i="2"/>
  <c r="BF257" i="2"/>
  <c r="AA257" i="2"/>
  <c r="Y257" i="2"/>
  <c r="W257" i="2"/>
  <c r="BK257" i="2"/>
  <c r="N257" i="2"/>
  <c r="BE257" i="2"/>
  <c r="BI256" i="2"/>
  <c r="BH256" i="2"/>
  <c r="BG256" i="2"/>
  <c r="BF256" i="2"/>
  <c r="AA256" i="2"/>
  <c r="Y256" i="2"/>
  <c r="W256" i="2"/>
  <c r="BK256" i="2"/>
  <c r="N256" i="2"/>
  <c r="BE256" i="2"/>
  <c r="BI255" i="2"/>
  <c r="BH255" i="2"/>
  <c r="BG255" i="2"/>
  <c r="BF255" i="2"/>
  <c r="AA255" i="2"/>
  <c r="Y255" i="2"/>
  <c r="W255" i="2"/>
  <c r="BK255" i="2"/>
  <c r="N255" i="2"/>
  <c r="BE255" i="2"/>
  <c r="BI254" i="2"/>
  <c r="BH254" i="2"/>
  <c r="BG254" i="2"/>
  <c r="BF254" i="2"/>
  <c r="AA254" i="2"/>
  <c r="Y254" i="2"/>
  <c r="W254" i="2"/>
  <c r="BK254" i="2"/>
  <c r="N254" i="2"/>
  <c r="BE254" i="2"/>
  <c r="BI253" i="2"/>
  <c r="BH253" i="2"/>
  <c r="BG253" i="2"/>
  <c r="BF253" i="2"/>
  <c r="AA253" i="2"/>
  <c r="Y253" i="2"/>
  <c r="W253" i="2"/>
  <c r="BK253" i="2"/>
  <c r="N253" i="2"/>
  <c r="BE253" i="2"/>
  <c r="BI252" i="2"/>
  <c r="BH252" i="2"/>
  <c r="BG252" i="2"/>
  <c r="BF252" i="2"/>
  <c r="AA252" i="2"/>
  <c r="Y252" i="2"/>
  <c r="W252" i="2"/>
  <c r="BK252" i="2"/>
  <c r="N252" i="2"/>
  <c r="BE252" i="2"/>
  <c r="BI251" i="2"/>
  <c r="BH251" i="2"/>
  <c r="BG251" i="2"/>
  <c r="BF251" i="2"/>
  <c r="AA251" i="2"/>
  <c r="Y251" i="2"/>
  <c r="W251" i="2"/>
  <c r="BK251" i="2"/>
  <c r="N251" i="2"/>
  <c r="BE251" i="2"/>
  <c r="BI250" i="2"/>
  <c r="BH250" i="2"/>
  <c r="BG250" i="2"/>
  <c r="BF250" i="2"/>
  <c r="AA250" i="2"/>
  <c r="Y250" i="2"/>
  <c r="W250" i="2"/>
  <c r="BK250" i="2"/>
  <c r="N250" i="2"/>
  <c r="BE250" i="2"/>
  <c r="BI249" i="2"/>
  <c r="BH249" i="2"/>
  <c r="BG249" i="2"/>
  <c r="BF249" i="2"/>
  <c r="AA249" i="2"/>
  <c r="Y249" i="2"/>
  <c r="W249" i="2"/>
  <c r="BK249" i="2"/>
  <c r="N249" i="2"/>
  <c r="BE249" i="2"/>
  <c r="BI248" i="2"/>
  <c r="BH248" i="2"/>
  <c r="BG248" i="2"/>
  <c r="BF248" i="2"/>
  <c r="AA248" i="2"/>
  <c r="Y248" i="2"/>
  <c r="W248" i="2"/>
  <c r="BK248" i="2"/>
  <c r="N248" i="2"/>
  <c r="BE248" i="2"/>
  <c r="BI247" i="2"/>
  <c r="BH247" i="2"/>
  <c r="BG247" i="2"/>
  <c r="BF247" i="2"/>
  <c r="AA247" i="2"/>
  <c r="Y247" i="2"/>
  <c r="W247" i="2"/>
  <c r="BK247" i="2"/>
  <c r="N247" i="2"/>
  <c r="BE247" i="2"/>
  <c r="BI246" i="2"/>
  <c r="BH246" i="2"/>
  <c r="BG246" i="2"/>
  <c r="BF246" i="2"/>
  <c r="AA246" i="2"/>
  <c r="Y246" i="2"/>
  <c r="W246" i="2"/>
  <c r="BK246" i="2"/>
  <c r="N246" i="2"/>
  <c r="BE246" i="2"/>
  <c r="BI245" i="2"/>
  <c r="BH245" i="2"/>
  <c r="BG245" i="2"/>
  <c r="BF245" i="2"/>
  <c r="AA245" i="2"/>
  <c r="Y245" i="2"/>
  <c r="W245" i="2"/>
  <c r="BK245" i="2"/>
  <c r="N245" i="2"/>
  <c r="BE245" i="2"/>
  <c r="BI244" i="2"/>
  <c r="BH244" i="2"/>
  <c r="BG244" i="2"/>
  <c r="BF244" i="2"/>
  <c r="AA244" i="2"/>
  <c r="Y244" i="2"/>
  <c r="W244" i="2"/>
  <c r="BK244" i="2"/>
  <c r="N244" i="2"/>
  <c r="BE244" i="2"/>
  <c r="BI243" i="2"/>
  <c r="BH243" i="2"/>
  <c r="BG243" i="2"/>
  <c r="BF243" i="2"/>
  <c r="AA243" i="2"/>
  <c r="Y243" i="2"/>
  <c r="W243" i="2"/>
  <c r="BK243" i="2"/>
  <c r="N243" i="2"/>
  <c r="BE243" i="2"/>
  <c r="BI242" i="2"/>
  <c r="BH242" i="2"/>
  <c r="BG242" i="2"/>
  <c r="BF242" i="2"/>
  <c r="AA242" i="2"/>
  <c r="Y242" i="2"/>
  <c r="W242" i="2"/>
  <c r="BK242" i="2"/>
  <c r="N242" i="2"/>
  <c r="BE242" i="2"/>
  <c r="BI241" i="2"/>
  <c r="BH241" i="2"/>
  <c r="BG241" i="2"/>
  <c r="BF241" i="2"/>
  <c r="AA241" i="2"/>
  <c r="Y241" i="2"/>
  <c r="W241" i="2"/>
  <c r="BK241" i="2"/>
  <c r="N241" i="2"/>
  <c r="BE241" i="2"/>
  <c r="BI240" i="2"/>
  <c r="BH240" i="2"/>
  <c r="BG240" i="2"/>
  <c r="BF240" i="2"/>
  <c r="AA240" i="2"/>
  <c r="Y240" i="2"/>
  <c r="W240" i="2"/>
  <c r="BK240" i="2"/>
  <c r="N240" i="2"/>
  <c r="BE240" i="2"/>
  <c r="BI239" i="2"/>
  <c r="BH239" i="2"/>
  <c r="BG239" i="2"/>
  <c r="BF239" i="2"/>
  <c r="AA239" i="2"/>
  <c r="Y239" i="2"/>
  <c r="W239" i="2"/>
  <c r="BK239" i="2"/>
  <c r="N239" i="2"/>
  <c r="BE239" i="2"/>
  <c r="BI238" i="2"/>
  <c r="BH238" i="2"/>
  <c r="BG238" i="2"/>
  <c r="BF238" i="2"/>
  <c r="AA238" i="2"/>
  <c r="Y238" i="2"/>
  <c r="W238" i="2"/>
  <c r="BK238" i="2"/>
  <c r="N238" i="2"/>
  <c r="BE238" i="2"/>
  <c r="BI237" i="2"/>
  <c r="BH237" i="2"/>
  <c r="BG237" i="2"/>
  <c r="BF237" i="2"/>
  <c r="AA237" i="2"/>
  <c r="Y237" i="2"/>
  <c r="Y234" i="2" s="1"/>
  <c r="W237" i="2"/>
  <c r="BK237" i="2"/>
  <c r="N237" i="2"/>
  <c r="BE237" i="2"/>
  <c r="BI236" i="2"/>
  <c r="BH236" i="2"/>
  <c r="BG236" i="2"/>
  <c r="BF236" i="2"/>
  <c r="AA236" i="2"/>
  <c r="Y236" i="2"/>
  <c r="W236" i="2"/>
  <c r="BK236" i="2"/>
  <c r="N236" i="2"/>
  <c r="BE236" i="2"/>
  <c r="BI235" i="2"/>
  <c r="BH235" i="2"/>
  <c r="BG235" i="2"/>
  <c r="BF235" i="2"/>
  <c r="AA235" i="2"/>
  <c r="AA234" i="2"/>
  <c r="Y235" i="2"/>
  <c r="W235" i="2"/>
  <c r="W234" i="2"/>
  <c r="BK235" i="2"/>
  <c r="N235" i="2"/>
  <c r="BE235" i="2" s="1"/>
  <c r="BI233" i="2"/>
  <c r="BH233" i="2"/>
  <c r="BG233" i="2"/>
  <c r="BF233" i="2"/>
  <c r="AA233" i="2"/>
  <c r="Y233" i="2"/>
  <c r="W233" i="2"/>
  <c r="BK233" i="2"/>
  <c r="N233" i="2"/>
  <c r="BE233" i="2" s="1"/>
  <c r="BI232" i="2"/>
  <c r="BH232" i="2"/>
  <c r="BG232" i="2"/>
  <c r="BF232" i="2"/>
  <c r="AA232" i="2"/>
  <c r="Y232" i="2"/>
  <c r="W232" i="2"/>
  <c r="BK232" i="2"/>
  <c r="N232" i="2"/>
  <c r="BE232" i="2" s="1"/>
  <c r="BI231" i="2"/>
  <c r="BH231" i="2"/>
  <c r="BG231" i="2"/>
  <c r="BF231" i="2"/>
  <c r="AA231" i="2"/>
  <c r="Y231" i="2"/>
  <c r="W231" i="2"/>
  <c r="BK231" i="2"/>
  <c r="N231" i="2"/>
  <c r="BE231" i="2" s="1"/>
  <c r="BI230" i="2"/>
  <c r="BH230" i="2"/>
  <c r="BG230" i="2"/>
  <c r="BF230" i="2"/>
  <c r="AA230" i="2"/>
  <c r="Y230" i="2"/>
  <c r="W230" i="2"/>
  <c r="BK230" i="2"/>
  <c r="N230" i="2"/>
  <c r="BE230" i="2" s="1"/>
  <c r="BI229" i="2"/>
  <c r="BH229" i="2"/>
  <c r="BG229" i="2"/>
  <c r="BF229" i="2"/>
  <c r="AA229" i="2"/>
  <c r="Y229" i="2"/>
  <c r="W229" i="2"/>
  <c r="BK229" i="2"/>
  <c r="N229" i="2"/>
  <c r="BE229" i="2" s="1"/>
  <c r="BI228" i="2"/>
  <c r="BH228" i="2"/>
  <c r="BG228" i="2"/>
  <c r="BF228" i="2"/>
  <c r="AA228" i="2"/>
  <c r="Y228" i="2"/>
  <c r="W228" i="2"/>
  <c r="BK228" i="2"/>
  <c r="N228" i="2"/>
  <c r="BE228" i="2" s="1"/>
  <c r="BI227" i="2"/>
  <c r="BH227" i="2"/>
  <c r="BG227" i="2"/>
  <c r="BF227" i="2"/>
  <c r="AA227" i="2"/>
  <c r="Y227" i="2"/>
  <c r="W227" i="2"/>
  <c r="BK227" i="2"/>
  <c r="N227" i="2"/>
  <c r="BE227" i="2" s="1"/>
  <c r="BI226" i="2"/>
  <c r="BH226" i="2"/>
  <c r="BG226" i="2"/>
  <c r="BF226" i="2"/>
  <c r="AA226" i="2"/>
  <c r="Y226" i="2"/>
  <c r="W226" i="2"/>
  <c r="BK226" i="2"/>
  <c r="N226" i="2"/>
  <c r="BE226" i="2" s="1"/>
  <c r="BI225" i="2"/>
  <c r="BH225" i="2"/>
  <c r="BG225" i="2"/>
  <c r="BF225" i="2"/>
  <c r="AA225" i="2"/>
  <c r="Y225" i="2"/>
  <c r="W225" i="2"/>
  <c r="BK225" i="2"/>
  <c r="N225" i="2"/>
  <c r="BE225" i="2" s="1"/>
  <c r="BI224" i="2"/>
  <c r="BH224" i="2"/>
  <c r="BG224" i="2"/>
  <c r="BF224" i="2"/>
  <c r="AA224" i="2"/>
  <c r="AA223" i="2"/>
  <c r="Y224" i="2"/>
  <c r="Y223" i="2"/>
  <c r="W224" i="2"/>
  <c r="W223" i="2"/>
  <c r="BK224" i="2"/>
  <c r="BK223" i="2" s="1"/>
  <c r="N223" i="2" s="1"/>
  <c r="N100" i="2" s="1"/>
  <c r="N224" i="2"/>
  <c r="BE224" i="2" s="1"/>
  <c r="BI222" i="2"/>
  <c r="BH222" i="2"/>
  <c r="BG222" i="2"/>
  <c r="BF222" i="2"/>
  <c r="AA222" i="2"/>
  <c r="Y222" i="2"/>
  <c r="W222" i="2"/>
  <c r="BK222" i="2"/>
  <c r="N222" i="2"/>
  <c r="BE222" i="2"/>
  <c r="BI221" i="2"/>
  <c r="BH221" i="2"/>
  <c r="BG221" i="2"/>
  <c r="BF221" i="2"/>
  <c r="AA221" i="2"/>
  <c r="Y221" i="2"/>
  <c r="W221" i="2"/>
  <c r="BK221" i="2"/>
  <c r="N221" i="2"/>
  <c r="BE221" i="2"/>
  <c r="BI220" i="2"/>
  <c r="BH220" i="2"/>
  <c r="BG220" i="2"/>
  <c r="BF220" i="2"/>
  <c r="AA220" i="2"/>
  <c r="Y220" i="2"/>
  <c r="W220" i="2"/>
  <c r="BK220" i="2"/>
  <c r="N220" i="2"/>
  <c r="BE220" i="2"/>
  <c r="BI219" i="2"/>
  <c r="BH219" i="2"/>
  <c r="BG219" i="2"/>
  <c r="BF219" i="2"/>
  <c r="AA219" i="2"/>
  <c r="Y219" i="2"/>
  <c r="W219" i="2"/>
  <c r="BK219" i="2"/>
  <c r="N219" i="2"/>
  <c r="BE219" i="2"/>
  <c r="BI218" i="2"/>
  <c r="BH218" i="2"/>
  <c r="BG218" i="2"/>
  <c r="BF218" i="2"/>
  <c r="AA218" i="2"/>
  <c r="Y218" i="2"/>
  <c r="W218" i="2"/>
  <c r="BK218" i="2"/>
  <c r="N218" i="2"/>
  <c r="BE218" i="2"/>
  <c r="BI217" i="2"/>
  <c r="BH217" i="2"/>
  <c r="BG217" i="2"/>
  <c r="BF217" i="2"/>
  <c r="AA217" i="2"/>
  <c r="Y217" i="2"/>
  <c r="W217" i="2"/>
  <c r="BK217" i="2"/>
  <c r="N217" i="2"/>
  <c r="BE217" i="2"/>
  <c r="BI216" i="2"/>
  <c r="BH216" i="2"/>
  <c r="BG216" i="2"/>
  <c r="BF216" i="2"/>
  <c r="AA216" i="2"/>
  <c r="Y216" i="2"/>
  <c r="W216" i="2"/>
  <c r="BK216" i="2"/>
  <c r="N216" i="2"/>
  <c r="BE216" i="2"/>
  <c r="BI215" i="2"/>
  <c r="BH215" i="2"/>
  <c r="BG215" i="2"/>
  <c r="BF215" i="2"/>
  <c r="AA215" i="2"/>
  <c r="Y215" i="2"/>
  <c r="W215" i="2"/>
  <c r="BK215" i="2"/>
  <c r="N215" i="2"/>
  <c r="BE215" i="2"/>
  <c r="BI214" i="2"/>
  <c r="BH214" i="2"/>
  <c r="BG214" i="2"/>
  <c r="BF214" i="2"/>
  <c r="AA214" i="2"/>
  <c r="AA213" i="2"/>
  <c r="AA212" i="2" s="1"/>
  <c r="Y214" i="2"/>
  <c r="Y213" i="2" s="1"/>
  <c r="W214" i="2"/>
  <c r="W213" i="2"/>
  <c r="W212" i="2" s="1"/>
  <c r="BK214" i="2"/>
  <c r="N214" i="2"/>
  <c r="BE214" i="2"/>
  <c r="BI211" i="2"/>
  <c r="BH211" i="2"/>
  <c r="BG211" i="2"/>
  <c r="BF211" i="2"/>
  <c r="AA211" i="2"/>
  <c r="AA210" i="2"/>
  <c r="Y211" i="2"/>
  <c r="Y210" i="2"/>
  <c r="W211" i="2"/>
  <c r="W210" i="2"/>
  <c r="BK211" i="2"/>
  <c r="BK210" i="2"/>
  <c r="N210" i="2" s="1"/>
  <c r="N97" i="2" s="1"/>
  <c r="N211" i="2"/>
  <c r="BE211" i="2" s="1"/>
  <c r="BI209" i="2"/>
  <c r="BH209" i="2"/>
  <c r="BG209" i="2"/>
  <c r="BF209" i="2"/>
  <c r="AA209" i="2"/>
  <c r="Y209" i="2"/>
  <c r="W209" i="2"/>
  <c r="BK209" i="2"/>
  <c r="N209" i="2"/>
  <c r="BE209" i="2" s="1"/>
  <c r="BI208" i="2"/>
  <c r="BH208" i="2"/>
  <c r="BG208" i="2"/>
  <c r="BF208" i="2"/>
  <c r="AA208" i="2"/>
  <c r="Y208" i="2"/>
  <c r="W208" i="2"/>
  <c r="BK208" i="2"/>
  <c r="N208" i="2"/>
  <c r="BE208" i="2" s="1"/>
  <c r="BI207" i="2"/>
  <c r="BH207" i="2"/>
  <c r="BG207" i="2"/>
  <c r="BF207" i="2"/>
  <c r="AA207" i="2"/>
  <c r="Y207" i="2"/>
  <c r="W207" i="2"/>
  <c r="BK207" i="2"/>
  <c r="N207" i="2"/>
  <c r="BE207" i="2" s="1"/>
  <c r="BI206" i="2"/>
  <c r="BH206" i="2"/>
  <c r="BG206" i="2"/>
  <c r="BF206" i="2"/>
  <c r="AA206" i="2"/>
  <c r="Y206" i="2"/>
  <c r="W206" i="2"/>
  <c r="BK206" i="2"/>
  <c r="N206" i="2"/>
  <c r="BE206" i="2" s="1"/>
  <c r="BI205" i="2"/>
  <c r="BH205" i="2"/>
  <c r="BG205" i="2"/>
  <c r="BF205" i="2"/>
  <c r="AA205" i="2"/>
  <c r="Y205" i="2"/>
  <c r="W205" i="2"/>
  <c r="BK205" i="2"/>
  <c r="N205" i="2"/>
  <c r="BE205" i="2" s="1"/>
  <c r="BI204" i="2"/>
  <c r="BH204" i="2"/>
  <c r="BG204" i="2"/>
  <c r="BF204" i="2"/>
  <c r="AA204" i="2"/>
  <c r="Y204" i="2"/>
  <c r="W204" i="2"/>
  <c r="BK204" i="2"/>
  <c r="N204" i="2"/>
  <c r="BE204" i="2" s="1"/>
  <c r="BI203" i="2"/>
  <c r="BH203" i="2"/>
  <c r="BG203" i="2"/>
  <c r="BF203" i="2"/>
  <c r="AA203" i="2"/>
  <c r="Y203" i="2"/>
  <c r="Y200" i="2" s="1"/>
  <c r="W203" i="2"/>
  <c r="BK203" i="2"/>
  <c r="N203" i="2"/>
  <c r="BE203" i="2" s="1"/>
  <c r="BI202" i="2"/>
  <c r="BH202" i="2"/>
  <c r="BG202" i="2"/>
  <c r="BF202" i="2"/>
  <c r="AA202" i="2"/>
  <c r="Y202" i="2"/>
  <c r="W202" i="2"/>
  <c r="BK202" i="2"/>
  <c r="N202" i="2"/>
  <c r="BE202" i="2" s="1"/>
  <c r="BI201" i="2"/>
  <c r="BH201" i="2"/>
  <c r="BG201" i="2"/>
  <c r="BF201" i="2"/>
  <c r="AA201" i="2"/>
  <c r="AA200" i="2"/>
  <c r="Y201" i="2"/>
  <c r="W201" i="2"/>
  <c r="W200" i="2"/>
  <c r="BK201" i="2"/>
  <c r="N201" i="2"/>
  <c r="BE201" i="2" s="1"/>
  <c r="BI199" i="2"/>
  <c r="BH199" i="2"/>
  <c r="BG199" i="2"/>
  <c r="BF199" i="2"/>
  <c r="AA199" i="2"/>
  <c r="Y199" i="2"/>
  <c r="W199" i="2"/>
  <c r="BK199" i="2"/>
  <c r="N199" i="2"/>
  <c r="BE199" i="2"/>
  <c r="BI198" i="2"/>
  <c r="BH198" i="2"/>
  <c r="BG198" i="2"/>
  <c r="BF198" i="2"/>
  <c r="AA198" i="2"/>
  <c r="Y198" i="2"/>
  <c r="W198" i="2"/>
  <c r="BK198" i="2"/>
  <c r="N198" i="2"/>
  <c r="BE198" i="2"/>
  <c r="BI197" i="2"/>
  <c r="BH197" i="2"/>
  <c r="BG197" i="2"/>
  <c r="BF197" i="2"/>
  <c r="AA197" i="2"/>
  <c r="Y197" i="2"/>
  <c r="Y194" i="2" s="1"/>
  <c r="W197" i="2"/>
  <c r="BK197" i="2"/>
  <c r="N197" i="2"/>
  <c r="BE197" i="2"/>
  <c r="BI196" i="2"/>
  <c r="BH196" i="2"/>
  <c r="BG196" i="2"/>
  <c r="BF196" i="2"/>
  <c r="AA196" i="2"/>
  <c r="Y196" i="2"/>
  <c r="W196" i="2"/>
  <c r="BK196" i="2"/>
  <c r="N196" i="2"/>
  <c r="BE196" i="2"/>
  <c r="BI195" i="2"/>
  <c r="BH195" i="2"/>
  <c r="BG195" i="2"/>
  <c r="BF195" i="2"/>
  <c r="AA195" i="2"/>
  <c r="AA194" i="2"/>
  <c r="Y195" i="2"/>
  <c r="W195" i="2"/>
  <c r="W194" i="2"/>
  <c r="BK195" i="2"/>
  <c r="N195" i="2"/>
  <c r="BE195" i="2" s="1"/>
  <c r="BI193" i="2"/>
  <c r="BH193" i="2"/>
  <c r="BG193" i="2"/>
  <c r="BF193" i="2"/>
  <c r="AA193" i="2"/>
  <c r="Y193" i="2"/>
  <c r="W193" i="2"/>
  <c r="BK193" i="2"/>
  <c r="N193" i="2"/>
  <c r="BE193" i="2" s="1"/>
  <c r="BI192" i="2"/>
  <c r="BH192" i="2"/>
  <c r="BG192" i="2"/>
  <c r="BF192" i="2"/>
  <c r="AA192" i="2"/>
  <c r="Y192" i="2"/>
  <c r="W192" i="2"/>
  <c r="BK192" i="2"/>
  <c r="N192" i="2"/>
  <c r="BE192" i="2" s="1"/>
  <c r="BI191" i="2"/>
  <c r="BH191" i="2"/>
  <c r="BG191" i="2"/>
  <c r="BF191" i="2"/>
  <c r="AA191" i="2"/>
  <c r="Y191" i="2"/>
  <c r="W191" i="2"/>
  <c r="BK191" i="2"/>
  <c r="N191" i="2"/>
  <c r="BE191" i="2" s="1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Y189" i="2"/>
  <c r="W189" i="2"/>
  <c r="BK189" i="2"/>
  <c r="N189" i="2"/>
  <c r="BE189" i="2" s="1"/>
  <c r="BI188" i="2"/>
  <c r="BH188" i="2"/>
  <c r="BG188" i="2"/>
  <c r="BF188" i="2"/>
  <c r="AA188" i="2"/>
  <c r="AA187" i="2"/>
  <c r="Y188" i="2"/>
  <c r="Y187" i="2"/>
  <c r="W188" i="2"/>
  <c r="W187" i="2"/>
  <c r="BK188" i="2"/>
  <c r="BK187" i="2" s="1"/>
  <c r="N187" i="2" s="1"/>
  <c r="N94" i="2" s="1"/>
  <c r="N188" i="2"/>
  <c r="BE188" i="2" s="1"/>
  <c r="BI186" i="2"/>
  <c r="BH186" i="2"/>
  <c r="BG186" i="2"/>
  <c r="BF186" i="2"/>
  <c r="AA186" i="2"/>
  <c r="Y186" i="2"/>
  <c r="W186" i="2"/>
  <c r="BK186" i="2"/>
  <c r="N186" i="2"/>
  <c r="BE186" i="2"/>
  <c r="BI185" i="2"/>
  <c r="BH185" i="2"/>
  <c r="BG185" i="2"/>
  <c r="BF185" i="2"/>
  <c r="AA185" i="2"/>
  <c r="Y185" i="2"/>
  <c r="Y182" i="2" s="1"/>
  <c r="W185" i="2"/>
  <c r="BK185" i="2"/>
  <c r="N185" i="2"/>
  <c r="BE185" i="2"/>
  <c r="BI184" i="2"/>
  <c r="BH184" i="2"/>
  <c r="BG184" i="2"/>
  <c r="BF184" i="2"/>
  <c r="AA184" i="2"/>
  <c r="Y184" i="2"/>
  <c r="W184" i="2"/>
  <c r="BK184" i="2"/>
  <c r="N184" i="2"/>
  <c r="BE184" i="2"/>
  <c r="BI183" i="2"/>
  <c r="BH183" i="2"/>
  <c r="BG183" i="2"/>
  <c r="BF183" i="2"/>
  <c r="AA183" i="2"/>
  <c r="AA182" i="2"/>
  <c r="Y183" i="2"/>
  <c r="W183" i="2"/>
  <c r="W182" i="2"/>
  <c r="BK183" i="2"/>
  <c r="N183" i="2"/>
  <c r="BE183" i="2" s="1"/>
  <c r="BI181" i="2"/>
  <c r="BH181" i="2"/>
  <c r="BG181" i="2"/>
  <c r="BF181" i="2"/>
  <c r="AA181" i="2"/>
  <c r="Y181" i="2"/>
  <c r="W181" i="2"/>
  <c r="BK181" i="2"/>
  <c r="N181" i="2"/>
  <c r="BE181" i="2" s="1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AA178" i="2"/>
  <c r="Y178" i="2"/>
  <c r="W178" i="2"/>
  <c r="BK178" i="2"/>
  <c r="N178" i="2"/>
  <c r="BE178" i="2" s="1"/>
  <c r="BI177" i="2"/>
  <c r="BH177" i="2"/>
  <c r="BG177" i="2"/>
  <c r="BF177" i="2"/>
  <c r="AA177" i="2"/>
  <c r="Y177" i="2"/>
  <c r="W177" i="2"/>
  <c r="BK177" i="2"/>
  <c r="N177" i="2"/>
  <c r="BE177" i="2" s="1"/>
  <c r="BI176" i="2"/>
  <c r="BH176" i="2"/>
  <c r="BG176" i="2"/>
  <c r="BF176" i="2"/>
  <c r="AA176" i="2"/>
  <c r="Y176" i="2"/>
  <c r="W176" i="2"/>
  <c r="BK176" i="2"/>
  <c r="N176" i="2"/>
  <c r="BE176" i="2" s="1"/>
  <c r="BI175" i="2"/>
  <c r="BH175" i="2"/>
  <c r="BG175" i="2"/>
  <c r="BF175" i="2"/>
  <c r="AA175" i="2"/>
  <c r="Y175" i="2"/>
  <c r="W175" i="2"/>
  <c r="BK175" i="2"/>
  <c r="N175" i="2"/>
  <c r="BE175" i="2" s="1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AA173" i="2"/>
  <c r="Y173" i="2"/>
  <c r="W173" i="2"/>
  <c r="BK173" i="2"/>
  <c r="N173" i="2"/>
  <c r="BE173" i="2" s="1"/>
  <c r="BI172" i="2"/>
  <c r="BH172" i="2"/>
  <c r="BG172" i="2"/>
  <c r="BF172" i="2"/>
  <c r="AA172" i="2"/>
  <c r="Y172" i="2"/>
  <c r="W172" i="2"/>
  <c r="BK172" i="2"/>
  <c r="N172" i="2"/>
  <c r="BE172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AA169" i="2"/>
  <c r="Y170" i="2"/>
  <c r="Y169" i="2"/>
  <c r="W170" i="2"/>
  <c r="W169" i="2"/>
  <c r="BK170" i="2"/>
  <c r="BK169" i="2" s="1"/>
  <c r="N169" i="2" s="1"/>
  <c r="N92" i="2" s="1"/>
  <c r="N170" i="2"/>
  <c r="BE170" i="2" s="1"/>
  <c r="BI168" i="2"/>
  <c r="BH168" i="2"/>
  <c r="BG168" i="2"/>
  <c r="BF168" i="2"/>
  <c r="AA168" i="2"/>
  <c r="Y168" i="2"/>
  <c r="W168" i="2"/>
  <c r="BK168" i="2"/>
  <c r="N168" i="2"/>
  <c r="BE168" i="2"/>
  <c r="BI167" i="2"/>
  <c r="BH167" i="2"/>
  <c r="BG167" i="2"/>
  <c r="BF167" i="2"/>
  <c r="AA167" i="2"/>
  <c r="Y167" i="2"/>
  <c r="W167" i="2"/>
  <c r="BK167" i="2"/>
  <c r="N167" i="2"/>
  <c r="BE167" i="2"/>
  <c r="BI166" i="2"/>
  <c r="BH166" i="2"/>
  <c r="BG166" i="2"/>
  <c r="BF166" i="2"/>
  <c r="AA166" i="2"/>
  <c r="Y166" i="2"/>
  <c r="W166" i="2"/>
  <c r="BK166" i="2"/>
  <c r="N166" i="2"/>
  <c r="BE166" i="2"/>
  <c r="BI165" i="2"/>
  <c r="BH165" i="2"/>
  <c r="BG165" i="2"/>
  <c r="BF165" i="2"/>
  <c r="AA165" i="2"/>
  <c r="Y165" i="2"/>
  <c r="W165" i="2"/>
  <c r="BK165" i="2"/>
  <c r="N165" i="2"/>
  <c r="BE165" i="2"/>
  <c r="BI164" i="2"/>
  <c r="BH164" i="2"/>
  <c r="BG164" i="2"/>
  <c r="BF164" i="2"/>
  <c r="AA164" i="2"/>
  <c r="Y164" i="2"/>
  <c r="W164" i="2"/>
  <c r="BK164" i="2"/>
  <c r="N164" i="2"/>
  <c r="BE164" i="2"/>
  <c r="BI163" i="2"/>
  <c r="BH163" i="2"/>
  <c r="BG163" i="2"/>
  <c r="BF163" i="2"/>
  <c r="AA163" i="2"/>
  <c r="Y163" i="2"/>
  <c r="W163" i="2"/>
  <c r="BK163" i="2"/>
  <c r="N163" i="2"/>
  <c r="BE163" i="2"/>
  <c r="BI162" i="2"/>
  <c r="BH162" i="2"/>
  <c r="BG162" i="2"/>
  <c r="BF162" i="2"/>
  <c r="AA162" i="2"/>
  <c r="Y162" i="2"/>
  <c r="W162" i="2"/>
  <c r="BK162" i="2"/>
  <c r="N162" i="2"/>
  <c r="BE162" i="2"/>
  <c r="BI161" i="2"/>
  <c r="BH161" i="2"/>
  <c r="BG161" i="2"/>
  <c r="BF161" i="2"/>
  <c r="AA161" i="2"/>
  <c r="Y161" i="2"/>
  <c r="W161" i="2"/>
  <c r="BK161" i="2"/>
  <c r="N161" i="2"/>
  <c r="BE161" i="2"/>
  <c r="BI160" i="2"/>
  <c r="BH160" i="2"/>
  <c r="BG160" i="2"/>
  <c r="BF160" i="2"/>
  <c r="AA160" i="2"/>
  <c r="Y160" i="2"/>
  <c r="W160" i="2"/>
  <c r="BK160" i="2"/>
  <c r="N160" i="2"/>
  <c r="BE160" i="2"/>
  <c r="BI159" i="2"/>
  <c r="BH159" i="2"/>
  <c r="BG159" i="2"/>
  <c r="BF159" i="2"/>
  <c r="AA159" i="2"/>
  <c r="Y159" i="2"/>
  <c r="W159" i="2"/>
  <c r="BK159" i="2"/>
  <c r="N159" i="2"/>
  <c r="BE159" i="2"/>
  <c r="BI158" i="2"/>
  <c r="BH158" i="2"/>
  <c r="BG158" i="2"/>
  <c r="BF158" i="2"/>
  <c r="AA158" i="2"/>
  <c r="Y158" i="2"/>
  <c r="W158" i="2"/>
  <c r="BK158" i="2"/>
  <c r="N158" i="2"/>
  <c r="BE158" i="2"/>
  <c r="BI157" i="2"/>
  <c r="BH157" i="2"/>
  <c r="BG157" i="2"/>
  <c r="BF157" i="2"/>
  <c r="AA157" i="2"/>
  <c r="Y157" i="2"/>
  <c r="W157" i="2"/>
  <c r="BK157" i="2"/>
  <c r="BK155" i="2" s="1"/>
  <c r="N155" i="2" s="1"/>
  <c r="N91" i="2" s="1"/>
  <c r="N157" i="2"/>
  <c r="BE157" i="2"/>
  <c r="BI156" i="2"/>
  <c r="BH156" i="2"/>
  <c r="BG156" i="2"/>
  <c r="BF156" i="2"/>
  <c r="AA156" i="2"/>
  <c r="AA155" i="2"/>
  <c r="Y156" i="2"/>
  <c r="Y155" i="2"/>
  <c r="W156" i="2"/>
  <c r="W155" i="2"/>
  <c r="BK156" i="2"/>
  <c r="N156" i="2"/>
  <c r="BE156" i="2" s="1"/>
  <c r="BI154" i="2"/>
  <c r="BH154" i="2"/>
  <c r="BG154" i="2"/>
  <c r="BF154" i="2"/>
  <c r="AA154" i="2"/>
  <c r="Y154" i="2"/>
  <c r="W154" i="2"/>
  <c r="BK154" i="2"/>
  <c r="N154" i="2"/>
  <c r="BE154" i="2"/>
  <c r="BI153" i="2"/>
  <c r="BH153" i="2"/>
  <c r="BG153" i="2"/>
  <c r="BF153" i="2"/>
  <c r="AA153" i="2"/>
  <c r="Y153" i="2"/>
  <c r="W153" i="2"/>
  <c r="BK153" i="2"/>
  <c r="N153" i="2"/>
  <c r="BE153" i="2"/>
  <c r="BI152" i="2"/>
  <c r="BH152" i="2"/>
  <c r="BG152" i="2"/>
  <c r="BF152" i="2"/>
  <c r="AA152" i="2"/>
  <c r="Y152" i="2"/>
  <c r="W152" i="2"/>
  <c r="BK152" i="2"/>
  <c r="N152" i="2"/>
  <c r="BE152" i="2"/>
  <c r="BI151" i="2"/>
  <c r="BH151" i="2"/>
  <c r="BG151" i="2"/>
  <c r="BF151" i="2"/>
  <c r="AA151" i="2"/>
  <c r="Y151" i="2"/>
  <c r="W151" i="2"/>
  <c r="BK151" i="2"/>
  <c r="N151" i="2"/>
  <c r="BE151" i="2"/>
  <c r="BI150" i="2"/>
  <c r="BH150" i="2"/>
  <c r="BG150" i="2"/>
  <c r="BF150" i="2"/>
  <c r="AA150" i="2"/>
  <c r="Y150" i="2"/>
  <c r="W150" i="2"/>
  <c r="BK150" i="2"/>
  <c r="N150" i="2"/>
  <c r="BE150" i="2"/>
  <c r="BI149" i="2"/>
  <c r="BH149" i="2"/>
  <c r="BG149" i="2"/>
  <c r="BF149" i="2"/>
  <c r="AA149" i="2"/>
  <c r="Y149" i="2"/>
  <c r="Y147" i="2" s="1"/>
  <c r="Y146" i="2" s="1"/>
  <c r="W149" i="2"/>
  <c r="BK149" i="2"/>
  <c r="N149" i="2"/>
  <c r="BE149" i="2"/>
  <c r="BI148" i="2"/>
  <c r="BH148" i="2"/>
  <c r="BG148" i="2"/>
  <c r="BF148" i="2"/>
  <c r="AA148" i="2"/>
  <c r="AA147" i="2"/>
  <c r="AA146" i="2" s="1"/>
  <c r="AA145" i="2"/>
  <c r="Y148" i="2"/>
  <c r="W148" i="2"/>
  <c r="W147" i="2"/>
  <c r="W146" i="2" s="1"/>
  <c r="W145" i="2" s="1"/>
  <c r="AU88" i="1" s="1"/>
  <c r="BK148" i="2"/>
  <c r="N148" i="2"/>
  <c r="BE148" i="2" s="1"/>
  <c r="F139" i="2"/>
  <c r="F137" i="2"/>
  <c r="BI126" i="2"/>
  <c r="BH126" i="2"/>
  <c r="BG126" i="2"/>
  <c r="BF126" i="2"/>
  <c r="BE126" i="2"/>
  <c r="BI125" i="2"/>
  <c r="BH125" i="2"/>
  <c r="BG125" i="2"/>
  <c r="BF125" i="2"/>
  <c r="BE125" i="2"/>
  <c r="BI124" i="2"/>
  <c r="BH124" i="2"/>
  <c r="BG124" i="2"/>
  <c r="BF124" i="2"/>
  <c r="BE124" i="2"/>
  <c r="BI123" i="2"/>
  <c r="BH123" i="2"/>
  <c r="BG123" i="2"/>
  <c r="BF123" i="2"/>
  <c r="BE123" i="2"/>
  <c r="M28" i="2"/>
  <c r="AS88" i="1" s="1"/>
  <c r="F81" i="2"/>
  <c r="F79" i="2"/>
  <c r="O21" i="2"/>
  <c r="E21" i="2"/>
  <c r="M142" i="2"/>
  <c r="M84" i="2"/>
  <c r="O20" i="2"/>
  <c r="O18" i="2"/>
  <c r="E18" i="2"/>
  <c r="M141" i="2" s="1"/>
  <c r="M83" i="2"/>
  <c r="O17" i="2"/>
  <c r="O15" i="2"/>
  <c r="E15" i="2"/>
  <c r="F84" i="2" s="1"/>
  <c r="F142" i="2"/>
  <c r="O14" i="2"/>
  <c r="O12" i="2"/>
  <c r="E12" i="2"/>
  <c r="O11" i="2"/>
  <c r="O9" i="2"/>
  <c r="F6" i="2"/>
  <c r="F78" i="2" s="1"/>
  <c r="F136" i="2"/>
  <c r="AK27" i="1"/>
  <c r="AM83" i="1"/>
  <c r="L83" i="1"/>
  <c r="AM82" i="1"/>
  <c r="L82" i="1"/>
  <c r="AM80" i="1"/>
  <c r="L80" i="1"/>
  <c r="L78" i="1"/>
  <c r="L77" i="1"/>
  <c r="M33" i="4" l="1"/>
  <c r="AW90" i="1" s="1"/>
  <c r="H33" i="4"/>
  <c r="BA90" i="1" s="1"/>
  <c r="H35" i="4"/>
  <c r="BC90" i="1" s="1"/>
  <c r="H34" i="2"/>
  <c r="BB88" i="1" s="1"/>
  <c r="M33" i="5"/>
  <c r="AW91" i="1" s="1"/>
  <c r="AS87" i="1"/>
  <c r="BK156" i="5"/>
  <c r="N156" i="5" s="1"/>
  <c r="N92" i="5" s="1"/>
  <c r="BK206" i="5"/>
  <c r="N206" i="5" s="1"/>
  <c r="N97" i="5" s="1"/>
  <c r="BK198" i="5"/>
  <c r="N198" i="5" s="1"/>
  <c r="N96" i="5" s="1"/>
  <c r="BK218" i="5"/>
  <c r="N218" i="5" s="1"/>
  <c r="N98" i="5" s="1"/>
  <c r="H35" i="5"/>
  <c r="BC91" i="1" s="1"/>
  <c r="BK223" i="5"/>
  <c r="BK123" i="4"/>
  <c r="BK315" i="3"/>
  <c r="N315" i="3" s="1"/>
  <c r="N102" i="3" s="1"/>
  <c r="BK349" i="3"/>
  <c r="N349" i="3" s="1"/>
  <c r="N106" i="3" s="1"/>
  <c r="BK371" i="3"/>
  <c r="N371" i="3" s="1"/>
  <c r="N108" i="3" s="1"/>
  <c r="BK269" i="3"/>
  <c r="N269" i="3" s="1"/>
  <c r="N99" i="3" s="1"/>
  <c r="BK311" i="3"/>
  <c r="N311" i="3" s="1"/>
  <c r="N101" i="3" s="1"/>
  <c r="BK395" i="3"/>
  <c r="N395" i="3" s="1"/>
  <c r="N111" i="3" s="1"/>
  <c r="BK389" i="3"/>
  <c r="N389" i="3" s="1"/>
  <c r="N110" i="3" s="1"/>
  <c r="N420" i="3"/>
  <c r="N119" i="3" s="1"/>
  <c r="M32" i="3"/>
  <c r="AV89" i="1" s="1"/>
  <c r="AT89" i="1" s="1"/>
  <c r="H33" i="3"/>
  <c r="BA89" i="1" s="1"/>
  <c r="BK211" i="3"/>
  <c r="N211" i="3" s="1"/>
  <c r="N93" i="3" s="1"/>
  <c r="BK237" i="3"/>
  <c r="N237" i="3" s="1"/>
  <c r="N95" i="3" s="1"/>
  <c r="BK325" i="3"/>
  <c r="N325" i="3" s="1"/>
  <c r="N103" i="3" s="1"/>
  <c r="BK343" i="3"/>
  <c r="N343" i="3" s="1"/>
  <c r="N104" i="3" s="1"/>
  <c r="BK384" i="3"/>
  <c r="N384" i="3" s="1"/>
  <c r="N109" i="3" s="1"/>
  <c r="M32" i="2"/>
  <c r="AV88" i="1" s="1"/>
  <c r="H33" i="2"/>
  <c r="BA88" i="1" s="1"/>
  <c r="BK200" i="2"/>
  <c r="N200" i="2" s="1"/>
  <c r="N96" i="2" s="1"/>
  <c r="BK322" i="2"/>
  <c r="N322" i="2" s="1"/>
  <c r="N106" i="2" s="1"/>
  <c r="BK390" i="2"/>
  <c r="N390" i="2" s="1"/>
  <c r="N112" i="2" s="1"/>
  <c r="BK234" i="2"/>
  <c r="N234" i="2" s="1"/>
  <c r="N101" i="2" s="1"/>
  <c r="H32" i="2"/>
  <c r="AZ88" i="1" s="1"/>
  <c r="H36" i="2"/>
  <c r="BD88" i="1" s="1"/>
  <c r="BK182" i="2"/>
  <c r="N182" i="2" s="1"/>
  <c r="N93" i="2" s="1"/>
  <c r="BK194" i="2"/>
  <c r="N194" i="2" s="1"/>
  <c r="N95" i="2" s="1"/>
  <c r="BK213" i="2"/>
  <c r="BK212" i="2" s="1"/>
  <c r="N212" i="2" s="1"/>
  <c r="N98" i="2" s="1"/>
  <c r="BK270" i="2"/>
  <c r="N270" i="2" s="1"/>
  <c r="N103" i="2" s="1"/>
  <c r="BK310" i="2"/>
  <c r="N310" i="2" s="1"/>
  <c r="N105" i="2" s="1"/>
  <c r="BK348" i="2"/>
  <c r="N348" i="2" s="1"/>
  <c r="N107" i="2" s="1"/>
  <c r="BK356" i="2"/>
  <c r="N356" i="2" s="1"/>
  <c r="N109" i="2" s="1"/>
  <c r="BK258" i="2"/>
  <c r="N258" i="2" s="1"/>
  <c r="N102" i="2" s="1"/>
  <c r="Y212" i="2"/>
  <c r="Y145" i="2" s="1"/>
  <c r="M139" i="2"/>
  <c r="M81" i="2"/>
  <c r="BK426" i="2"/>
  <c r="N426" i="2" s="1"/>
  <c r="N117" i="2" s="1"/>
  <c r="N427" i="2"/>
  <c r="N118" i="2" s="1"/>
  <c r="F141" i="2"/>
  <c r="F83" i="2"/>
  <c r="H35" i="2"/>
  <c r="BC88" i="1" s="1"/>
  <c r="BK147" i="2"/>
  <c r="N213" i="2"/>
  <c r="N99" i="2" s="1"/>
  <c r="M33" i="2"/>
  <c r="AW88" i="1" s="1"/>
  <c r="AT88" i="1" s="1"/>
  <c r="H32" i="3"/>
  <c r="AZ89" i="1" s="1"/>
  <c r="H35" i="3"/>
  <c r="BC89" i="1" s="1"/>
  <c r="W251" i="3"/>
  <c r="W144" i="3" s="1"/>
  <c r="AU89" i="1" s="1"/>
  <c r="BK411" i="3"/>
  <c r="AA410" i="3"/>
  <c r="AA144" i="3" s="1"/>
  <c r="Y420" i="3"/>
  <c r="Y419" i="3" s="1"/>
  <c r="H36" i="4"/>
  <c r="BD90" i="1" s="1"/>
  <c r="H34" i="4"/>
  <c r="BB90" i="1" s="1"/>
  <c r="AA123" i="4"/>
  <c r="N156" i="4"/>
  <c r="N93" i="4" s="1"/>
  <c r="BK155" i="4"/>
  <c r="N155" i="4" s="1"/>
  <c r="N92" i="4" s="1"/>
  <c r="M83" i="5"/>
  <c r="M122" i="5"/>
  <c r="H32" i="5"/>
  <c r="AZ91" i="1" s="1"/>
  <c r="H36" i="5"/>
  <c r="BD91" i="1" s="1"/>
  <c r="F78" i="3"/>
  <c r="F84" i="3"/>
  <c r="W410" i="3"/>
  <c r="M118" i="4"/>
  <c r="M84" i="4"/>
  <c r="H32" i="4"/>
  <c r="AZ90" i="1" s="1"/>
  <c r="M32" i="4"/>
  <c r="AV90" i="1" s="1"/>
  <c r="AT90" i="1" s="1"/>
  <c r="BK159" i="4"/>
  <c r="N159" i="4" s="1"/>
  <c r="N94" i="4" s="1"/>
  <c r="N160" i="4"/>
  <c r="N95" i="4" s="1"/>
  <c r="F78" i="5"/>
  <c r="F117" i="5"/>
  <c r="F84" i="5"/>
  <c r="F123" i="5"/>
  <c r="N146" i="3"/>
  <c r="N90" i="3" s="1"/>
  <c r="N252" i="3"/>
  <c r="N98" i="3" s="1"/>
  <c r="Y251" i="3"/>
  <c r="Y144" i="3" s="1"/>
  <c r="W123" i="4"/>
  <c r="W122" i="4" s="1"/>
  <c r="W121" i="4" s="1"/>
  <c r="AU90" i="1" s="1"/>
  <c r="AA137" i="4"/>
  <c r="W145" i="5"/>
  <c r="AA156" i="5"/>
  <c r="W156" i="5"/>
  <c r="W177" i="5"/>
  <c r="AA206" i="5"/>
  <c r="W206" i="5"/>
  <c r="AA160" i="4"/>
  <c r="AA159" i="4" s="1"/>
  <c r="N128" i="5"/>
  <c r="N90" i="5" s="1"/>
  <c r="AA198" i="5"/>
  <c r="W198" i="5"/>
  <c r="M32" i="5"/>
  <c r="AV91" i="1" s="1"/>
  <c r="AT91" i="1" s="1"/>
  <c r="H34" i="5"/>
  <c r="BB91" i="1" s="1"/>
  <c r="AA128" i="5"/>
  <c r="W128" i="5"/>
  <c r="AA181" i="5"/>
  <c r="N223" i="5"/>
  <c r="N100" i="5" s="1"/>
  <c r="BK222" i="5"/>
  <c r="N222" i="5" s="1"/>
  <c r="N99" i="5" s="1"/>
  <c r="BK127" i="5" l="1"/>
  <c r="BD87" i="1"/>
  <c r="W35" i="1" s="1"/>
  <c r="BB87" i="1"/>
  <c r="N123" i="4"/>
  <c r="N90" i="4" s="1"/>
  <c r="BK122" i="4"/>
  <c r="N122" i="4" s="1"/>
  <c r="N89" i="4" s="1"/>
  <c r="BK251" i="3"/>
  <c r="N251" i="3" s="1"/>
  <c r="N97" i="3" s="1"/>
  <c r="BA87" i="1"/>
  <c r="BK145" i="3"/>
  <c r="N145" i="3" s="1"/>
  <c r="N89" i="3" s="1"/>
  <c r="AZ87" i="1"/>
  <c r="AV87" i="1" s="1"/>
  <c r="AU87" i="1"/>
  <c r="AX87" i="1"/>
  <c r="W33" i="1"/>
  <c r="AA127" i="5"/>
  <c r="AA126" i="5" s="1"/>
  <c r="N411" i="3"/>
  <c r="N116" i="3" s="1"/>
  <c r="BK410" i="3"/>
  <c r="BK146" i="2"/>
  <c r="N147" i="2"/>
  <c r="N90" i="2" s="1"/>
  <c r="N127" i="5"/>
  <c r="N89" i="5" s="1"/>
  <c r="BK126" i="5"/>
  <c r="N126" i="5" s="1"/>
  <c r="N88" i="5" s="1"/>
  <c r="BC87" i="1"/>
  <c r="W127" i="5"/>
  <c r="W126" i="5" s="1"/>
  <c r="AU91" i="1" s="1"/>
  <c r="AA122" i="4"/>
  <c r="AA121" i="4" s="1"/>
  <c r="BK121" i="4" l="1"/>
  <c r="N121" i="4" s="1"/>
  <c r="N88" i="4" s="1"/>
  <c r="W32" i="1"/>
  <c r="AW87" i="1"/>
  <c r="AK32" i="1" s="1"/>
  <c r="W31" i="1"/>
  <c r="N410" i="3"/>
  <c r="N115" i="3" s="1"/>
  <c r="BK144" i="3"/>
  <c r="N144" i="3" s="1"/>
  <c r="N88" i="3" s="1"/>
  <c r="L109" i="5"/>
  <c r="M27" i="5"/>
  <c r="M30" i="5" s="1"/>
  <c r="AY87" i="1"/>
  <c r="W34" i="1"/>
  <c r="N146" i="2"/>
  <c r="N89" i="2" s="1"/>
  <c r="BK145" i="2"/>
  <c r="N145" i="2" s="1"/>
  <c r="N88" i="2" s="1"/>
  <c r="AK31" i="1"/>
  <c r="AT87" i="1" l="1"/>
  <c r="M27" i="2"/>
  <c r="M30" i="2" s="1"/>
  <c r="L38" i="5"/>
  <c r="AG91" i="1"/>
  <c r="AN91" i="1" s="1"/>
  <c r="AG90" i="1"/>
  <c r="AN90" i="1" s="1"/>
  <c r="L38" i="4"/>
  <c r="AG88" i="1" l="1"/>
  <c r="L38" i="2"/>
  <c r="AG89" i="1"/>
  <c r="AN89" i="1" s="1"/>
  <c r="L38" i="3"/>
  <c r="AG87" i="1" l="1"/>
  <c r="AN88" i="1"/>
  <c r="AN87" i="1" l="1"/>
  <c r="AN95" i="1" s="1"/>
  <c r="AK26" i="1"/>
  <c r="AK29" i="1" s="1"/>
  <c r="AK37" i="1" s="1"/>
  <c r="AG95" i="1"/>
</calcChain>
</file>

<file path=xl/sharedStrings.xml><?xml version="1.0" encoding="utf-8"?>
<sst xmlns="http://schemas.openxmlformats.org/spreadsheetml/2006/main" count="10092" uniqueCount="2115">
  <si>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</si>
  <si>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</si>
  <si>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</si>
  <si>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</si>
  <si>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</si>
  <si>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</si>
  <si>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</si>
  <si>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</si>
  <si>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</si>
  <si>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</si>
  <si>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</si>
  <si>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</si>
  <si>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</si>
  <si>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</si>
  <si>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</si>
  <si>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</si>
  <si>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01</t>
  </si>
  <si>
    <t>Stavba:</t>
  </si>
  <si>
    <t>Stavební úpravy ZŠ a MŠ Liběchov</t>
  </si>
  <si>
    <t>0,1</t>
  </si>
  <si>
    <t>JKSO:</t>
  </si>
  <si>
    <t>CC-CZ:</t>
  </si>
  <si>
    <t>1</t>
  </si>
  <si>
    <t>Místo:</t>
  </si>
  <si>
    <t>Liběchov</t>
  </si>
  <si>
    <t>Datum:</t>
  </si>
  <si>
    <t>12. 12. 2016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</si>
  <si>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</si>
  <si>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</si>
  <si>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</si>
  <si>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</si>
  <si>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</si>
  <si>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</si>
  <si>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</si>
  <si>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</si>
  <si>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</si>
  <si>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</si>
  <si>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</si>
  <si>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</si>
  <si>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</si>
  <si>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</si>
  <si>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</si>
  <si>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</si>
  <si>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</si>
  <si>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</si>
  <si>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</si>
  <si>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</si>
  <si>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</si>
  <si>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</si>
  <si>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</si>
  <si>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</si>
  <si>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</si>
  <si>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</si>
  <si>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</si>
  <si>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</si>
  <si>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</si>
  <si>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</si>
  <si>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</si>
  <si>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</si>
  <si>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</si>
  <si>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</si>
  <si>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</si>
  <si>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</si>
  <si>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</si>
  <si>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</si>
  <si>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</si>
  <si>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</si>
  <si>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</si>
  <si>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</si>
  <si>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</si>
  <si>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</si>
  <si>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</si>
  <si>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</si>
  <si>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</si>
  <si>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</si>
  <si>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</si>
  <si>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</si>
  <si>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</si>
  <si>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</si>
  <si>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</si>
  <si>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{0426c292-4414-42ed-a18c-e51d31374cb4}</t>
  </si>
  <si>
    <t>{00000000-0000-0000-0000-000000000000}</t>
  </si>
  <si>
    <t>/</t>
  </si>
  <si>
    <t>Objekt školy- odborné učebny, bezbariérovost</t>
  </si>
  <si>
    <t>{55350b99-01da-495d-b4da-dd251a212e93}</t>
  </si>
  <si>
    <t>02</t>
  </si>
  <si>
    <t>Objekt pro pěstitelské práce</t>
  </si>
  <si>
    <t>{1f3f89b1-6704-4ab9-8532-3467a1ff0379}</t>
  </si>
  <si>
    <t>03</t>
  </si>
  <si>
    <t>Přípojky k objektu pro pěstitelské práce</t>
  </si>
  <si>
    <t>{b422fd48-b250-47c8-a643-2c06f2b0a3c2}</t>
  </si>
  <si>
    <t>04</t>
  </si>
  <si>
    <t>Úpravy parteru</t>
  </si>
  <si>
    <t>{1d8603bb-523d-4b7c-b7ab-e4c43cabccca}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</si>
  <si>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</si>
  <si>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</si>
  <si>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</si>
  <si>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</si>
  <si>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</si>
  <si>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</si>
  <si>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</si>
  <si>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</si>
  <si>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</si>
  <si>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</si>
  <si>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</si>
  <si>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</si>
  <si>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Objekt školy- odborné učebny, bezbariérovost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</si>
  <si>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</si>
  <si>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</si>
  <si>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</si>
  <si>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</si>
  <si>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</si>
  <si>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</si>
  <si>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</si>
  <si>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</si>
  <si>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</si>
  <si>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</si>
  <si>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</si>
  <si>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</si>
  <si>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</si>
  <si>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</si>
  <si>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</si>
  <si>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</si>
  <si>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</si>
  <si>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</si>
  <si>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</si>
  <si>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</si>
  <si>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</si>
  <si>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</si>
  <si>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740 - Elektromontáže - zkoušky a revize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</si>
  <si>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</si>
  <si>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</si>
  <si>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</si>
  <si>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součásti elektrozařízení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</si>
  <si>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</si>
  <si>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</si>
  <si>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</si>
  <si>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784 - Dokončovací práce - malby a tapety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</si>
  <si>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</si>
  <si>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</si>
  <si>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</si>
  <si>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 keramické</t>
  </si>
  <si>
    <t>M - Práce a dodávky M</t>
  </si>
  <si>
    <t xml:space="preserve">    21-M - Elektromontáže</t>
  </si>
  <si>
    <t xml:space="preserve">    33-M - Montáže dopr.zaříz.,sklad. zař. a váh</t>
  </si>
  <si>
    <t xml:space="preserve">    46-M - Zemní práce při extr.mont.pracích</t>
  </si>
  <si>
    <t>2) Ostatní náklady</t>
  </si>
  <si>
    <t>Zařízení staveniště</t>
  </si>
  <si>
    <t>VRN</t>
  </si>
  <si>
    <t>Územní vlivy</t>
  </si>
  <si>
    <t>Provozní vlivy</t>
  </si>
  <si>
    <t>Jiné VRN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</si>
  <si>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</si>
  <si>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</si>
  <si>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</si>
  <si>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</si>
  <si>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</si>
  <si>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</si>
  <si>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</si>
  <si>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</si>
  <si>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</si>
  <si>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</si>
  <si>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</si>
  <si>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</si>
  <si>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</si>
  <si>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</si>
  <si>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</si>
  <si>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</si>
  <si>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132201101</t>
  </si>
  <si>
    <t>Hloubení rýh š do 600 mm v hornině tř. 3 objemu do 100 m3</t>
  </si>
  <si>
    <t>m3</t>
  </si>
  <si>
    <t>4</t>
  </si>
  <si>
    <t>-1563563591</t>
  </si>
  <si>
    <t>132201109</t>
  </si>
  <si>
    <t>Příplatek za lepivost k hloubení rýh š do 600 mm v hornině tř. 3</t>
  </si>
  <si>
    <t>-1029050089</t>
  </si>
  <si>
    <t>3</t>
  </si>
  <si>
    <t>162301101</t>
  </si>
  <si>
    <t>Vodorovné přemístění do 500 m výkopku/sypaniny z horniny tř. 1 až 4</t>
  </si>
  <si>
    <t>-1968518286</t>
  </si>
  <si>
    <t>174101103</t>
  </si>
  <si>
    <t>Zásyp zářezů pro podzemní vedení sypaninou se zhutněním</t>
  </si>
  <si>
    <t>-584993219</t>
  </si>
  <si>
    <t>5</t>
  </si>
  <si>
    <t>175111101</t>
  </si>
  <si>
    <t>Obsypání potrubí ručně sypaninou bez prohození, uloženou do 3 m</t>
  </si>
  <si>
    <t>1626537058</t>
  </si>
  <si>
    <t>6</t>
  </si>
  <si>
    <t>451572111</t>
  </si>
  <si>
    <t>Lože pod potrubí otevřený výkop z kameniva drobného těženého</t>
  </si>
  <si>
    <t>574414941</t>
  </si>
  <si>
    <t>7</t>
  </si>
  <si>
    <t>460030152</t>
  </si>
  <si>
    <t>Odstranění podkladu nebo krytu komunikace z kameniva drceného tloušťky do 20 cm</t>
  </si>
  <si>
    <t>m2</t>
  </si>
  <si>
    <t>64</t>
  </si>
  <si>
    <t>1549751687</t>
  </si>
  <si>
    <t>8</t>
  </si>
  <si>
    <t>212755214</t>
  </si>
  <si>
    <t>Trativody z drenážních trubek plastových flexibilních D 100 mm bez lože</t>
  </si>
  <si>
    <t>m</t>
  </si>
  <si>
    <t>-1596326674</t>
  </si>
  <si>
    <t>9</t>
  </si>
  <si>
    <t>271532212</t>
  </si>
  <si>
    <t>Podsyp pod základové konstrukce se zhutněním z hrubého kameniva frakce 16 až 32 mm</t>
  </si>
  <si>
    <t>-1078723965</t>
  </si>
  <si>
    <t>272361821</t>
  </si>
  <si>
    <t>Výztuž základových kleneb betonářskou ocelí 10 505 (R)</t>
  </si>
  <si>
    <t>t</t>
  </si>
  <si>
    <t>-623474178</t>
  </si>
  <si>
    <t>11</t>
  </si>
  <si>
    <t>273313611</t>
  </si>
  <si>
    <t>Základové desky z betonu tř. C 16/20</t>
  </si>
  <si>
    <t>-1258227881</t>
  </si>
  <si>
    <t>12</t>
  </si>
  <si>
    <t>274313511</t>
  </si>
  <si>
    <t>Základové pásy z betonu tř. C 12/15</t>
  </si>
  <si>
    <t>1639042962</t>
  </si>
  <si>
    <t>13</t>
  </si>
  <si>
    <t>452312131</t>
  </si>
  <si>
    <t>Sedlové lože z betonu prostého tř. C 12/15 otevřený výkop</t>
  </si>
  <si>
    <t>418054347</t>
  </si>
  <si>
    <t>14</t>
  </si>
  <si>
    <t>452351101</t>
  </si>
  <si>
    <t>Bednění podkladních desek nebo bloků nebo sedlového lože otevřený výkop</t>
  </si>
  <si>
    <t>142399930</t>
  </si>
  <si>
    <t>894812001</t>
  </si>
  <si>
    <t>Revizní a čistící šachta z PP šachtové dno DN 400/150 přímý tok</t>
  </si>
  <si>
    <t>kus</t>
  </si>
  <si>
    <t>-884994508</t>
  </si>
  <si>
    <t>16</t>
  </si>
  <si>
    <t>894812032</t>
  </si>
  <si>
    <t>Revizní a čistící šachta z PP DN 400 šachtová roura korugovaná bez hrdla světlé hloubky 1500 mm</t>
  </si>
  <si>
    <t>1447489319</t>
  </si>
  <si>
    <t>17</t>
  </si>
  <si>
    <t>894812051</t>
  </si>
  <si>
    <t>Revizní a čistící šachta z PP DN 400 poklop plastový pochůzí pro zatížení 1,5 t</t>
  </si>
  <si>
    <t>115812024</t>
  </si>
  <si>
    <t>18</t>
  </si>
  <si>
    <t>899661311</t>
  </si>
  <si>
    <t>Zřízení filtračního obalu drenážních trubek DN do 130 mm</t>
  </si>
  <si>
    <t>-219612150</t>
  </si>
  <si>
    <t>19</t>
  </si>
  <si>
    <t>919726123</t>
  </si>
  <si>
    <t>Geotextilie pro ochranu, separaci a filtraci netkaná měrná hmotnost do 500 g/m2</t>
  </si>
  <si>
    <t>-2035002438</t>
  </si>
  <si>
    <t>20</t>
  </si>
  <si>
    <t>936561112.R</t>
  </si>
  <si>
    <t>Podkladní a krycí vrstvy trubních potrubí  z kameniva</t>
  </si>
  <si>
    <t>-1358207943</t>
  </si>
  <si>
    <t>317941123</t>
  </si>
  <si>
    <t>Osazování ocelových válcovaných nosníků na zdivu I, IE, U, UE nebo L do č 22</t>
  </si>
  <si>
    <t>1110863804</t>
  </si>
  <si>
    <t>22</t>
  </si>
  <si>
    <t>M</t>
  </si>
  <si>
    <t>130107180</t>
  </si>
  <si>
    <t>ocel profilová IPN, v jakosti 11 375, h=160 mm</t>
  </si>
  <si>
    <t>-364040075</t>
  </si>
  <si>
    <t>23</t>
  </si>
  <si>
    <t>319201321</t>
  </si>
  <si>
    <t>Vyrovnání nerovného povrchu zdiva tl do 30 mm maltou</t>
  </si>
  <si>
    <t>-661362867</t>
  </si>
  <si>
    <t>24</t>
  </si>
  <si>
    <t>319202213</t>
  </si>
  <si>
    <t>Dodatečná izolace zdiva tl 450 mm beztlakovou injektáží silikonovou mikroemulzí</t>
  </si>
  <si>
    <t>-44654110</t>
  </si>
  <si>
    <t>25</t>
  </si>
  <si>
    <t>319202214</t>
  </si>
  <si>
    <t>Dodatečná izolace zdiva tl 600 mm beztlakovou injektáží silikonovou mikroemulzí</t>
  </si>
  <si>
    <t>-1592756251</t>
  </si>
  <si>
    <t>26</t>
  </si>
  <si>
    <t>345321313</t>
  </si>
  <si>
    <t>Zídky atikové, parapetní, schodišťové a zábradelní ze ŽB tř. C 16/20</t>
  </si>
  <si>
    <t>1699220704</t>
  </si>
  <si>
    <t>27</t>
  </si>
  <si>
    <t>345351101</t>
  </si>
  <si>
    <t>Zřízení bednění zídek atikových, parapetních, schodišťových a zábradelních plnostěnných</t>
  </si>
  <si>
    <t>-1169954634</t>
  </si>
  <si>
    <t>28</t>
  </si>
  <si>
    <t>345351102</t>
  </si>
  <si>
    <t>Odstranění bednění zídek atikových, parapetních, schodišťových a zábradelních plnostěnných</t>
  </si>
  <si>
    <t>-424730981</t>
  </si>
  <si>
    <t>29</t>
  </si>
  <si>
    <t>346244361</t>
  </si>
  <si>
    <t>Zazdívka o tl 65 mm rýh, nik nebo kapes z cihel pálených</t>
  </si>
  <si>
    <t>-1058503751</t>
  </si>
  <si>
    <t>30</t>
  </si>
  <si>
    <t>346244371</t>
  </si>
  <si>
    <t>Zazdívka o tl 140 mm rýh, nik nebo kapes z cihel pálených</t>
  </si>
  <si>
    <t>183601980</t>
  </si>
  <si>
    <t>31</t>
  </si>
  <si>
    <t>346244381</t>
  </si>
  <si>
    <t>Plentování jednostranné v do 200 mm válcovaných nosníků cihlami</t>
  </si>
  <si>
    <t>1277639045</t>
  </si>
  <si>
    <t>32</t>
  </si>
  <si>
    <t>348942132</t>
  </si>
  <si>
    <t>Zábradlí ocelové osazené do bloků z betonu ze tří vodorovných trubek-rampa</t>
  </si>
  <si>
    <t>277667219</t>
  </si>
  <si>
    <t>33</t>
  </si>
  <si>
    <t>564201111</t>
  </si>
  <si>
    <t>Podklad nebo podsyp ze štěrkopísku ŠP tl 40 mm</t>
  </si>
  <si>
    <t>-1507101841</t>
  </si>
  <si>
    <t>34</t>
  </si>
  <si>
    <t>564751111</t>
  </si>
  <si>
    <t>Podklad z kameniva hrubého drceného vel. 32-63 mm tl 150 mm</t>
  </si>
  <si>
    <t>170241031</t>
  </si>
  <si>
    <t>35</t>
  </si>
  <si>
    <t>596841224.R</t>
  </si>
  <si>
    <t>Předláždění kamenné dlažby před vstupem do štěrku plochy do 100 m2</t>
  </si>
  <si>
    <t>-553714931</t>
  </si>
  <si>
    <t>36</t>
  </si>
  <si>
    <t>-1291494466</t>
  </si>
  <si>
    <t>37</t>
  </si>
  <si>
    <t>632441223</t>
  </si>
  <si>
    <t>Potěr anhydritový samonivelační tl do 40 mm C30 litý</t>
  </si>
  <si>
    <t>1005715522</t>
  </si>
  <si>
    <t>38</t>
  </si>
  <si>
    <t>637211121</t>
  </si>
  <si>
    <t>Okapový chodník z betonových dlaždic tl 40 mm kladených do písku se zalitím spár MC</t>
  </si>
  <si>
    <t>-1455258480</t>
  </si>
  <si>
    <t>39</t>
  </si>
  <si>
    <t>637211911</t>
  </si>
  <si>
    <t>Příplatek k okapovém chodníku za zalévání spár asfaltem podél budovy</t>
  </si>
  <si>
    <t>1518915770</t>
  </si>
  <si>
    <t>40</t>
  </si>
  <si>
    <t>642944121</t>
  </si>
  <si>
    <t>Osazování ocelových zárubní dodatečné pl do 2,5 m2</t>
  </si>
  <si>
    <t>2130278418</t>
  </si>
  <si>
    <t>41</t>
  </si>
  <si>
    <t>553311280</t>
  </si>
  <si>
    <t>zárubeň ocelová pro běžné zdění H 125 700 L/P</t>
  </si>
  <si>
    <t>-1486614643</t>
  </si>
  <si>
    <t>42</t>
  </si>
  <si>
    <t>553311320</t>
  </si>
  <si>
    <t>zárubeň ocelová pro běžné zdění H 125 900 L/P</t>
  </si>
  <si>
    <t>439294918</t>
  </si>
  <si>
    <t>43</t>
  </si>
  <si>
    <t>961044111</t>
  </si>
  <si>
    <t>Bourání základů z betonu prostého</t>
  </si>
  <si>
    <t>432183942</t>
  </si>
  <si>
    <t>44</t>
  </si>
  <si>
    <t>965042141</t>
  </si>
  <si>
    <t>Bourání podkladů pod dlažby nebo mazanin betonových nebo z litého asfaltu tl do 100 mm pl přes 4 m2</t>
  </si>
  <si>
    <t>419458496</t>
  </si>
  <si>
    <t>45</t>
  </si>
  <si>
    <t>967031733</t>
  </si>
  <si>
    <t>Přisekání plošné zdiva z cihel pálených na MV nebo MVC tl do 150 mm</t>
  </si>
  <si>
    <t>401018784</t>
  </si>
  <si>
    <t>46</t>
  </si>
  <si>
    <t>974029132</t>
  </si>
  <si>
    <t>Vysekání rýh ve zdivu kamenném hl do 50 mm š do 70 mm</t>
  </si>
  <si>
    <t>-943042147</t>
  </si>
  <si>
    <t>47</t>
  </si>
  <si>
    <t>974029154</t>
  </si>
  <si>
    <t>Vysekání rýh ve zdivu kamenném hl do 100 mm š do 150 mm</t>
  </si>
  <si>
    <t>-411604825</t>
  </si>
  <si>
    <t>48</t>
  </si>
  <si>
    <t>997013012</t>
  </si>
  <si>
    <t>Vyklizení ulehlé suti z prostorů přes 15 m2 s naložením z hl do 10 m</t>
  </si>
  <si>
    <t>533182164</t>
  </si>
  <si>
    <t>49</t>
  </si>
  <si>
    <t>997013111</t>
  </si>
  <si>
    <t>Vnitrostaveništní doprava suti a vybouraných hmot pro budovy v do 6 m s použitím mechanizace</t>
  </si>
  <si>
    <t>-588183021</t>
  </si>
  <si>
    <t>50</t>
  </si>
  <si>
    <t>-252763295</t>
  </si>
  <si>
    <t>51</t>
  </si>
  <si>
    <t>1258315314</t>
  </si>
  <si>
    <t>52</t>
  </si>
  <si>
    <t>997013311</t>
  </si>
  <si>
    <t>Montáž a demontáž shozu suti v do 10 m</t>
  </si>
  <si>
    <t>-768193042</t>
  </si>
  <si>
    <t>53</t>
  </si>
  <si>
    <t>997013321</t>
  </si>
  <si>
    <t>Příplatek k shozu suti v do 10 m za první a ZKD den použití*20</t>
  </si>
  <si>
    <t>722601644</t>
  </si>
  <si>
    <t>54</t>
  </si>
  <si>
    <t>997013501</t>
  </si>
  <si>
    <t>Odvoz suti a vybouraných hmot na skládku nebo meziskládku do 1 km se složením</t>
  </si>
  <si>
    <t>-1134245682</t>
  </si>
  <si>
    <t>55</t>
  </si>
  <si>
    <t>997013509</t>
  </si>
  <si>
    <t>Příplatek k odvozu suti a vybouraných hmot na skládku ZKD 1 km přes 1 km (x25)</t>
  </si>
  <si>
    <t>-1025012313</t>
  </si>
  <si>
    <t>56</t>
  </si>
  <si>
    <t>997013831</t>
  </si>
  <si>
    <t>Poplatek za uložení stavebního směsného odpadu na skládce (skládkovné)</t>
  </si>
  <si>
    <t>1313821745</t>
  </si>
  <si>
    <t>57</t>
  </si>
  <si>
    <t>998011001</t>
  </si>
  <si>
    <t>Přesun hmot pro budovy zděné v do 6 m</t>
  </si>
  <si>
    <t>-624244955</t>
  </si>
  <si>
    <t>58</t>
  </si>
  <si>
    <t>711121131</t>
  </si>
  <si>
    <t>Provedení izolace proti zemní vlhkosti vodorovné za horka nátěrem asfaltovým</t>
  </si>
  <si>
    <t>-338874681</t>
  </si>
  <si>
    <t>59</t>
  </si>
  <si>
    <t>111631500</t>
  </si>
  <si>
    <t>lak asfaltový ALP/9 (t) bal 9 kg</t>
  </si>
  <si>
    <t>106106629</t>
  </si>
  <si>
    <t>60</t>
  </si>
  <si>
    <t>711122131</t>
  </si>
  <si>
    <t>Provedení izolace proti zemní vlhkosti svislé za horka nátěrem asfaltovým</t>
  </si>
  <si>
    <t>948921607</t>
  </si>
  <si>
    <t>61</t>
  </si>
  <si>
    <t>711131811</t>
  </si>
  <si>
    <t>Odstranění izolace proti zemní vlhkosti vodorovné</t>
  </si>
  <si>
    <t>455247162</t>
  </si>
  <si>
    <t>62</t>
  </si>
  <si>
    <t>711141559</t>
  </si>
  <si>
    <t>Provedení izolace proti zemní vlhkosti pásy přitavením vodorovné NAIP</t>
  </si>
  <si>
    <t>1375372666</t>
  </si>
  <si>
    <t>63</t>
  </si>
  <si>
    <t>711142559</t>
  </si>
  <si>
    <t>Provedení izolace proti zemní vlhkosti pásy přitavením svislé NAIP</t>
  </si>
  <si>
    <t>238218055</t>
  </si>
  <si>
    <t>628522580</t>
  </si>
  <si>
    <t>pás asfaltovaný modifikovaný SBS 5 mm dekor, oddolnost proti radonu</t>
  </si>
  <si>
    <t>-1431136189</t>
  </si>
  <si>
    <t>65</t>
  </si>
  <si>
    <t>711161306</t>
  </si>
  <si>
    <t>Izolace proti zemní vlhkosti stěn foliemi nopovými pro běžné podmínky tl. 0,5 mm šířky 1,0 m</t>
  </si>
  <si>
    <t>-519198421</t>
  </si>
  <si>
    <t>66</t>
  </si>
  <si>
    <t>998711101</t>
  </si>
  <si>
    <t>Přesun hmot tonážní pro izolace proti vodě, vlhkosti a plynům v objektech výšky do 6 m</t>
  </si>
  <si>
    <t>1098433947</t>
  </si>
  <si>
    <t>67</t>
  </si>
  <si>
    <t>713121111</t>
  </si>
  <si>
    <t>Montáž izolace tepelné podlah volně kladenými rohožemi, pásy, dílci, deskami 1 vrstva</t>
  </si>
  <si>
    <t>234246573</t>
  </si>
  <si>
    <t>68</t>
  </si>
  <si>
    <t>1421010650</t>
  </si>
  <si>
    <t>Izolace do podlah polyuretanová 0,022 W/mK  50 mm  (2400x1200 mm)</t>
  </si>
  <si>
    <t>-922157917</t>
  </si>
  <si>
    <t>69</t>
  </si>
  <si>
    <t>631538060</t>
  </si>
  <si>
    <t>deska izolační podlahová minerální tvrzená 600x1000x50 mm</t>
  </si>
  <si>
    <t>848348771</t>
  </si>
  <si>
    <t>70</t>
  </si>
  <si>
    <t>713121211</t>
  </si>
  <si>
    <t>Montáž izolace tepelné podlah volně kladenými okrajovými pásky</t>
  </si>
  <si>
    <t>-305986405</t>
  </si>
  <si>
    <t>71</t>
  </si>
  <si>
    <t>631402740</t>
  </si>
  <si>
    <t>pásek okrajový minerální š 120 mm tl.12 mm</t>
  </si>
  <si>
    <t>-1772084407</t>
  </si>
  <si>
    <t>72</t>
  </si>
  <si>
    <t>713131141</t>
  </si>
  <si>
    <t>Montáž izolace tepelné stěn a základů lepením celoplošně rohoží, pásů, dílců, desek</t>
  </si>
  <si>
    <t>105572612</t>
  </si>
  <si>
    <t>73</t>
  </si>
  <si>
    <t>283763550</t>
  </si>
  <si>
    <t>deska fasádní polystyrénová izolační pro sokl a suterén (EPS P) 1250 x 600 x 120 mm</t>
  </si>
  <si>
    <t>1557129189</t>
  </si>
  <si>
    <t>74</t>
  </si>
  <si>
    <t>713191132</t>
  </si>
  <si>
    <t>Montáž izolace tepelné podlah, stropů vrchem nebo střech překrytí separační fólií z PE</t>
  </si>
  <si>
    <t>2054505412</t>
  </si>
  <si>
    <t>75</t>
  </si>
  <si>
    <t>283231500</t>
  </si>
  <si>
    <t>fólie separační PE bal. 100 m2</t>
  </si>
  <si>
    <t>-445428442</t>
  </si>
  <si>
    <t>76</t>
  </si>
  <si>
    <t>998713101</t>
  </si>
  <si>
    <t>Přesun hmot tonážní pro izolace tepelné v objektech v do 6 m</t>
  </si>
  <si>
    <t>1022613754</t>
  </si>
  <si>
    <t>77</t>
  </si>
  <si>
    <t>721173401</t>
  </si>
  <si>
    <t>Potrubí kanalizační z PVC hrdlové ležaté DN 100 systém KG</t>
  </si>
  <si>
    <t>1259365699</t>
  </si>
  <si>
    <t>78</t>
  </si>
  <si>
    <t>721173403</t>
  </si>
  <si>
    <t>Potrubí kanalizační z PVC hrdlové ležaté DN 150 systém KG</t>
  </si>
  <si>
    <t>7224962</t>
  </si>
  <si>
    <t>79</t>
  </si>
  <si>
    <t>286116160</t>
  </si>
  <si>
    <t>čistící kus kanalizace plastové KGRE- 110 se 4 šrouby</t>
  </si>
  <si>
    <t>-391020607</t>
  </si>
  <si>
    <t>80</t>
  </si>
  <si>
    <t>721174024</t>
  </si>
  <si>
    <t>Potrubí kanalizační z PP odpadní systém HT DN 70</t>
  </si>
  <si>
    <t>-1366341998</t>
  </si>
  <si>
    <t>81</t>
  </si>
  <si>
    <t>721174025</t>
  </si>
  <si>
    <t>Potrubí kanalizační z PP odpadní systém HT DN 100</t>
  </si>
  <si>
    <t>-533412288</t>
  </si>
  <si>
    <t>82</t>
  </si>
  <si>
    <t>721174042</t>
  </si>
  <si>
    <t>Potrubí kanalizační z PP připojovací DN 40</t>
  </si>
  <si>
    <t>1973968107</t>
  </si>
  <si>
    <t>83</t>
  </si>
  <si>
    <t>721174043</t>
  </si>
  <si>
    <t>Potrubí kanalizační z PP připojovací DN 50</t>
  </si>
  <si>
    <t>-1188975255</t>
  </si>
  <si>
    <t>84</t>
  </si>
  <si>
    <t>721174044</t>
  </si>
  <si>
    <t>Potrubí kanalizační z PP připojovací systém HT DN 70</t>
  </si>
  <si>
    <t>1023578378</t>
  </si>
  <si>
    <t>85</t>
  </si>
  <si>
    <t>721174063</t>
  </si>
  <si>
    <t>Potrubí kanalizační z PP větrací systém HT DN 110</t>
  </si>
  <si>
    <t>-208864319</t>
  </si>
  <si>
    <t>86</t>
  </si>
  <si>
    <t>721194104</t>
  </si>
  <si>
    <t>Vyvedení a upevnění odpadních výpustek DN 40</t>
  </si>
  <si>
    <t>209264694</t>
  </si>
  <si>
    <t>87</t>
  </si>
  <si>
    <t>721194105</t>
  </si>
  <si>
    <t>Vyvedení a upevnění odpadních výpustek DN 50</t>
  </si>
  <si>
    <t>-126610285</t>
  </si>
  <si>
    <t>88</t>
  </si>
  <si>
    <t>721194109</t>
  </si>
  <si>
    <t>Vyvedení a upevnění odpadních výpustek DN 100</t>
  </si>
  <si>
    <t>491390034</t>
  </si>
  <si>
    <t>89</t>
  </si>
  <si>
    <t>721194110.R</t>
  </si>
  <si>
    <t>příprava vpotrubí DN 100-150 pro budoucí napojení kanalizace (zaslepení)</t>
  </si>
  <si>
    <t>-1052862044</t>
  </si>
  <si>
    <t>90</t>
  </si>
  <si>
    <t>721226312</t>
  </si>
  <si>
    <t>Zápachová uzávěrka pro umyvadla DN 40</t>
  </si>
  <si>
    <t>-1198084066</t>
  </si>
  <si>
    <t>91</t>
  </si>
  <si>
    <t>721226412</t>
  </si>
  <si>
    <t>Zápachová uzávěrka pro dřezy DN 50</t>
  </si>
  <si>
    <t>-1607615298</t>
  </si>
  <si>
    <t>92</t>
  </si>
  <si>
    <t>721226513</t>
  </si>
  <si>
    <t>Zápachová uzávěrka podomítková pro pračku a myčku DN 40/50 s přípojem vody a elektřiny</t>
  </si>
  <si>
    <t>1533937113</t>
  </si>
  <si>
    <t>93</t>
  </si>
  <si>
    <t>721242804</t>
  </si>
  <si>
    <t>Demontáž lapače střešních splavenin DN 125</t>
  </si>
  <si>
    <t>96768926</t>
  </si>
  <si>
    <t>94</t>
  </si>
  <si>
    <t>721274121</t>
  </si>
  <si>
    <t>Přivzdušňovací ventil vnitřní odpadních potrubí do DN 50</t>
  </si>
  <si>
    <t>1987623043</t>
  </si>
  <si>
    <t>95</t>
  </si>
  <si>
    <t>721290112</t>
  </si>
  <si>
    <t>Zkouška těsnosti potrubí kanalizace vodou do DN 200</t>
  </si>
  <si>
    <t>262618870</t>
  </si>
  <si>
    <t>96</t>
  </si>
  <si>
    <t>723150375</t>
  </si>
  <si>
    <t>Chránička D 245x6,3 mm</t>
  </si>
  <si>
    <t>1364992985</t>
  </si>
  <si>
    <t>97</t>
  </si>
  <si>
    <t>877265271</t>
  </si>
  <si>
    <t>Montáž lapače střešních splavenin z tvrdého PVC-systém KG DN 100</t>
  </si>
  <si>
    <t>1274164632</t>
  </si>
  <si>
    <t>98</t>
  </si>
  <si>
    <t>552441010</t>
  </si>
  <si>
    <t>lapač střešních splavenin - geiger DN 100-150 mm</t>
  </si>
  <si>
    <t>-33456478</t>
  </si>
  <si>
    <t>99</t>
  </si>
  <si>
    <t>998721101</t>
  </si>
  <si>
    <t>Přesun hmot tonážní pro vnitřní kanalizace v objektech v do 6 m</t>
  </si>
  <si>
    <t>-1841007680</t>
  </si>
  <si>
    <t>722174002</t>
  </si>
  <si>
    <t>Potrubí vodovodní plastové PPR svar polyfuze PN 16 D 20 x 2,8 mm</t>
  </si>
  <si>
    <t>1718705880</t>
  </si>
  <si>
    <t>101</t>
  </si>
  <si>
    <t>722174003</t>
  </si>
  <si>
    <t>Potrubí vodovodní plastové PPR svar polyfuze PN 16 D 25 x 3,5 mm</t>
  </si>
  <si>
    <t>-1277499757</t>
  </si>
  <si>
    <t>102</t>
  </si>
  <si>
    <t>722174004</t>
  </si>
  <si>
    <t>Potrubí vodovodní plastové PPR svar polyfuze PN 16 D 32 x 4,4 mm</t>
  </si>
  <si>
    <t>-1744284037</t>
  </si>
  <si>
    <t>103</t>
  </si>
  <si>
    <t>722181241</t>
  </si>
  <si>
    <t>Ochrana vodovodního potrubí přilepenými tepelně izolačními trubicemi z PE tl do 20 mm DN do 22 mm</t>
  </si>
  <si>
    <t>550981852</t>
  </si>
  <si>
    <t>104</t>
  </si>
  <si>
    <t>722181242</t>
  </si>
  <si>
    <t>Ochrana vodovodního potrubí přilepenými tepelně izolačními trubicemi z PE tl do 20 mm DN do 42 mm</t>
  </si>
  <si>
    <t>1806539915</t>
  </si>
  <si>
    <t>105</t>
  </si>
  <si>
    <t>722231252</t>
  </si>
  <si>
    <t>Ventil pojistný mosazný s vnitřním x vnějším závitem PN 6, T 100°C G 3/4" k bojleru</t>
  </si>
  <si>
    <t>1929106417</t>
  </si>
  <si>
    <t>106</t>
  </si>
  <si>
    <t>722231283</t>
  </si>
  <si>
    <t>Regulátor výstupního tlaku membránový G 1 PN 16 do 70°C se dvěma závity</t>
  </si>
  <si>
    <t>218377575</t>
  </si>
  <si>
    <t>107</t>
  </si>
  <si>
    <t>722232045</t>
  </si>
  <si>
    <t>Kohout kulový přímý G 1 PN 42 do 185°C vnitřní závit</t>
  </si>
  <si>
    <t>-959578426</t>
  </si>
  <si>
    <t>108</t>
  </si>
  <si>
    <t>722234264</t>
  </si>
  <si>
    <t>Filtr mosazný s 2x vnitřním závitem PN 16, T 120 °C G 3/4"</t>
  </si>
  <si>
    <t>-440528940</t>
  </si>
  <si>
    <t>109</t>
  </si>
  <si>
    <t>722290226</t>
  </si>
  <si>
    <t>Zkouška těsnosti vodovodního potrubí závitového do DN 50</t>
  </si>
  <si>
    <t>92799589</t>
  </si>
  <si>
    <t>110</t>
  </si>
  <si>
    <t>998722101</t>
  </si>
  <si>
    <t>Přesun hmot pro vnitřní vodovod v objektech v do 6 m</t>
  </si>
  <si>
    <t>-337013337</t>
  </si>
  <si>
    <t>111</t>
  </si>
  <si>
    <t>725110811</t>
  </si>
  <si>
    <t>Demontáž klozetů splachovací s nádrží</t>
  </si>
  <si>
    <t>soubor</t>
  </si>
  <si>
    <t>14775809</t>
  </si>
  <si>
    <t>112</t>
  </si>
  <si>
    <t>725119122</t>
  </si>
  <si>
    <t>Montáž klozetových mís kombi</t>
  </si>
  <si>
    <t>-1398908876</t>
  </si>
  <si>
    <t>113</t>
  </si>
  <si>
    <t>642360510</t>
  </si>
  <si>
    <t>klozet keramický závěsný hluboké splachování handicap bílý</t>
  </si>
  <si>
    <t>-598879578</t>
  </si>
  <si>
    <t>114</t>
  </si>
  <si>
    <t>725119123</t>
  </si>
  <si>
    <t>Montáž klozetových mís závěsných na nosné stěny</t>
  </si>
  <si>
    <t>1824454274</t>
  </si>
  <si>
    <t>115</t>
  </si>
  <si>
    <t>642360910</t>
  </si>
  <si>
    <t xml:space="preserve">mísa klozetová keramická závěsná s hlubokým splachováním </t>
  </si>
  <si>
    <t>2141446142</t>
  </si>
  <si>
    <t>116</t>
  </si>
  <si>
    <t>552817000</t>
  </si>
  <si>
    <t>montážní prvek pro závěsné WC ovládání zepředu Kombifix ECO, hloubka 12 cm</t>
  </si>
  <si>
    <t>-893227570</t>
  </si>
  <si>
    <t>117</t>
  </si>
  <si>
    <t>552817060</t>
  </si>
  <si>
    <t>montážní prvek pro závěsné WC ovládání zepředu, Duofix výška 112 cm</t>
  </si>
  <si>
    <t>86143424</t>
  </si>
  <si>
    <t>118</t>
  </si>
  <si>
    <t>725210821</t>
  </si>
  <si>
    <t>Demontáž umyvadel bez výtokových armatur</t>
  </si>
  <si>
    <t>1449133384</t>
  </si>
  <si>
    <t>119</t>
  </si>
  <si>
    <t>725219102</t>
  </si>
  <si>
    <t>Montáž umyvadla připevněného na šrouby do zdiva</t>
  </si>
  <si>
    <t>-1130071376</t>
  </si>
  <si>
    <t>120</t>
  </si>
  <si>
    <t>642110310</t>
  </si>
  <si>
    <t>umyvadlo keramické závěsné  55 x 42 cm bílé</t>
  </si>
  <si>
    <t>2020305894</t>
  </si>
  <si>
    <t>121</t>
  </si>
  <si>
    <t>642110340</t>
  </si>
  <si>
    <t>kryt na sifon bílý</t>
  </si>
  <si>
    <t>1445741601</t>
  </si>
  <si>
    <t>122</t>
  </si>
  <si>
    <t>642110500</t>
  </si>
  <si>
    <t>umyvadlo keramické závěsné  invalidní bílé</t>
  </si>
  <si>
    <t>1383245165</t>
  </si>
  <si>
    <t>123</t>
  </si>
  <si>
    <t>725239101</t>
  </si>
  <si>
    <t>Montáž bidetů bez výtokových armatur ostatní typ</t>
  </si>
  <si>
    <t>-1026523860</t>
  </si>
  <si>
    <t>124</t>
  </si>
  <si>
    <t>642404140</t>
  </si>
  <si>
    <t>bidet keramický závěsný bílý</t>
  </si>
  <si>
    <t>-1131377195</t>
  </si>
  <si>
    <t>125</t>
  </si>
  <si>
    <t>725240812</t>
  </si>
  <si>
    <t>Demontáž vaniček sprchových bez výtokových armatur</t>
  </si>
  <si>
    <t>274992802</t>
  </si>
  <si>
    <t>126</t>
  </si>
  <si>
    <t>725291703</t>
  </si>
  <si>
    <t>Doplňky zařízení koupelen a záchodů smaltované madlo rovné dl 500 mm</t>
  </si>
  <si>
    <t>978588059</t>
  </si>
  <si>
    <t>127</t>
  </si>
  <si>
    <t>725291722</t>
  </si>
  <si>
    <t>Doplňky zařízení koupelen a záchodů smaltované madlo krakorcové sklopné dl 834 mm</t>
  </si>
  <si>
    <t>1218817976</t>
  </si>
  <si>
    <t>128</t>
  </si>
  <si>
    <t>725330820</t>
  </si>
  <si>
    <t>Demontáž výlevka diturvitová</t>
  </si>
  <si>
    <t>-971302571</t>
  </si>
  <si>
    <t>129</t>
  </si>
  <si>
    <t>725530823</t>
  </si>
  <si>
    <t>Demontáž ohřívač elektrický tlakový do 200 litrů</t>
  </si>
  <si>
    <t>-800254483</t>
  </si>
  <si>
    <t>130</t>
  </si>
  <si>
    <t>725539201</t>
  </si>
  <si>
    <t>Montáž ohřívačů zásobníkových závěsných tlakových do 15 litrů</t>
  </si>
  <si>
    <t>2067193482</t>
  </si>
  <si>
    <t>131</t>
  </si>
  <si>
    <t>541322320</t>
  </si>
  <si>
    <t>ohřívač vody elektrický EO15P 15 l 45x30,2x30,2 cm  2 kW (1-2 odběrná místa)</t>
  </si>
  <si>
    <t>-889444017</t>
  </si>
  <si>
    <t>132</t>
  </si>
  <si>
    <t>725810811</t>
  </si>
  <si>
    <t>Demontáž ventilů výtokových nástěnných</t>
  </si>
  <si>
    <t>-54210149</t>
  </si>
  <si>
    <t>133</t>
  </si>
  <si>
    <t>725819401</t>
  </si>
  <si>
    <t>Montáž ventilů rohových G 1/2 s připojovací trubičkou</t>
  </si>
  <si>
    <t>1124256601</t>
  </si>
  <si>
    <t>134</t>
  </si>
  <si>
    <t>551410400</t>
  </si>
  <si>
    <t>ventil rohový mosazný 1TE66 DN 15 1/2"</t>
  </si>
  <si>
    <t>-391056824</t>
  </si>
  <si>
    <t>135</t>
  </si>
  <si>
    <t>725820803</t>
  </si>
  <si>
    <t>Demontáž baterie stojánkové do tří otvorů</t>
  </si>
  <si>
    <t>426833245</t>
  </si>
  <si>
    <t>136</t>
  </si>
  <si>
    <t>725829111</t>
  </si>
  <si>
    <t>Montáž baterie stojánkové dřezové  G 1/2</t>
  </si>
  <si>
    <t>1087736665</t>
  </si>
  <si>
    <t>137</t>
  </si>
  <si>
    <t>551457220</t>
  </si>
  <si>
    <t>baterie dřezová  stojánková páková S s vytahovací sprškou  chrom</t>
  </si>
  <si>
    <t>-172214924</t>
  </si>
  <si>
    <t>138</t>
  </si>
  <si>
    <t>725829131</t>
  </si>
  <si>
    <t>Montáž baterie umyvadlové stojánkové G 1/2 ostatní typ</t>
  </si>
  <si>
    <t>356492769</t>
  </si>
  <si>
    <t>139</t>
  </si>
  <si>
    <t>551440060</t>
  </si>
  <si>
    <t>baterie umyvadlová páková nízkotlaká stojánková - 5 let záruka</t>
  </si>
  <si>
    <t>-1811320355</t>
  </si>
  <si>
    <t>140</t>
  </si>
  <si>
    <t>725829142</t>
  </si>
  <si>
    <t>Montáž baterie bidetové stojánkové soupravy klasické ostatní typ</t>
  </si>
  <si>
    <t>650626397</t>
  </si>
  <si>
    <t>141</t>
  </si>
  <si>
    <t>551455540</t>
  </si>
  <si>
    <t>baterie bidetová s otvíráním odpadu</t>
  </si>
  <si>
    <t>-2108672144</t>
  </si>
  <si>
    <t>142</t>
  </si>
  <si>
    <t>725840850</t>
  </si>
  <si>
    <t>Demontáž baterie sprch T 954 diferenciální do G 3/4x1</t>
  </si>
  <si>
    <t>-2104336943</t>
  </si>
  <si>
    <t>143</t>
  </si>
  <si>
    <t>725860811</t>
  </si>
  <si>
    <t>Demontáž uzávěrů zápachu jednoduchých</t>
  </si>
  <si>
    <t>-111943508</t>
  </si>
  <si>
    <t>144</t>
  </si>
  <si>
    <t>725865501</t>
  </si>
  <si>
    <t>Odpadní souprava DN 40/50 se zápachovou uzávěrkou</t>
  </si>
  <si>
    <t>-363081495</t>
  </si>
  <si>
    <t>145</t>
  </si>
  <si>
    <t>725980123</t>
  </si>
  <si>
    <t>Dvířka 30/30</t>
  </si>
  <si>
    <t>-1318488643</t>
  </si>
  <si>
    <t>146</t>
  </si>
  <si>
    <t>998725101</t>
  </si>
  <si>
    <t>Přesun hmot tonážní pro zařizovací předměty v objektech v do 6 m</t>
  </si>
  <si>
    <t>862204745</t>
  </si>
  <si>
    <t>147</t>
  </si>
  <si>
    <t>998725181</t>
  </si>
  <si>
    <t>Příplatek k přesunu hmot tonážní 725 prováděný bez použití mechanizace</t>
  </si>
  <si>
    <t>-369670852</t>
  </si>
  <si>
    <t>148</t>
  </si>
  <si>
    <t>740991100</t>
  </si>
  <si>
    <t>Výstupní celková revize</t>
  </si>
  <si>
    <t>937259696</t>
  </si>
  <si>
    <t>149</t>
  </si>
  <si>
    <t>210010016</t>
  </si>
  <si>
    <t>Montáž trubek plastových ohebných D 23 mm uložených volně</t>
  </si>
  <si>
    <t>-1088574929</t>
  </si>
  <si>
    <t>150</t>
  </si>
  <si>
    <t>345713500</t>
  </si>
  <si>
    <t>trubka elektroinstalační ohebná, HDPE+LDPE KF 09040</t>
  </si>
  <si>
    <t>836078190</t>
  </si>
  <si>
    <t>151</t>
  </si>
  <si>
    <t>210010019</t>
  </si>
  <si>
    <t>Montáž trubek plastových ohebných D 48 mm uložených volně</t>
  </si>
  <si>
    <t>1852431889</t>
  </si>
  <si>
    <t>152</t>
  </si>
  <si>
    <t>345713510</t>
  </si>
  <si>
    <t>trubka elektroinstalační ohebná  HDPE+LDPE KF 09050</t>
  </si>
  <si>
    <t>-1767829074</t>
  </si>
  <si>
    <t>153</t>
  </si>
  <si>
    <t>210810045</t>
  </si>
  <si>
    <t>Montáž měděných kabelů CYKY, CYKYD, CYKYDY, NYM, NYY, YSLY 750 V 3x1,5 mm2 uložených pevně</t>
  </si>
  <si>
    <t>-152104344</t>
  </si>
  <si>
    <t>154</t>
  </si>
  <si>
    <t>341110300</t>
  </si>
  <si>
    <t>kabel silový s Cu jádrem CYKY 3x1,5 mm2</t>
  </si>
  <si>
    <t>1350287089</t>
  </si>
  <si>
    <t>155</t>
  </si>
  <si>
    <t>341110900.1</t>
  </si>
  <si>
    <t>kabel silový s Cu jádrem CYKY O3x1,5 mm2</t>
  </si>
  <si>
    <t>369494814</t>
  </si>
  <si>
    <t>156</t>
  </si>
  <si>
    <t>210810046</t>
  </si>
  <si>
    <t>Montáž měděných kabelů CYKY, CYKYD, CYKYDY, NYM, NYY, YSLY 750 V 3x2,5 mm2 uložených pevně</t>
  </si>
  <si>
    <t>-1670449748</t>
  </si>
  <si>
    <t>157</t>
  </si>
  <si>
    <t>341110360</t>
  </si>
  <si>
    <t>kabel silový s Cu jádrem CYKY 3x2,5 mm2</t>
  </si>
  <si>
    <t>670525687</t>
  </si>
  <si>
    <t>158</t>
  </si>
  <si>
    <t>210810056</t>
  </si>
  <si>
    <t>Montáž měděných kabelů CYKY, CYKYD, CYKYDY, NYM, NYY, YSLY 750 V 5x2,5 mm2 uložených pevně</t>
  </si>
  <si>
    <t>1021383826</t>
  </si>
  <si>
    <t>159</t>
  </si>
  <si>
    <t>341110940</t>
  </si>
  <si>
    <t>kabel silový s Cu jádrem CYKY 5x2,5 mm2</t>
  </si>
  <si>
    <t>1705627992</t>
  </si>
  <si>
    <t>160</t>
  </si>
  <si>
    <t>747111111</t>
  </si>
  <si>
    <t>Montáž vypínač nástěnný 1-jednopólový prostředí obyčejné nebo vlhké</t>
  </si>
  <si>
    <t>-2145093543</t>
  </si>
  <si>
    <t>161</t>
  </si>
  <si>
    <t>345355160</t>
  </si>
  <si>
    <t>spínač jednopólový 10A ostatní barvy</t>
  </si>
  <si>
    <t>-2130215391</t>
  </si>
  <si>
    <t>162</t>
  </si>
  <si>
    <t>345367000</t>
  </si>
  <si>
    <t>rámeček pro spínače a zásuvky 3901A-B10 jednonásobný</t>
  </si>
  <si>
    <t>-989421104</t>
  </si>
  <si>
    <t>163</t>
  </si>
  <si>
    <t>345367050</t>
  </si>
  <si>
    <t>rámeček pro spínače a zásuvky 3901A-B20 dvojnásobný, vodorovný</t>
  </si>
  <si>
    <t>100831595</t>
  </si>
  <si>
    <t>164</t>
  </si>
  <si>
    <t>345367100</t>
  </si>
  <si>
    <t>rámeček pro spínače a zásuvky 3901A-B30 trojnásobný, vodorovný</t>
  </si>
  <si>
    <t>-447344667</t>
  </si>
  <si>
    <t>165</t>
  </si>
  <si>
    <t>345367103.R</t>
  </si>
  <si>
    <t>rámeček pro spínače a zásuvky 3901A-B50 R2 pětinásobný, vodorovný</t>
  </si>
  <si>
    <t>-2083169593</t>
  </si>
  <si>
    <t>166</t>
  </si>
  <si>
    <t>345367106.r</t>
  </si>
  <si>
    <t>rámeček pro spínače a zásuvky T3901A-B40 čtyřnásobný, vodorovný</t>
  </si>
  <si>
    <t>-1646661019</t>
  </si>
  <si>
    <t>167</t>
  </si>
  <si>
    <t>747131400</t>
  </si>
  <si>
    <t>Montáž přípojka sporáková se zapojením vodičů</t>
  </si>
  <si>
    <t>-1910880918</t>
  </si>
  <si>
    <t>168</t>
  </si>
  <si>
    <t>345363980</t>
  </si>
  <si>
    <t>materiál přípojky sporáku</t>
  </si>
  <si>
    <t>-799490881</t>
  </si>
  <si>
    <t>169</t>
  </si>
  <si>
    <t>747161050</t>
  </si>
  <si>
    <t>Montáž zásuvka chráněná bezšroubové připojení v krabici 2P+PE prostředí základní, vlhké</t>
  </si>
  <si>
    <t>-1591836111</t>
  </si>
  <si>
    <t>170</t>
  </si>
  <si>
    <t>345551040</t>
  </si>
  <si>
    <t>zásuvka 1násobná 16A ostatní barvy</t>
  </si>
  <si>
    <t>-1099751492</t>
  </si>
  <si>
    <t>171</t>
  </si>
  <si>
    <t>747161512</t>
  </si>
  <si>
    <t>Montáž zásuvka chráněná v krabici -data</t>
  </si>
  <si>
    <t>-45141305</t>
  </si>
  <si>
    <t>172</t>
  </si>
  <si>
    <t>374512440</t>
  </si>
  <si>
    <t>zásuvka data 2xRJ45  ostatní barvy</t>
  </si>
  <si>
    <t>-1577733112</t>
  </si>
  <si>
    <t>173</t>
  </si>
  <si>
    <t>747231130</t>
  </si>
  <si>
    <t>Montáž jistič jednopólový nn do 25 A s krytem</t>
  </si>
  <si>
    <t>-678588330</t>
  </si>
  <si>
    <t>174</t>
  </si>
  <si>
    <t>358221090</t>
  </si>
  <si>
    <t>jistič 1pólový-charakteristika B LPN (LSN) 10B/1</t>
  </si>
  <si>
    <t>-1049684274</t>
  </si>
  <si>
    <t>175</t>
  </si>
  <si>
    <t>358221070</t>
  </si>
  <si>
    <t>jistič 1pólový-charakteristika B LPN (LSN) 6B/1</t>
  </si>
  <si>
    <t>-1445724871</t>
  </si>
  <si>
    <t>176</t>
  </si>
  <si>
    <t>358221110</t>
  </si>
  <si>
    <t>jistič 1pólový-charakteristika B LPN (LSN) 16B/1</t>
  </si>
  <si>
    <t>-1269622503</t>
  </si>
  <si>
    <t>177</t>
  </si>
  <si>
    <t>747233130</t>
  </si>
  <si>
    <t>Montáž jistič třípólový nn do 25 A s krytem</t>
  </si>
  <si>
    <t>-695065281</t>
  </si>
  <si>
    <t>178</t>
  </si>
  <si>
    <t>358224010.1</t>
  </si>
  <si>
    <t>jistič 3pólový-charakteristika B LPN (LSN) 16B/3</t>
  </si>
  <si>
    <t>419413621</t>
  </si>
  <si>
    <t>179</t>
  </si>
  <si>
    <t>747241012</t>
  </si>
  <si>
    <t>Montáž proudových chráničů nn do 25 A s krytem</t>
  </si>
  <si>
    <t>-1784585903</t>
  </si>
  <si>
    <t>180</t>
  </si>
  <si>
    <t>358892100</t>
  </si>
  <si>
    <t>chránič proudový 4pólový OFI 25/4/300 typ AC</t>
  </si>
  <si>
    <t>1190494261</t>
  </si>
  <si>
    <t>181</t>
  </si>
  <si>
    <t>358892101.R</t>
  </si>
  <si>
    <t>proudový chránič s jističem 10A PFL7-10/1N/B/003</t>
  </si>
  <si>
    <t>-443700567</t>
  </si>
  <si>
    <t>182</t>
  </si>
  <si>
    <t>358892103.R</t>
  </si>
  <si>
    <t>DIN lišta TS 35/1000 mm děrovaná</t>
  </si>
  <si>
    <t>1363014306</t>
  </si>
  <si>
    <t>183</t>
  </si>
  <si>
    <t>747523410</t>
  </si>
  <si>
    <t>Montáž relé pomocné ventilátorové</t>
  </si>
  <si>
    <t>-898606328</t>
  </si>
  <si>
    <t>184</t>
  </si>
  <si>
    <t>358352041.R</t>
  </si>
  <si>
    <t>relé doběhové</t>
  </si>
  <si>
    <t>356923254</t>
  </si>
  <si>
    <t>185</t>
  </si>
  <si>
    <t>748111112</t>
  </si>
  <si>
    <t>Montáž svítidlo žárovkové bytové stropní přisazené 1 zdroj se sklem</t>
  </si>
  <si>
    <t>1952886432</t>
  </si>
  <si>
    <t>186</t>
  </si>
  <si>
    <t>348212753.R</t>
  </si>
  <si>
    <t>svítidlo koupelnové žárovkové IP 44,  max. 1x60 W E27</t>
  </si>
  <si>
    <t>1488468431</t>
  </si>
  <si>
    <t>187</t>
  </si>
  <si>
    <t>748111115</t>
  </si>
  <si>
    <t>Montáž svítidlo zářivkové přisazené</t>
  </si>
  <si>
    <t>523619953</t>
  </si>
  <si>
    <t>188</t>
  </si>
  <si>
    <t>348144391.R</t>
  </si>
  <si>
    <t>svítidlo bytové stropní přisazené zářivkové leštěná parabol. mřížka, 2x36W, předřadník</t>
  </si>
  <si>
    <t>-1584147120</t>
  </si>
  <si>
    <t>189</t>
  </si>
  <si>
    <t>749111210</t>
  </si>
  <si>
    <t>Montáž se zhotovením konstrukce pro upevnění přístrojů do 5 kg</t>
  </si>
  <si>
    <t>445493203</t>
  </si>
  <si>
    <t>190</t>
  </si>
  <si>
    <t>348237611.R</t>
  </si>
  <si>
    <t>lustrhák s úchytkou do sádrokartonu</t>
  </si>
  <si>
    <t>781067004</t>
  </si>
  <si>
    <t>191</t>
  </si>
  <si>
    <t>751122011</t>
  </si>
  <si>
    <t>Mtž vent rad ntl nástěnného základního D do 100 mm</t>
  </si>
  <si>
    <t>-1500773711</t>
  </si>
  <si>
    <t>192</t>
  </si>
  <si>
    <t>429143101</t>
  </si>
  <si>
    <t>ventilátor radiální 103 m3/hod- zpětná klapka, filtr, časový doběh, montáž do stěny</t>
  </si>
  <si>
    <t>1176959555</t>
  </si>
  <si>
    <t>193</t>
  </si>
  <si>
    <t>751511122</t>
  </si>
  <si>
    <t>Mtž potrubí plech skupiny I kruh s přírubou tloušťky plechu 0,6 mm D do 200 mm</t>
  </si>
  <si>
    <t>-1907213336</t>
  </si>
  <si>
    <t>194</t>
  </si>
  <si>
    <t>429810100</t>
  </si>
  <si>
    <t>trouba kruhová spirálně vinutá pozinkované D 100 mm  tl. 0,50</t>
  </si>
  <si>
    <t>2008735360</t>
  </si>
  <si>
    <t>195</t>
  </si>
  <si>
    <t>429811601.R</t>
  </si>
  <si>
    <t>odbočka jednostranná 90°100 /125 mm</t>
  </si>
  <si>
    <t>-932682394</t>
  </si>
  <si>
    <t>196</t>
  </si>
  <si>
    <t>998751101</t>
  </si>
  <si>
    <t>Přesun hmot tonážní pro vzduchotechniku v objektech v do 12 m</t>
  </si>
  <si>
    <t>1388223456</t>
  </si>
  <si>
    <t>197</t>
  </si>
  <si>
    <t>763111314</t>
  </si>
  <si>
    <t>SDK příčka tl 100 mm profil CW+UW 75 desky 1xA 12,5 TI 60 mm EI 30 Rw 47 DB</t>
  </si>
  <si>
    <t>41981926</t>
  </si>
  <si>
    <t>198</t>
  </si>
  <si>
    <t>763111336</t>
  </si>
  <si>
    <t>SDK příčka tl 125 mm profil CW+UW 100 desky 1xH2 12,5 TI 80 mm EI 30 Rw 48 dB</t>
  </si>
  <si>
    <t>1094162546</t>
  </si>
  <si>
    <t>199</t>
  </si>
  <si>
    <t>763111811</t>
  </si>
  <si>
    <t>Demontáž SDK příčky s jednoduchou ocelovou nosnou konstrukcí opláštění jednoduché</t>
  </si>
  <si>
    <t>-2098656917</t>
  </si>
  <si>
    <t>200</t>
  </si>
  <si>
    <t>763131411</t>
  </si>
  <si>
    <t>SDK podhled desky 1xA 12,5 bez TI dvouvrstvá spodní kce profil CD+UD</t>
  </si>
  <si>
    <t>318215188</t>
  </si>
  <si>
    <t>201</t>
  </si>
  <si>
    <t>763131451</t>
  </si>
  <si>
    <t>SDK podhled deska 1xH2 12,5 bez TI dvouvrstvá spodní kce profil CD+UD</t>
  </si>
  <si>
    <t>37488502</t>
  </si>
  <si>
    <t>202</t>
  </si>
  <si>
    <t>763131612</t>
  </si>
  <si>
    <t>Montáž zavěšené dvouvrstvé nosné konstrukce z profilů CD, UD SDK podhled</t>
  </si>
  <si>
    <t>-1825928778</t>
  </si>
  <si>
    <t>203</t>
  </si>
  <si>
    <t>763131621</t>
  </si>
  <si>
    <t>Montáž desek tl. 12,5 mm SDK podhled</t>
  </si>
  <si>
    <t>-1901046777</t>
  </si>
  <si>
    <t>204</t>
  </si>
  <si>
    <t>590305360</t>
  </si>
  <si>
    <t>deska akustická sdk 1200 x 2400 tl. 12,5 (dozvuk)</t>
  </si>
  <si>
    <t>-1032977000</t>
  </si>
  <si>
    <t>205</t>
  </si>
  <si>
    <t>590302551.R</t>
  </si>
  <si>
    <t>deska akustická sdk 12/25 Q tl. 12,5 mm (dozvuk)</t>
  </si>
  <si>
    <t>-1641623480</t>
  </si>
  <si>
    <t>206</t>
  </si>
  <si>
    <t>763213111</t>
  </si>
  <si>
    <t>Sádrovláknitá příčka instalační tl 220 mm zdvojený profil CW+UW 50 desky 2x12,5 TI 40 mm 20 kg/m3</t>
  </si>
  <si>
    <t>-1744770939</t>
  </si>
  <si>
    <t>207</t>
  </si>
  <si>
    <t>998763301</t>
  </si>
  <si>
    <t>Přesun hmot tonážní pro sádrokartonové konstrukce v objektech v do 6 m</t>
  </si>
  <si>
    <t>842165206</t>
  </si>
  <si>
    <t>208</t>
  </si>
  <si>
    <t>766660001</t>
  </si>
  <si>
    <t>Montáž dveřních křídel otvíravých 1křídlových š do 0,8 m do ocelové zárubně</t>
  </si>
  <si>
    <t>-788253440</t>
  </si>
  <si>
    <t>209</t>
  </si>
  <si>
    <t>766660002</t>
  </si>
  <si>
    <t>Montáž dveřních křídel otvíravých 1křídlových š přes 0,8 m do ocelové zárubně</t>
  </si>
  <si>
    <t>2080865128</t>
  </si>
  <si>
    <t>210</t>
  </si>
  <si>
    <t>611640710</t>
  </si>
  <si>
    <t>dveře vnitřní profilované plné masiv 1křídlé 70x197</t>
  </si>
  <si>
    <t>382742649</t>
  </si>
  <si>
    <t>211</t>
  </si>
  <si>
    <t>611640730</t>
  </si>
  <si>
    <t>dveře vnitřní profilované plné masiv 1křídlé 85-90x197</t>
  </si>
  <si>
    <t>315967501</t>
  </si>
  <si>
    <t>212</t>
  </si>
  <si>
    <t>766660722</t>
  </si>
  <si>
    <t>Montáž dveřního kování</t>
  </si>
  <si>
    <t>169513140</t>
  </si>
  <si>
    <t>213</t>
  </si>
  <si>
    <t>549146200</t>
  </si>
  <si>
    <t>klika x klika mosaz historické</t>
  </si>
  <si>
    <t>1612736793</t>
  </si>
  <si>
    <t>214</t>
  </si>
  <si>
    <t>549146101.R</t>
  </si>
  <si>
    <t>WC set mosaz historické</t>
  </si>
  <si>
    <t>1561358595</t>
  </si>
  <si>
    <t>215</t>
  </si>
  <si>
    <t>766661913.R</t>
  </si>
  <si>
    <t>Kompletní repase dveřních křídel š 950 mm s výměnou kování</t>
  </si>
  <si>
    <t>ks</t>
  </si>
  <si>
    <t>-1853334221</t>
  </si>
  <si>
    <t>216</t>
  </si>
  <si>
    <t>766662914.R</t>
  </si>
  <si>
    <t>Repase dřevěné zárubně tl. do 30 cm u dveří š 950 mm</t>
  </si>
  <si>
    <t>1393844810</t>
  </si>
  <si>
    <t>217</t>
  </si>
  <si>
    <t>766691931</t>
  </si>
  <si>
    <t>Seřízení dřevěného okenního nebo dveřního otvíracího a sklápěcího křídla</t>
  </si>
  <si>
    <t>-306962906</t>
  </si>
  <si>
    <t>218</t>
  </si>
  <si>
    <t>766694121</t>
  </si>
  <si>
    <t>Montáž parapetních desek dřevěných nebo plastových šířky přes 30 cm délky do 1,0 m</t>
  </si>
  <si>
    <t>1199954492</t>
  </si>
  <si>
    <t>219</t>
  </si>
  <si>
    <t>607941060</t>
  </si>
  <si>
    <t>deska parapetní dřevotřísková vnitřní bílá 0,45 x 1 m</t>
  </si>
  <si>
    <t>-1043398635</t>
  </si>
  <si>
    <t>220</t>
  </si>
  <si>
    <t>766695213</t>
  </si>
  <si>
    <t>Montáž truhlářských prahů dveří 1křídlových šířky přes 10 cm</t>
  </si>
  <si>
    <t>1102870493</t>
  </si>
  <si>
    <t>221</t>
  </si>
  <si>
    <t>611874610</t>
  </si>
  <si>
    <t>prah dveřní dřevěný bukový tl 2 cm dl.127 cm š 15 cm</t>
  </si>
  <si>
    <t>1993061464</t>
  </si>
  <si>
    <t>222</t>
  </si>
  <si>
    <t>784121001</t>
  </si>
  <si>
    <t>Oškrabání malby v mísnostech výšky do 3,80 m</t>
  </si>
  <si>
    <t>-247399532</t>
  </si>
  <si>
    <t>223</t>
  </si>
  <si>
    <t>784121011</t>
  </si>
  <si>
    <t>Rozmývání podkladu po oškrabání malby v místnostech výšky do 3,80 m</t>
  </si>
  <si>
    <t>-1959434428</t>
  </si>
  <si>
    <t>224</t>
  </si>
  <si>
    <t>784161401</t>
  </si>
  <si>
    <t>Celoplošné vyhlazení podkladu sádrovou stěrkou v místnostech výšky do 3,80 m</t>
  </si>
  <si>
    <t>1493663149</t>
  </si>
  <si>
    <t>225</t>
  </si>
  <si>
    <t>784171101</t>
  </si>
  <si>
    <t>Zakrytí vnitřních podlah včetně pozdějšího odkrytí</t>
  </si>
  <si>
    <t>2034743144</t>
  </si>
  <si>
    <t>226</t>
  </si>
  <si>
    <t>784191007</t>
  </si>
  <si>
    <t>Čištění vnitřních ploch podlah po provedení malířských prací</t>
  </si>
  <si>
    <t>-131635611</t>
  </si>
  <si>
    <t>227</t>
  </si>
  <si>
    <t>784211101</t>
  </si>
  <si>
    <t>Dvojnásobné bílé malby ze směsí za mokra výborně otěruvzdorných v místnostech výšky do 3,80 m</t>
  </si>
  <si>
    <t>-747755949</t>
  </si>
  <si>
    <t>228</t>
  </si>
  <si>
    <t>784211151</t>
  </si>
  <si>
    <t>Příplatek k cenám 2x maleb ze směsí za mokra otěruvzdorných za barevnou malbu  tónovanou přípravky</t>
  </si>
  <si>
    <t>1937665526</t>
  </si>
  <si>
    <t>229</t>
  </si>
  <si>
    <t>784321002.R</t>
  </si>
  <si>
    <t>Dvojnásobné disperzní omyvatelné malby v místnosti výšky do 3,80 m</t>
  </si>
  <si>
    <t>-431028343</t>
  </si>
  <si>
    <t>230</t>
  </si>
  <si>
    <t>771571115</t>
  </si>
  <si>
    <t>Montáž podlah z keramických dlaždic režných hladkých do malty do 22 ks/m2</t>
  </si>
  <si>
    <t>1737839539</t>
  </si>
  <si>
    <t>231</t>
  </si>
  <si>
    <t>597612591.R</t>
  </si>
  <si>
    <t>dlaždice keramické 18/22 ks/m2,protiskluzová,serie pro školky a školy</t>
  </si>
  <si>
    <t>253558191</t>
  </si>
  <si>
    <t>232</t>
  </si>
  <si>
    <t>771571810</t>
  </si>
  <si>
    <t>Demontáž podlah z dlaždic keramických kladených do malty</t>
  </si>
  <si>
    <t>-252486524</t>
  </si>
  <si>
    <t>233</t>
  </si>
  <si>
    <t>775521810</t>
  </si>
  <si>
    <t>Demontáž parketových tabulí s lištami přibíjenými</t>
  </si>
  <si>
    <t>719025023</t>
  </si>
  <si>
    <t>234</t>
  </si>
  <si>
    <t>776111111</t>
  </si>
  <si>
    <t>Broušení anhydritového podkladu povlakových podlah</t>
  </si>
  <si>
    <t>1909232087</t>
  </si>
  <si>
    <t>235</t>
  </si>
  <si>
    <t>776111311</t>
  </si>
  <si>
    <t>Vysátí podkladu povlakových podlah</t>
  </si>
  <si>
    <t>-1888763388</t>
  </si>
  <si>
    <t>236</t>
  </si>
  <si>
    <t>776121111</t>
  </si>
  <si>
    <t>Vodou ředitelná penetrace savého podkladu povlakových podlah ředěná v poměru 1:3</t>
  </si>
  <si>
    <t>1952053667</t>
  </si>
  <si>
    <t>237</t>
  </si>
  <si>
    <t>776141113</t>
  </si>
  <si>
    <t>Vyrovnání podkladu povlakových podlah stěrkou pevnosti 20 MPa tl 8 mm</t>
  </si>
  <si>
    <t>-1471036705</t>
  </si>
  <si>
    <t>238</t>
  </si>
  <si>
    <t>776201812</t>
  </si>
  <si>
    <t>Demontáž lepených povlakových podlah s podložkou ručně</t>
  </si>
  <si>
    <t>256585973</t>
  </si>
  <si>
    <t>239</t>
  </si>
  <si>
    <t>776251121</t>
  </si>
  <si>
    <t>Lepení elektrostaticky vodivých pásů z přírodního linolea (marmolea) standardním lepidlem</t>
  </si>
  <si>
    <t>911771029</t>
  </si>
  <si>
    <t>240</t>
  </si>
  <si>
    <t>284110690</t>
  </si>
  <si>
    <t>linoleum přírodní ze 100% dřevité moučky, tl. 2,50 mm, povrch. úprava Topshield, zátěž 34/43, R9, Cfl S1</t>
  </si>
  <si>
    <t>271396617</t>
  </si>
  <si>
    <t>241</t>
  </si>
  <si>
    <t>776410811</t>
  </si>
  <si>
    <t>Odstranění soklíků a lišt pryžových nebo plastových</t>
  </si>
  <si>
    <t>1339260797</t>
  </si>
  <si>
    <t>242</t>
  </si>
  <si>
    <t>776411111</t>
  </si>
  <si>
    <t>Montáž obvodových soklíků výšky do 80 mm</t>
  </si>
  <si>
    <t>-1938345145</t>
  </si>
  <si>
    <t>243</t>
  </si>
  <si>
    <t>284110090</t>
  </si>
  <si>
    <t>lišta speciální soklová 18 x 80 mm role 50 m</t>
  </si>
  <si>
    <t>661956420</t>
  </si>
  <si>
    <t>244</t>
  </si>
  <si>
    <t>776411112</t>
  </si>
  <si>
    <t>Montáž obvodových soklíků výšky  do 100 mm</t>
  </si>
  <si>
    <t>1807322849</t>
  </si>
  <si>
    <t>245</t>
  </si>
  <si>
    <t>781413810</t>
  </si>
  <si>
    <t>Demontáž obkladů z obkladaček pórovinových lepených</t>
  </si>
  <si>
    <t>199075315</t>
  </si>
  <si>
    <t>246</t>
  </si>
  <si>
    <t>781474114</t>
  </si>
  <si>
    <t>Montáž obkladů vnitřních keramických hladkých do 22 ks/m2 lepených flexibilním lepidlem</t>
  </si>
  <si>
    <t>-853450083</t>
  </si>
  <si>
    <t>247</t>
  </si>
  <si>
    <t>597610451.R</t>
  </si>
  <si>
    <t>obkládačky barevné keramické 18-22 ks/m2,serie pro školky a školy</t>
  </si>
  <si>
    <t>1202677851</t>
  </si>
  <si>
    <t>248</t>
  </si>
  <si>
    <t>781479192</t>
  </si>
  <si>
    <t>Příplatek k montáži obkladů vnitřních keramických hladkých za omezený prostor</t>
  </si>
  <si>
    <t>1742780417</t>
  </si>
  <si>
    <t>249</t>
  </si>
  <si>
    <t>781479195</t>
  </si>
  <si>
    <t>Příplatek k montáži obkladů vnitřních keramických hladkých za spárování bílým cementem</t>
  </si>
  <si>
    <t>732391787</t>
  </si>
  <si>
    <t>250</t>
  </si>
  <si>
    <t>781491021</t>
  </si>
  <si>
    <t>Montáž zrcadel plochy do 1 m2 lepených silikonovým tmelem na keramický obklad</t>
  </si>
  <si>
    <t>37475766</t>
  </si>
  <si>
    <t>251</t>
  </si>
  <si>
    <t>634651240</t>
  </si>
  <si>
    <t>zrcadlo nemontované čiré tl. 4 mm</t>
  </si>
  <si>
    <t>-768570363</t>
  </si>
  <si>
    <t>252</t>
  </si>
  <si>
    <t>781495111</t>
  </si>
  <si>
    <t>Penetrace podkladu vnitřních obkladů</t>
  </si>
  <si>
    <t>2111771726</t>
  </si>
  <si>
    <t>253</t>
  </si>
  <si>
    <t>210010018</t>
  </si>
  <si>
    <t>Montáž trubek plastových ohebných D 36 mm uložených volně</t>
  </si>
  <si>
    <t>1208844725</t>
  </si>
  <si>
    <t>254</t>
  </si>
  <si>
    <t>210010301</t>
  </si>
  <si>
    <t>Montáž krabic přístrojových zapuštěných plastových kruhových KU 68/1, KU68/1301, KP67, KP68/2</t>
  </si>
  <si>
    <t>498583151</t>
  </si>
  <si>
    <t>255</t>
  </si>
  <si>
    <t>345715190</t>
  </si>
  <si>
    <t>krabice univerzální z PH KU 68/2-1902s víčkem KO68</t>
  </si>
  <si>
    <t>1721219557</t>
  </si>
  <si>
    <t>256</t>
  </si>
  <si>
    <t>345715240</t>
  </si>
  <si>
    <t>krabice přístrojová odbočná s víčkem a svorkovnicí</t>
  </si>
  <si>
    <t>1419103145</t>
  </si>
  <si>
    <t>257</t>
  </si>
  <si>
    <t>210010282</t>
  </si>
  <si>
    <t xml:space="preserve">Montáž krabic podlahových kanálků </t>
  </si>
  <si>
    <t>-372878638</t>
  </si>
  <si>
    <t>258</t>
  </si>
  <si>
    <t>10.026.823</t>
  </si>
  <si>
    <t>podlahové krabice pro 6 pozic osazené 2x zásuvka 230V</t>
  </si>
  <si>
    <t>KS</t>
  </si>
  <si>
    <t>-1375627388</t>
  </si>
  <si>
    <t>259</t>
  </si>
  <si>
    <t>210290811</t>
  </si>
  <si>
    <t>Připojení motorických spotřebičů do 5 kW</t>
  </si>
  <si>
    <t>-1711897100</t>
  </si>
  <si>
    <t>260</t>
  </si>
  <si>
    <t>331030330.R</t>
  </si>
  <si>
    <t>Montáž a dodávka šikmé schodišťové plošiny nosnosti 250 kg, elektrické sklápění nájezdů, zábran a podlahy plošiny</t>
  </si>
  <si>
    <t>1460056602</t>
  </si>
  <si>
    <t>261</t>
  </si>
  <si>
    <t>331030331.R</t>
  </si>
  <si>
    <t>Dodávka kompletu indukční smyčky a budiče, uložení indukční smyčky do 50 m,montáž indukčního smyčkového detektoru zesilovače</t>
  </si>
  <si>
    <t>1866444034</t>
  </si>
  <si>
    <t>262</t>
  </si>
  <si>
    <t>331540255.R</t>
  </si>
  <si>
    <t>Úpravy ve stávajícím rozvaděči</t>
  </si>
  <si>
    <t>2062405687</t>
  </si>
  <si>
    <t>263</t>
  </si>
  <si>
    <t>460030038</t>
  </si>
  <si>
    <t>Rozebrání dlažeb ručně z dlaždic betonových nebo keramických do písku spáry nezalité</t>
  </si>
  <si>
    <t>-107850662</t>
  </si>
  <si>
    <t>02 - Objekt pro pěstitelské práce</t>
  </si>
  <si>
    <t xml:space="preserve">    4 - Vodorovné konstrukce</t>
  </si>
  <si>
    <t xml:space="preserve">    742 - Elektromontáže - rozvodný systém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</si>
  <si>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</si>
  <si>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</si>
  <si>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</si>
  <si>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</si>
  <si>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 xml:space="preserve">    787 - Dokončovací práce - zasklívání</t>
  </si>
  <si>
    <t xml:space="preserve">    36-M - Montáž prov.,měř. a regul. zařízení</t>
  </si>
  <si>
    <t>VRN - Vedlejší rozpočtové náklady</t>
  </si>
  <si>
    <t xml:space="preserve">    VRN1 - Průzkumné, geodetické a projektové práce</t>
  </si>
  <si>
    <t>111201101</t>
  </si>
  <si>
    <t>Odstranění křovin a stromů průměru kmene do 100 mm i s kořeny z celkové plochy do 1000 m2</t>
  </si>
  <si>
    <t>-1163314200</t>
  </si>
  <si>
    <t>111211131</t>
  </si>
  <si>
    <t>Spálení listnatého klestu se snášením D do 30 cm ve svahu do 1:3</t>
  </si>
  <si>
    <t>-819077407</t>
  </si>
  <si>
    <t>112101101</t>
  </si>
  <si>
    <t>Kácení stromů listnatých D kmene do 300 mm</t>
  </si>
  <si>
    <t>1230819346</t>
  </si>
  <si>
    <t>112201101</t>
  </si>
  <si>
    <t>Odstranění pařezů D do 300 mm</t>
  </si>
  <si>
    <t>1462963554</t>
  </si>
  <si>
    <t>121101101</t>
  </si>
  <si>
    <t>Sejmutí ornice s přemístěním na vzdálenost do 50 m</t>
  </si>
  <si>
    <t>-664646197</t>
  </si>
  <si>
    <t>121101102</t>
  </si>
  <si>
    <t>Sejmutí ornice s přemístěním na vzdálenost do 100 m</t>
  </si>
  <si>
    <t>-69607265</t>
  </si>
  <si>
    <t>122201101</t>
  </si>
  <si>
    <t>Odkopávky a prokopávky nezapažené v hornině tř. 3 objem do 100 m3</t>
  </si>
  <si>
    <t>-518832822</t>
  </si>
  <si>
    <t>122201102</t>
  </si>
  <si>
    <t>Odkopávky a prokopávky nezapažené v hornině tř. 3 objem do 1000 m3</t>
  </si>
  <si>
    <t>-348047098</t>
  </si>
  <si>
    <t>122201109</t>
  </si>
  <si>
    <t>Příplatek za lepivost u odkopávek v hornině tř. 1 až 3</t>
  </si>
  <si>
    <t>138292842</t>
  </si>
  <si>
    <t>131203101</t>
  </si>
  <si>
    <t>Hloubení jam ručním nebo pneum nářadím v soudržných horninách tř. 3</t>
  </si>
  <si>
    <t>-121814420</t>
  </si>
  <si>
    <t>131203109</t>
  </si>
  <si>
    <t>Příplatek za lepivost u hloubení jam ručním nebo pneum nářadím v hornině tř. 3</t>
  </si>
  <si>
    <t>2050414809</t>
  </si>
  <si>
    <t>-1750899512</t>
  </si>
  <si>
    <t>-776971754</t>
  </si>
  <si>
    <t>153311111</t>
  </si>
  <si>
    <t>Zřízení armování svahů, násypů a opěrných stěn vrstvou z geomříže tkané sklonu do 1:2</t>
  </si>
  <si>
    <t>1821524520</t>
  </si>
  <si>
    <t>693210630</t>
  </si>
  <si>
    <t>geomříže tkané z polyesteru povrstvené PET 40/40</t>
  </si>
  <si>
    <t>2022641051</t>
  </si>
  <si>
    <t>155132711</t>
  </si>
  <si>
    <t>Provedení zásypu geobuněk tl do 100 mm pro protierozní zpevnění svahů</t>
  </si>
  <si>
    <t>1570167747</t>
  </si>
  <si>
    <t>583312000</t>
  </si>
  <si>
    <t>štěrkopísek netříděný zásypový materiál</t>
  </si>
  <si>
    <t>1307084103</t>
  </si>
  <si>
    <t>130315999</t>
  </si>
  <si>
    <t>1038846406</t>
  </si>
  <si>
    <t>-1982827755</t>
  </si>
  <si>
    <t>181102302</t>
  </si>
  <si>
    <t>Úprava pláně v zářezech se zhutněním</t>
  </si>
  <si>
    <t>-37659913</t>
  </si>
  <si>
    <t>181202305</t>
  </si>
  <si>
    <t>Úprava pláně na násypech se zhutněním</t>
  </si>
  <si>
    <t>993779296</t>
  </si>
  <si>
    <t>181411131</t>
  </si>
  <si>
    <t>Založení parkového trávníku výsevem plochy do 1000 m2 v rovině a ve svahu do 1:5</t>
  </si>
  <si>
    <t>-981211948</t>
  </si>
  <si>
    <t>005724100</t>
  </si>
  <si>
    <t>osivo směs travní parková</t>
  </si>
  <si>
    <t>kg</t>
  </si>
  <si>
    <t>1142510058</t>
  </si>
  <si>
    <t>183402121</t>
  </si>
  <si>
    <t>Rozrušení půdy souvislé plochy do 500 m2 hloubky do 150 mm v rovině a svahu do 1:5</t>
  </si>
  <si>
    <t>-103643912</t>
  </si>
  <si>
    <t>183403111</t>
  </si>
  <si>
    <t>Obdělání půdy nakopáním na hloubku do 0,1 m v rovině a svahu do 1:5</t>
  </si>
  <si>
    <t>1812064336</t>
  </si>
  <si>
    <t>184911312</t>
  </si>
  <si>
    <t>Položení mulčovací textilie ve svahu do 1:2</t>
  </si>
  <si>
    <t>2075546169</t>
  </si>
  <si>
    <t>693112160</t>
  </si>
  <si>
    <t>textilie netkaná 500 g/m2</t>
  </si>
  <si>
    <t>1030590854</t>
  </si>
  <si>
    <t>184911422</t>
  </si>
  <si>
    <t>Mulčování rostlin kůrou tl. do 0,1 m ve svahu do 1:2</t>
  </si>
  <si>
    <t>-1088367205</t>
  </si>
  <si>
    <t>103911000</t>
  </si>
  <si>
    <t>kůra mulčovací VL</t>
  </si>
  <si>
    <t>-312030437</t>
  </si>
  <si>
    <t>-1145050403</t>
  </si>
  <si>
    <t>215901101</t>
  </si>
  <si>
    <t>Zhutnění podloží z hornin soudržných do 92% PS nebo nesoudržných sypkých I(d) do 0,8</t>
  </si>
  <si>
    <t>-481958303</t>
  </si>
  <si>
    <t>233211118</t>
  </si>
  <si>
    <t>Zemní vrut pro pergoly a přístřešky D 66 mm dl 550 mm</t>
  </si>
  <si>
    <t>251818064</t>
  </si>
  <si>
    <t>1162339786</t>
  </si>
  <si>
    <t>273321311</t>
  </si>
  <si>
    <t>Základové desky ze ŽB bez zvýšených nároků na prostředí tř. C 16/20</t>
  </si>
  <si>
    <t>-349283510</t>
  </si>
  <si>
    <t>274313611</t>
  </si>
  <si>
    <t>Základové pásy z betonu tř. C 16/20</t>
  </si>
  <si>
    <t>-1275235856</t>
  </si>
  <si>
    <t>275313511</t>
  </si>
  <si>
    <t>Základové patky z betonu tř. C 12/15</t>
  </si>
  <si>
    <t>-1500248757</t>
  </si>
  <si>
    <t>275313611</t>
  </si>
  <si>
    <t>Základové patky z betonu tř. C 16/20</t>
  </si>
  <si>
    <t>696328352</t>
  </si>
  <si>
    <t>275353111</t>
  </si>
  <si>
    <t>Bednění kotevních otvorů v základových patkách průřezu do 0,02 m2 hl 0,5 m</t>
  </si>
  <si>
    <t>419102300</t>
  </si>
  <si>
    <t>279351101</t>
  </si>
  <si>
    <t>Zřízení bednění základových zdí jednostranné</t>
  </si>
  <si>
    <t>-1795032549</t>
  </si>
  <si>
    <t>279351102</t>
  </si>
  <si>
    <t>Odstranění bednění základových zdí jednostranné</t>
  </si>
  <si>
    <t>1667007774</t>
  </si>
  <si>
    <t>279351105</t>
  </si>
  <si>
    <t>Zřízení bednění základových zdí oboustranné</t>
  </si>
  <si>
    <t>1813879535</t>
  </si>
  <si>
    <t>279351106</t>
  </si>
  <si>
    <t>Odstranění bednění základových zdí oboustranné</t>
  </si>
  <si>
    <t>908303172</t>
  </si>
  <si>
    <t>279362021</t>
  </si>
  <si>
    <t>Výztuž základových zdí nosných svařovanými sítěmi Kari</t>
  </si>
  <si>
    <t>-430246502</t>
  </si>
  <si>
    <t>311238354</t>
  </si>
  <si>
    <t>Zdivo nosné vnitřní z cihel broušených tl 300 mm pevnosti P 10 lepených celoplošně maltou</t>
  </si>
  <si>
    <t>-888940349</t>
  </si>
  <si>
    <t>311238443</t>
  </si>
  <si>
    <t>Zdivo nosné vnější z cihel broušených tl 400 mm pevnosti P 10 lepených tenkovrstvou maltou</t>
  </si>
  <si>
    <t>-1092607889</t>
  </si>
  <si>
    <t>338171113</t>
  </si>
  <si>
    <t>Osazování sloupků a vzpěr plotových ocelových v 2,00 m se zabetonováním</t>
  </si>
  <si>
    <t>1425364685</t>
  </si>
  <si>
    <t>553422520</t>
  </si>
  <si>
    <t>sloupek plotový průběžný pozinkovaný a komaxitový 2000/38x1,5 mm</t>
  </si>
  <si>
    <t>-2024320069</t>
  </si>
  <si>
    <t>553423280</t>
  </si>
  <si>
    <t>sloupek pro branku v. 2000 mm včetně pantu</t>
  </si>
  <si>
    <t>-742156804</t>
  </si>
  <si>
    <t>553423290</t>
  </si>
  <si>
    <t>sloupek pro branku v. 2000 mm s otvorem na doraz</t>
  </si>
  <si>
    <t>139352844</t>
  </si>
  <si>
    <t>553423411.R</t>
  </si>
  <si>
    <t>brána kovová dvoukřídlová 1500x3100 mm</t>
  </si>
  <si>
    <t>-879482936</t>
  </si>
  <si>
    <t>553422600</t>
  </si>
  <si>
    <t>sloupek plotový koncový pozinkovaný a komaxitový 2000/48x1,5 mm</t>
  </si>
  <si>
    <t>763657670</t>
  </si>
  <si>
    <t>553422700</t>
  </si>
  <si>
    <t>vzpěra plotová 38x1,5 mm včetně krytky s uchem, 1500 mm</t>
  </si>
  <si>
    <t>-392218544</t>
  </si>
  <si>
    <t>313911200</t>
  </si>
  <si>
    <t>dílce plotové - europloty příslušenství - patka betonová</t>
  </si>
  <si>
    <t>-576598631</t>
  </si>
  <si>
    <t>342248341</t>
  </si>
  <si>
    <t>Příčky z cihel broušených tl 115 mm pevnosti P10 s lepenými žebry</t>
  </si>
  <si>
    <t>-674871351</t>
  </si>
  <si>
    <t>346244341</t>
  </si>
  <si>
    <t>Obezdívka pozednice z plných pálených cihel dl 290 mm na SMS 5 MPa</t>
  </si>
  <si>
    <t>855420682</t>
  </si>
  <si>
    <t>348121122</t>
  </si>
  <si>
    <t>Osazování ŽB desek plotových na MC 300x50x2450 mm</t>
  </si>
  <si>
    <t>-287455025</t>
  </si>
  <si>
    <t>4502100020</t>
  </si>
  <si>
    <t>Plotová betonová podhrabová deska hladká 2450x300x50 mm</t>
  </si>
  <si>
    <t>-1671568047</t>
  </si>
  <si>
    <t>4502100027</t>
  </si>
  <si>
    <t>Plastový držák podhrabové desky o výšce 200 mm na průměr sloupku 48 mm</t>
  </si>
  <si>
    <t>-97681935</t>
  </si>
  <si>
    <t>4502100024</t>
  </si>
  <si>
    <t>Držák vzpěry na podhrabovou desku</t>
  </si>
  <si>
    <t>1066581168</t>
  </si>
  <si>
    <t>348171310</t>
  </si>
  <si>
    <t>Osazení průběžného pletiva z profilové oceli do 15 kg na 1 m oplocení ve sklonu svahu do 15°</t>
  </si>
  <si>
    <t>-1156578951</t>
  </si>
  <si>
    <t>313275010</t>
  </si>
  <si>
    <t>pletivo poplastované zelené čtvercová oka 50 mm x 2,2 mm x 125 cm</t>
  </si>
  <si>
    <t>1140572802</t>
  </si>
  <si>
    <t>411321313</t>
  </si>
  <si>
    <t>Stropy deskové ze ŽB tř. C 16/20</t>
  </si>
  <si>
    <t>-606911186</t>
  </si>
  <si>
    <t>411351101</t>
  </si>
  <si>
    <t>Zřízení bednění stropů deskových (DESKA DŘEZU)</t>
  </si>
  <si>
    <t>48071405</t>
  </si>
  <si>
    <t>411351102</t>
  </si>
  <si>
    <t>Odstranění bednění stropů deskových (DESKA DŘEZU)</t>
  </si>
  <si>
    <t>1235838135</t>
  </si>
  <si>
    <t>411362021</t>
  </si>
  <si>
    <t>Výztuž stropů svařovanými sítěmi Kari (DESKA DŘEZU)</t>
  </si>
  <si>
    <t>-2126652316</t>
  </si>
  <si>
    <t>417321414</t>
  </si>
  <si>
    <t>Ztužující pásy a věnce ze ŽB tř. C 20/25</t>
  </si>
  <si>
    <t>-1064112547</t>
  </si>
  <si>
    <t>417361821</t>
  </si>
  <si>
    <t>Výztuž ztužujících pásů a věnců betonářskou ocelí 10 505</t>
  </si>
  <si>
    <t>1777942950</t>
  </si>
  <si>
    <t>985675111</t>
  </si>
  <si>
    <t>Bednění ztužujících věnců - zřízení</t>
  </si>
  <si>
    <t>-570783086</t>
  </si>
  <si>
    <t>985675119</t>
  </si>
  <si>
    <t>Bednění ztužujících věnců - odstranění</t>
  </si>
  <si>
    <t>-1872106040</t>
  </si>
  <si>
    <t>14523984</t>
  </si>
  <si>
    <t>564731111</t>
  </si>
  <si>
    <t>Podklad z kameniva hrubého drceného vel. 32-63 mm tl 100 mm</t>
  </si>
  <si>
    <t>-667325364</t>
  </si>
  <si>
    <t>1085572257</t>
  </si>
  <si>
    <t>564811111</t>
  </si>
  <si>
    <t>Podklad ze štěrkodrtě ŠD tl 50 mm</t>
  </si>
  <si>
    <t>-1130763469</t>
  </si>
  <si>
    <t>564811113</t>
  </si>
  <si>
    <t>Podklad ze štěrkodrtě ŠD tl 70 mm</t>
  </si>
  <si>
    <t>-761553615</t>
  </si>
  <si>
    <t>589116112</t>
  </si>
  <si>
    <t>Kryt ploch pro tělovýchovu jedno a dvouvrstvý z hmot hlinitopísčitých tl do 50 mm</t>
  </si>
  <si>
    <t>2002179836</t>
  </si>
  <si>
    <t>596211110</t>
  </si>
  <si>
    <t>Kladení zámkové dlažby komunikací pro pěší tl 60 mm skupiny A pl do 50 m2</t>
  </si>
  <si>
    <t>-1612571072</t>
  </si>
  <si>
    <t>592451930</t>
  </si>
  <si>
    <t xml:space="preserve">dlažba zámková barevná tl. 6 cm </t>
  </si>
  <si>
    <t>-954981063</t>
  </si>
  <si>
    <t>966498249</t>
  </si>
  <si>
    <t>637311122</t>
  </si>
  <si>
    <t>Okapový chodník z betonových chodníkových obrubníků stojatých lože beton</t>
  </si>
  <si>
    <t>1976862375</t>
  </si>
  <si>
    <t>571908111</t>
  </si>
  <si>
    <t>Kryt vymývaným dekoračním kamenivem (kačírkem) tl 200 mm</t>
  </si>
  <si>
    <t>-1357645327</t>
  </si>
  <si>
    <t>916331112</t>
  </si>
  <si>
    <t>Osazení zahradního obrubníku betonového do lože z betonu s boční opěrou</t>
  </si>
  <si>
    <t>-1060005113</t>
  </si>
  <si>
    <t>592175240</t>
  </si>
  <si>
    <t>obrubník parkový 50x5x20 cm, barevný</t>
  </si>
  <si>
    <t>1463951152</t>
  </si>
  <si>
    <t>916371212.R</t>
  </si>
  <si>
    <t>Osazení skrytého hliníkového obrubníku se samofixačním kotvením</t>
  </si>
  <si>
    <t>497760484</t>
  </si>
  <si>
    <t>272451751.R</t>
  </si>
  <si>
    <t>hliníková obruba 100/200/2</t>
  </si>
  <si>
    <t>-182879993</t>
  </si>
  <si>
    <t>206935909</t>
  </si>
  <si>
    <t>612321141</t>
  </si>
  <si>
    <t>Vápenocementová omítka štuková dvouvrstvá vnitřních stěn nanášená ručně včetně kovových lišt a APU lišt</t>
  </si>
  <si>
    <t>1881420356</t>
  </si>
  <si>
    <t>612341322.R</t>
  </si>
  <si>
    <t>Vápenocementová omítka hladká jednovrstvá vnitřních stěn nanášená ručně-pod obklad</t>
  </si>
  <si>
    <t>1581250058</t>
  </si>
  <si>
    <t>622131121</t>
  </si>
  <si>
    <t>Penetrace akrylát-silikon vnějších stěn nanášená ručně</t>
  </si>
  <si>
    <t>-145384842</t>
  </si>
  <si>
    <t>622142001</t>
  </si>
  <si>
    <t>Potažení vnějších stěn sklovláknitým pletivem vtlačeným do tenkovrstvé hmoty</t>
  </si>
  <si>
    <t>-2032354454</t>
  </si>
  <si>
    <t>622321111</t>
  </si>
  <si>
    <t>Vápenocementová omítka hrubá jednovrstvá zatřená vnějších stěn nanášená ručně</t>
  </si>
  <si>
    <t>-370677735</t>
  </si>
  <si>
    <t>622531011</t>
  </si>
  <si>
    <t>Tenkovrstvá silikonová zrnitá omítka tl. 1,5 mm včetně penetrace vnějších stěn</t>
  </si>
  <si>
    <t>1566921941</t>
  </si>
  <si>
    <t>622532011</t>
  </si>
  <si>
    <t>Tenkovrstvá silikonová hydrofilní zrnitá omítka tl. 1,5 mm včetně penetrace vnějších stěn</t>
  </si>
  <si>
    <t>-2111295300</t>
  </si>
  <si>
    <t>039103001.R</t>
  </si>
  <si>
    <t>Stavební přípomoci pro profese TZB</t>
  </si>
  <si>
    <t>1024</t>
  </si>
  <si>
    <t>769011526</t>
  </si>
  <si>
    <t>631311115</t>
  </si>
  <si>
    <t>Mazanina tl do 80 mm z betonu prostého bez zvýšených nároků na prostředí tř. C 20/25</t>
  </si>
  <si>
    <t>356293145</t>
  </si>
  <si>
    <t>631319021</t>
  </si>
  <si>
    <t>Příplatek k mazanině tl do 80 mm za přehlazení s poprášením cementem</t>
  </si>
  <si>
    <t>-482899632</t>
  </si>
  <si>
    <t>631362021</t>
  </si>
  <si>
    <t>Výztuž mazanin svařovanými sítěmi Kari</t>
  </si>
  <si>
    <t>386346167</t>
  </si>
  <si>
    <t>981011112</t>
  </si>
  <si>
    <t>Demolice budov dřevěných ostatních oboustranně obitých nebo omítnutých postupným rozebíráním</t>
  </si>
  <si>
    <t>-315172376</t>
  </si>
  <si>
    <t>721173316</t>
  </si>
  <si>
    <t>Potrubí kanalizační plastové dešťové systém KG DN 125</t>
  </si>
  <si>
    <t>-1364869587</t>
  </si>
  <si>
    <t>-1596651283</t>
  </si>
  <si>
    <t>-614121089</t>
  </si>
  <si>
    <t>721173402</t>
  </si>
  <si>
    <t>Potrubí kanalizační plastové svodné systém KG DN 125</t>
  </si>
  <si>
    <t>-365263706</t>
  </si>
  <si>
    <t>-974274105</t>
  </si>
  <si>
    <t>-868919584</t>
  </si>
  <si>
    <t>-1915123898</t>
  </si>
  <si>
    <t>-1809969117</t>
  </si>
  <si>
    <t>158917571</t>
  </si>
  <si>
    <t>-748210702</t>
  </si>
  <si>
    <t>1177344788</t>
  </si>
  <si>
    <t>1975661968</t>
  </si>
  <si>
    <t>-1615283066</t>
  </si>
  <si>
    <t>-1586311225</t>
  </si>
  <si>
    <t>-538026149</t>
  </si>
  <si>
    <t>532786415</t>
  </si>
  <si>
    <t>1337158118</t>
  </si>
  <si>
    <t>288549844</t>
  </si>
  <si>
    <t>-388910643</t>
  </si>
  <si>
    <t>-856504880</t>
  </si>
  <si>
    <t>590829470</t>
  </si>
  <si>
    <t>722220243</t>
  </si>
  <si>
    <t>Přechodka dGK PPR PN 20 D 40 x G 40 s kovovým vnitřním závitem a převlečnou maticí</t>
  </si>
  <si>
    <t>1469456173</t>
  </si>
  <si>
    <t>722224112</t>
  </si>
  <si>
    <t>Kohout závitový plnicí nebo vypouštěcí PN 6 G 3/4 s jedním závitem</t>
  </si>
  <si>
    <t>937097034</t>
  </si>
  <si>
    <t>722229102</t>
  </si>
  <si>
    <t>Montáž vodovodních armatur s jedním závitem G 3/4 ostatní typ</t>
  </si>
  <si>
    <t>-434825870</t>
  </si>
  <si>
    <t>551118451.R</t>
  </si>
  <si>
    <t>venkovní nezámrzný ventil s ovládací olivou DN 20, včetně prodloužení</t>
  </si>
  <si>
    <t>475297418</t>
  </si>
  <si>
    <t>722231073</t>
  </si>
  <si>
    <t>Ventil závitový zpětný R 60 G 3/4</t>
  </si>
  <si>
    <t>-1048486631</t>
  </si>
  <si>
    <t>722231211</t>
  </si>
  <si>
    <t>Ventil redukční mosazný s 2x vnitřním závitem PN 10/46, G 1/2" k bojleru</t>
  </si>
  <si>
    <t>123251278</t>
  </si>
  <si>
    <t>1453165561</t>
  </si>
  <si>
    <t>845763291</t>
  </si>
  <si>
    <t>-1186156206</t>
  </si>
  <si>
    <t>1121496845</t>
  </si>
  <si>
    <t>-1317198085</t>
  </si>
  <si>
    <t>722290234</t>
  </si>
  <si>
    <t>Proplach a dezinfekce vodovodního potrubí do DN 80</t>
  </si>
  <si>
    <t>1095837661</t>
  </si>
  <si>
    <t>-956418403</t>
  </si>
  <si>
    <t>-760959331</t>
  </si>
  <si>
    <t>montážní prvek pro závěsné WC ovládání zepředu Kombifix ECO, hloubka 12 cm, tlačítko</t>
  </si>
  <si>
    <t>-1388262302</t>
  </si>
  <si>
    <t>642360210</t>
  </si>
  <si>
    <t>klozet keramický závěsný hluboké splachování bílý</t>
  </si>
  <si>
    <t>-533353382</t>
  </si>
  <si>
    <t>-993399413</t>
  </si>
  <si>
    <t>-521633124</t>
  </si>
  <si>
    <t>642110360</t>
  </si>
  <si>
    <t>umyvadlo keramické závěsné rohové  55 x 56 cm bílé</t>
  </si>
  <si>
    <t>-1967593692</t>
  </si>
  <si>
    <t>-176271588</t>
  </si>
  <si>
    <t>-1543257278</t>
  </si>
  <si>
    <t>-1800650932</t>
  </si>
  <si>
    <t>725319111</t>
  </si>
  <si>
    <t>Montáž dřezu ostatních typů</t>
  </si>
  <si>
    <t>1401371623</t>
  </si>
  <si>
    <t>552313500</t>
  </si>
  <si>
    <t>dvoudřez nerez 900 typ 501 900x600</t>
  </si>
  <si>
    <t>-1796176900</t>
  </si>
  <si>
    <t>1912010431</t>
  </si>
  <si>
    <t>ohřívač vody elektrický EO15P 15 l 45x30,2x30,2 cm  2 kW</t>
  </si>
  <si>
    <t>1899323429</t>
  </si>
  <si>
    <t>654137389</t>
  </si>
  <si>
    <t>1071433373</t>
  </si>
  <si>
    <t>725829101</t>
  </si>
  <si>
    <t>Montáž baterie nástěnné dřezové pákové a klasické</t>
  </si>
  <si>
    <t>-1027278227</t>
  </si>
  <si>
    <t>551431830</t>
  </si>
  <si>
    <t>baterie dřezová páková stojánková do jednoho otvoru se sprchou- 5 let záruka</t>
  </si>
  <si>
    <t>-341393937</t>
  </si>
  <si>
    <t>163269933</t>
  </si>
  <si>
    <t>-1962282733</t>
  </si>
  <si>
    <t>-352442679</t>
  </si>
  <si>
    <t>1871314403</t>
  </si>
  <si>
    <t>-500172628</t>
  </si>
  <si>
    <t>742111100</t>
  </si>
  <si>
    <t>Montáž rozvodnice oceloplechová nebo plastová běžná do 20 kg</t>
  </si>
  <si>
    <t>1689790542</t>
  </si>
  <si>
    <t>10.639.968.R</t>
  </si>
  <si>
    <t>Rozvodnice P24M (24 modulů)</t>
  </si>
  <si>
    <t>818381451</t>
  </si>
  <si>
    <t>742996100</t>
  </si>
  <si>
    <t>Zapojení a oživení rozváděče se složitou výstrojí, svorkovnice</t>
  </si>
  <si>
    <t>-2084688761</t>
  </si>
  <si>
    <t>1632201213</t>
  </si>
  <si>
    <t>-2034122706</t>
  </si>
  <si>
    <t>210800003</t>
  </si>
  <si>
    <t>Montáž měděných vodičů CYY 4 mm2 pod omítku ve stěně</t>
  </si>
  <si>
    <t>-73543720</t>
  </si>
  <si>
    <t>341413001.R</t>
  </si>
  <si>
    <t>vodič silový s Cu jádrem CYY 4 mm2</t>
  </si>
  <si>
    <t>-1904993399</t>
  </si>
  <si>
    <t>210800005</t>
  </si>
  <si>
    <t>Montáž měděných vodičů CYY 10 mm2 pod omítku ve stěně</t>
  </si>
  <si>
    <t>-1439574628</t>
  </si>
  <si>
    <t>341413002.R</t>
  </si>
  <si>
    <t>vodič silový s Cu jádrem CYY 10 mm2</t>
  </si>
  <si>
    <t>1708905619</t>
  </si>
  <si>
    <t>220260028</t>
  </si>
  <si>
    <t>Montáž krabice pod omítku s vysekáním lůžka KT 250</t>
  </si>
  <si>
    <t>-1955196118</t>
  </si>
  <si>
    <t>220260047</t>
  </si>
  <si>
    <t>Montáž krabice KO 125</t>
  </si>
  <si>
    <t>-1496770925</t>
  </si>
  <si>
    <t>341110301.R</t>
  </si>
  <si>
    <t>podružný materiál- silnoproud</t>
  </si>
  <si>
    <t>-1817749664</t>
  </si>
  <si>
    <t>-1136688089</t>
  </si>
  <si>
    <t>828245458</t>
  </si>
  <si>
    <t>1040608169</t>
  </si>
  <si>
    <t>747111126</t>
  </si>
  <si>
    <t>Montáž přepínač nástěnný 6-střídavý prostředí obyčejné nebo vlhké</t>
  </si>
  <si>
    <t>1982027513</t>
  </si>
  <si>
    <t>345355560</t>
  </si>
  <si>
    <t>spínač řazení 6 10A  ostatní barvy</t>
  </si>
  <si>
    <t>-1750281354</t>
  </si>
  <si>
    <t>747161526</t>
  </si>
  <si>
    <t>Montáž zásuvek chráněných v krabici šroubové připojení 3P+N+PE prostředí venkovní, mokré</t>
  </si>
  <si>
    <t>2065266525</t>
  </si>
  <si>
    <t>345511400</t>
  </si>
  <si>
    <t>zásuvka s krytem 2P+PE, 10/16A, bezšroubová 5519A-A02357</t>
  </si>
  <si>
    <t>-89178357</t>
  </si>
  <si>
    <t>358112530</t>
  </si>
  <si>
    <t>zásuvka nástěnná IP55 32 A, 400 V, 4pól.</t>
  </si>
  <si>
    <t>1200887687</t>
  </si>
  <si>
    <t>1226772515</t>
  </si>
  <si>
    <t>33961615</t>
  </si>
  <si>
    <t>-1526414793</t>
  </si>
  <si>
    <t>104030859</t>
  </si>
  <si>
    <t>-39032818</t>
  </si>
  <si>
    <t>-422335349</t>
  </si>
  <si>
    <t>358890500</t>
  </si>
  <si>
    <t>chránič proudový 25A</t>
  </si>
  <si>
    <t>1448027158</t>
  </si>
  <si>
    <t>1474148124</t>
  </si>
  <si>
    <t>867702062</t>
  </si>
  <si>
    <t>748111212</t>
  </si>
  <si>
    <t>Montáž svítidlo žárovkové venkovní nástěnné přisazené 1 zdroj se sklem</t>
  </si>
  <si>
    <t>-781707251</t>
  </si>
  <si>
    <t>348144051.R</t>
  </si>
  <si>
    <t>materiál plech,trojvrstvé opálové sklo, průměr 25cm, E27 60W, IP 55</t>
  </si>
  <si>
    <t>-26748369</t>
  </si>
  <si>
    <t>1005718100</t>
  </si>
  <si>
    <t>348237612.R</t>
  </si>
  <si>
    <t>závěs boční s svítidlům</t>
  </si>
  <si>
    <t>-2020036521</t>
  </si>
  <si>
    <t>-482382376</t>
  </si>
  <si>
    <t>-1131539704</t>
  </si>
  <si>
    <t>751398051</t>
  </si>
  <si>
    <t>Mtž protidešťové žaluzie potrubí do 0,150 m2</t>
  </si>
  <si>
    <t>1794170545</t>
  </si>
  <si>
    <t>429730611.R</t>
  </si>
  <si>
    <t>mřížka stěnová elox velikost 200x200</t>
  </si>
  <si>
    <t>1159066951</t>
  </si>
  <si>
    <t>430197166</t>
  </si>
  <si>
    <t>-974961554</t>
  </si>
  <si>
    <t>-392927071</t>
  </si>
  <si>
    <t>1948545830</t>
  </si>
  <si>
    <t>762081150</t>
  </si>
  <si>
    <t>Hoblování hraněného řeziva ve staveništní dílně</t>
  </si>
  <si>
    <t>2089915832</t>
  </si>
  <si>
    <t>762083122</t>
  </si>
  <si>
    <t>Impregnace řeziva proti dřevokaznému hmyzu, houbám a plísním máčením třída ohrožení 3 a 4</t>
  </si>
  <si>
    <t>-1127504610</t>
  </si>
  <si>
    <t>605120110</t>
  </si>
  <si>
    <t>řezivo jehličnaté hranol jakost I nad 120 cm2</t>
  </si>
  <si>
    <t>-187214534</t>
  </si>
  <si>
    <t>762333532</t>
  </si>
  <si>
    <t>Montáž vázaných kcí krovů nepravidelných z řeziva hoblovaného průřezové plochy do 224 cm2</t>
  </si>
  <si>
    <t>-79563253</t>
  </si>
  <si>
    <t>762333533</t>
  </si>
  <si>
    <t>Montáž vázaných kcí krovů nepravidelných z řeziva hoblovaného průřezové plochy do 288 cm2</t>
  </si>
  <si>
    <t>1776858546</t>
  </si>
  <si>
    <t>762341260</t>
  </si>
  <si>
    <t>Montáž bednění střech rovných a šikmých sklonu do 60° z palubek</t>
  </si>
  <si>
    <t>-1480936533</t>
  </si>
  <si>
    <t>611911551.R</t>
  </si>
  <si>
    <t>palubky obkladové SM profil klasický 25 x 116 mm A/B</t>
  </si>
  <si>
    <t>712736468</t>
  </si>
  <si>
    <t>762341650</t>
  </si>
  <si>
    <t>Montáž bednění štítových okapových říms z hoblovaných prken</t>
  </si>
  <si>
    <t>114366239</t>
  </si>
  <si>
    <t>3820101528</t>
  </si>
  <si>
    <t>Obkladová palubka ze smrkového dřeva SM A/B softline 19x146x4000 mm (6 ks/bal)</t>
  </si>
  <si>
    <t>450479808</t>
  </si>
  <si>
    <t>762342441</t>
  </si>
  <si>
    <t>Montáž lišt trojúhelníkových nebo kontralatí na střechách sklonu do 60°</t>
  </si>
  <si>
    <t>-656225851</t>
  </si>
  <si>
    <t>605141010</t>
  </si>
  <si>
    <t>řezivo jehličnaté lať jakost I 10 - 25 cm2</t>
  </si>
  <si>
    <t>1997910379</t>
  </si>
  <si>
    <t>762795000</t>
  </si>
  <si>
    <t>Spojovací prostředky pro montáž prostorových vázaných kcí</t>
  </si>
  <si>
    <t>178969987</t>
  </si>
  <si>
    <t>764101131</t>
  </si>
  <si>
    <t>Montáž krytiny střechy rovné drážkováním z tabulí sklonu do 30°</t>
  </si>
  <si>
    <t>1023497578</t>
  </si>
  <si>
    <t>553502800</t>
  </si>
  <si>
    <t>krytina falcovaná barvy šedé 610 x 79000 mm</t>
  </si>
  <si>
    <t>-1360312098</t>
  </si>
  <si>
    <t>764202105</t>
  </si>
  <si>
    <t>Montáž oplechování štítu závětrnou lištou</t>
  </si>
  <si>
    <t>2096468902</t>
  </si>
  <si>
    <t>764202134</t>
  </si>
  <si>
    <t>Montáž oplechování rovné okapové hrany</t>
  </si>
  <si>
    <t>-1572955535</t>
  </si>
  <si>
    <t>138801030</t>
  </si>
  <si>
    <t>plech tabule 0,5 mm šířka 1250 mm povrch 25 µm Polyester mat</t>
  </si>
  <si>
    <t>459317456</t>
  </si>
  <si>
    <t>764204105</t>
  </si>
  <si>
    <t>Montáž oplechování horních ploch a atik bez rohů rš do 400 mm</t>
  </si>
  <si>
    <t>788094430</t>
  </si>
  <si>
    <t>764204109</t>
  </si>
  <si>
    <t>Montáž oplechování horních ploch a atik bez rohů rš do 800 mm</t>
  </si>
  <si>
    <t>911241159</t>
  </si>
  <si>
    <t>764205146</t>
  </si>
  <si>
    <t>Příplatek k montáži za pracnost při oplechování rohů nadezdívek (atik)  rš přes 400 mm</t>
  </si>
  <si>
    <t>-1199257788</t>
  </si>
  <si>
    <t>764316643</t>
  </si>
  <si>
    <t>Větrací komínek izolovaný s průchodkou na skládané krytině z  tabulí s povrch úprav D 110mm</t>
  </si>
  <si>
    <t>-637617465</t>
  </si>
  <si>
    <t>764511601</t>
  </si>
  <si>
    <t>Žlab podokapní půlkruhový z Pz s povrchovou úpravou rš 250 mm</t>
  </si>
  <si>
    <t>-137672757</t>
  </si>
  <si>
    <t>764511641</t>
  </si>
  <si>
    <t>Kotlík oválný (trychtýřový) pro podokapní žlaby z Pz s povrchovou úpravou 250/87 mm</t>
  </si>
  <si>
    <t>903774639</t>
  </si>
  <si>
    <t>764518622</t>
  </si>
  <si>
    <t>Svody kruhové včetně objímek, kolen, odskoků z Pz s povrchovou úpravou průměru 100 mm</t>
  </si>
  <si>
    <t>2086828611</t>
  </si>
  <si>
    <t>765111203</t>
  </si>
  <si>
    <t>Okapní jednoduchá větrací mřížka</t>
  </si>
  <si>
    <t>-1987943555</t>
  </si>
  <si>
    <t>596602020</t>
  </si>
  <si>
    <t>mřížka ochranná větrací jednoduchá 100/5,5 cm (černá)</t>
  </si>
  <si>
    <t>-819871384</t>
  </si>
  <si>
    <t>765191001</t>
  </si>
  <si>
    <t>Montáž pojistné hydroizolační fólie kladené ve sklonu do 20° lepením na bednění nebo izolaci</t>
  </si>
  <si>
    <t>-966237752</t>
  </si>
  <si>
    <t>283293280</t>
  </si>
  <si>
    <t>fólie pod plech. krytinu na bednění drátěnka vysoce difúzní (1,5 x 25 m)</t>
  </si>
  <si>
    <t>-1156548132</t>
  </si>
  <si>
    <t>766660411</t>
  </si>
  <si>
    <t>Montáž vchodových dveří 1křídlových bez nadsvětlíku do zdiva</t>
  </si>
  <si>
    <t>-1717559034</t>
  </si>
  <si>
    <t>611441630</t>
  </si>
  <si>
    <t>dveře plastové vchodové 1křídlové otevíravé 80x200 cm</t>
  </si>
  <si>
    <t>1986454481</t>
  </si>
  <si>
    <t>611441600</t>
  </si>
  <si>
    <t>dveře plastové vchodové 1křídlové otevíravé 70x200 cm</t>
  </si>
  <si>
    <t>-984270883</t>
  </si>
  <si>
    <t>611441641.R</t>
  </si>
  <si>
    <t>dveře plastové vchodové 1křídlové otevíravé 90x200 cm</t>
  </si>
  <si>
    <t>739776561</t>
  </si>
  <si>
    <t>611441642.R</t>
  </si>
  <si>
    <t>dveře plastové vchodové 1křídlové otevíravé ven 90x200 cm</t>
  </si>
  <si>
    <t>1245208950</t>
  </si>
  <si>
    <t>771574115</t>
  </si>
  <si>
    <t>Montáž podlah keramických protiskluzných lepených flexibilním lepidlem do 22 ks/m2 včetně olištování</t>
  </si>
  <si>
    <t>1609867087</t>
  </si>
  <si>
    <t>597612610</t>
  </si>
  <si>
    <t>dlaždice keramické protiskluzné 19-22 ks/m2 I. j.</t>
  </si>
  <si>
    <t>-531273293</t>
  </si>
  <si>
    <t>771591111</t>
  </si>
  <si>
    <t>Podlahy penetrace podkladu</t>
  </si>
  <si>
    <t>-1760541798</t>
  </si>
  <si>
    <t>771990112</t>
  </si>
  <si>
    <t>Vyrovnání podkladu samonivelační stěrkou tl 4 mm pevnosti 30 Mpa</t>
  </si>
  <si>
    <t>978886025</t>
  </si>
  <si>
    <t>781474113</t>
  </si>
  <si>
    <t>Montáž obkladů vnitřních keramických hladkých do 19 ks/m2 lepených flexibilním lepidlem</t>
  </si>
  <si>
    <t>864370308</t>
  </si>
  <si>
    <t>597610000</t>
  </si>
  <si>
    <t>obkládačky keramické koupelny (bílé i barevné) I. j.</t>
  </si>
  <si>
    <t>1278875238</t>
  </si>
  <si>
    <t>-2017079441</t>
  </si>
  <si>
    <t>683469869</t>
  </si>
  <si>
    <t>-244149182</t>
  </si>
  <si>
    <t>783612100</t>
  </si>
  <si>
    <t>Nátěry olejové truhlářských konstrukcí dvojnásobné- přírodní nátěr</t>
  </si>
  <si>
    <t>-71047173</t>
  </si>
  <si>
    <t>787313317.R</t>
  </si>
  <si>
    <t>Zasklívání střech a stěn sklem válcovaným s drátěnou vložkou tl 6 až 8 mm s podtmelením na lišty- včetně konstrukce</t>
  </si>
  <si>
    <t>1794494928</t>
  </si>
  <si>
    <t>195835427</t>
  </si>
  <si>
    <t>-1893506943</t>
  </si>
  <si>
    <t>-399065513</t>
  </si>
  <si>
    <t>-1935920461</t>
  </si>
  <si>
    <t>360020529.R</t>
  </si>
  <si>
    <t>Montáž hasícího přístroje</t>
  </si>
  <si>
    <t>1496554154</t>
  </si>
  <si>
    <t>449321130</t>
  </si>
  <si>
    <t>přístroj hasicí ruční 34A 183B</t>
  </si>
  <si>
    <t>1252936410</t>
  </si>
  <si>
    <t>012103000</t>
  </si>
  <si>
    <t>Geodetické práce před výstavbou</t>
  </si>
  <si>
    <t>…</t>
  </si>
  <si>
    <t>-1842369452</t>
  </si>
  <si>
    <t>012303000</t>
  </si>
  <si>
    <t>Geodetické práce po výstavbě</t>
  </si>
  <si>
    <t>1313131026</t>
  </si>
  <si>
    <t>03 - Přípojky k objektu pro pěstitelské práce</t>
  </si>
  <si>
    <t xml:space="preserve">    8 - Trubní vedení</t>
  </si>
  <si>
    <t xml:space="preserve">    23-M - Montáže potrubí</t>
  </si>
  <si>
    <t>1914085643</t>
  </si>
  <si>
    <t>131201101</t>
  </si>
  <si>
    <t>Hloubení jam nezapažených v hornině tř. 3 objemu do 100 m3</t>
  </si>
  <si>
    <t>94359159</t>
  </si>
  <si>
    <t>131201109</t>
  </si>
  <si>
    <t>Příplatek za lepivost u hloubení jam nezapažených v hornině tř. 3</t>
  </si>
  <si>
    <t>1904923240</t>
  </si>
  <si>
    <t>132201202</t>
  </si>
  <si>
    <t>Hloubení rýh š do 2000 mm v hornině tř. 3 objemu do 1000 m3</t>
  </si>
  <si>
    <t>213967510</t>
  </si>
  <si>
    <t>132201209</t>
  </si>
  <si>
    <t>Příplatek za lepivost k hloubení rýh š do 2000 mm v hornině tř. 3</t>
  </si>
  <si>
    <t>49587457</t>
  </si>
  <si>
    <t>132212101</t>
  </si>
  <si>
    <t>Hloubení rýh š do 600 mm ručním nebo pneum nářadím v soudržných horninách tř. 3</t>
  </si>
  <si>
    <t>-435393452</t>
  </si>
  <si>
    <t>132212109</t>
  </si>
  <si>
    <t>Příplatek za lepivost u hloubení rýh š do 600 mm ručním nebo pneum nářadím v hornině tř. 3</t>
  </si>
  <si>
    <t>1669664960</t>
  </si>
  <si>
    <t>-201514152</t>
  </si>
  <si>
    <t>167101101</t>
  </si>
  <si>
    <t>Nakládání výkopku z hornin tř. 1 až 4 do 100 m3</t>
  </si>
  <si>
    <t>148623857</t>
  </si>
  <si>
    <t>171201101</t>
  </si>
  <si>
    <t>Uložení sypaniny do násypů nezhutněných</t>
  </si>
  <si>
    <t>-771761176</t>
  </si>
  <si>
    <t>-1542798968</t>
  </si>
  <si>
    <t>931924553</t>
  </si>
  <si>
    <t>583373100</t>
  </si>
  <si>
    <t>štěrkopísek frakce 0-4 třída B</t>
  </si>
  <si>
    <t>-1189027725</t>
  </si>
  <si>
    <t>-854712726</t>
  </si>
  <si>
    <t>871171141</t>
  </si>
  <si>
    <t>Montáž potrubí z PE100 SDR 11 otevřený výkop svařovaných na tupo D 40 x 3,7 mm</t>
  </si>
  <si>
    <t>957237497</t>
  </si>
  <si>
    <t>286133800</t>
  </si>
  <si>
    <t>potrubí kanalizační tlakové PE100 SDR 11, návin se signalizační vrstvou  40 x 3,7 mm</t>
  </si>
  <si>
    <t>2062793103</t>
  </si>
  <si>
    <t>286135960</t>
  </si>
  <si>
    <t>potrubí dvouvrstvé PE100 s 10% signalizační vrstvou, SDR 11, 40x3,7. L=12m</t>
  </si>
  <si>
    <t>2120109183</t>
  </si>
  <si>
    <t>871275211</t>
  </si>
  <si>
    <t>Kanalizační potrubí z tvrdého PVC-systém KG tuhost třídy SN4 DN125</t>
  </si>
  <si>
    <t>1252009985</t>
  </si>
  <si>
    <t>871315211</t>
  </si>
  <si>
    <t>Kanalizační potrubí z tvrdého PVC-systém KG tuhost třídy SN4 DN150</t>
  </si>
  <si>
    <t>296202044</t>
  </si>
  <si>
    <t>877270320</t>
  </si>
  <si>
    <t>Montáž odboček na potrubí z PP trub hladkých plnostěnných DN 125</t>
  </si>
  <si>
    <t>-684600244</t>
  </si>
  <si>
    <t>286172020</t>
  </si>
  <si>
    <t>odbočka PP Master 45° DN 125/DN125</t>
  </si>
  <si>
    <t>2122369870</t>
  </si>
  <si>
    <t>891163111</t>
  </si>
  <si>
    <t>Montáž vodovodního ventilu hlavního pro přípojky DN 25</t>
  </si>
  <si>
    <t>1221920474</t>
  </si>
  <si>
    <t>891185321</t>
  </si>
  <si>
    <t>Montáž zpětných klapek DN 40</t>
  </si>
  <si>
    <t>-638855744</t>
  </si>
  <si>
    <t>422901000</t>
  </si>
  <si>
    <t>souprava vodoměrná se šroubením, kohouty a zpětnou klapkou 1" - 1" 101.14</t>
  </si>
  <si>
    <t>-367851099</t>
  </si>
  <si>
    <t>893811214.R</t>
  </si>
  <si>
    <t>Napojení na stávající rozvod vody, oprava u stáv. vodoměru</t>
  </si>
  <si>
    <t>-1394498160</t>
  </si>
  <si>
    <t>894811113</t>
  </si>
  <si>
    <t>Revizní šachta z PVC systém RV typ přímý, DN 315/160 hl od 1360 do 1730 mm</t>
  </si>
  <si>
    <t>1554802937</t>
  </si>
  <si>
    <t>894812612</t>
  </si>
  <si>
    <t>Vyříznutí a utěsnění otvoru ve stěně šachty DN 160</t>
  </si>
  <si>
    <t>-606494607</t>
  </si>
  <si>
    <t>895211142.R</t>
  </si>
  <si>
    <t>Vsakovací šachta z betonových dílců, podklop, drenážní podsyp, zemní práce,odvoz zeminy</t>
  </si>
  <si>
    <t>-1478703832</t>
  </si>
  <si>
    <t>895972246</t>
  </si>
  <si>
    <t>Kryt odvzdušnění DN 110</t>
  </si>
  <si>
    <t>-1871797878</t>
  </si>
  <si>
    <t>899913104</t>
  </si>
  <si>
    <t>Uzavírací manžeta chráničky potrubí DN 32 x 80</t>
  </si>
  <si>
    <t>-1493912272</t>
  </si>
  <si>
    <t>1944717587</t>
  </si>
  <si>
    <t>trubka elektroinstalační ohebná, HDPE+LDPE KF 09050</t>
  </si>
  <si>
    <t>150414892</t>
  </si>
  <si>
    <t>210810012</t>
  </si>
  <si>
    <t>Montáž měděných kabelů CYKY, CYKYD, CYKYDY, NYM, NYY, YSLY 750 V 4x6 mm2 uložených volně</t>
  </si>
  <si>
    <t>-1006370295</t>
  </si>
  <si>
    <t>341110720</t>
  </si>
  <si>
    <t>kabel silový s Cu jádrem CYKY 4x6 mm2</t>
  </si>
  <si>
    <t>-155876595</t>
  </si>
  <si>
    <t>230170001</t>
  </si>
  <si>
    <t>Tlakové zkoušky těsnosti potrubí - příprava DN do 40</t>
  </si>
  <si>
    <t>sada</t>
  </si>
  <si>
    <t>-1012518410</t>
  </si>
  <si>
    <t>230170011</t>
  </si>
  <si>
    <t>Tlakové zkoušky těsnosti potrubí - zkouška DN do 40</t>
  </si>
  <si>
    <t>-1101699202</t>
  </si>
  <si>
    <t>04 - Úpravy parteru</t>
  </si>
  <si>
    <t xml:space="preserve">    767 - Konstrukce zámečnické</t>
  </si>
  <si>
    <t>113106121</t>
  </si>
  <si>
    <t>Rozebrání dlažeb komunikací pro pěší z betonových nebo kamenných dlaždic</t>
  </si>
  <si>
    <t>-928413679</t>
  </si>
  <si>
    <t>113106111</t>
  </si>
  <si>
    <t>Rozebrání dlažeb komunikací pro pěší z mozaiky</t>
  </si>
  <si>
    <t>-55898587</t>
  </si>
  <si>
    <t>113201112</t>
  </si>
  <si>
    <t>Vytrhání obrub silničních ležatých</t>
  </si>
  <si>
    <t>-1657942373</t>
  </si>
  <si>
    <t>113202111</t>
  </si>
  <si>
    <t>Vytrhání obrub krajníků obrubníků stojatých</t>
  </si>
  <si>
    <t>-965431734</t>
  </si>
  <si>
    <t>-1876724941</t>
  </si>
  <si>
    <t>-263018533</t>
  </si>
  <si>
    <t>1221201883</t>
  </si>
  <si>
    <t>-762150665</t>
  </si>
  <si>
    <t>248358409</t>
  </si>
  <si>
    <t>1759017334</t>
  </si>
  <si>
    <t>460030037</t>
  </si>
  <si>
    <t>Rozebrání dlažeb ručně z kostek mozaikových do písku spáry nezalité</t>
  </si>
  <si>
    <t>-883448793</t>
  </si>
  <si>
    <t>-775087139</t>
  </si>
  <si>
    <t>460030161</t>
  </si>
  <si>
    <t>Odstranění podkladu nebo krytu komunikace z betonu prostého tloušťky do 15 cm</t>
  </si>
  <si>
    <t>935186836</t>
  </si>
  <si>
    <t>460030173</t>
  </si>
  <si>
    <t>Odstranění podkladu nebo krytu komunikace ze živice tloušťky do 15 cm</t>
  </si>
  <si>
    <t>185278215</t>
  </si>
  <si>
    <t>460650172</t>
  </si>
  <si>
    <t>Očištění kostek kamenných malých z rozebraných dlažeb</t>
  </si>
  <si>
    <t>-1536389483</t>
  </si>
  <si>
    <t>460650195</t>
  </si>
  <si>
    <t>Očištění vybouraných obrubníků silničních od spojovacího materiálu s odklizením do 10 m</t>
  </si>
  <si>
    <t>738275098</t>
  </si>
  <si>
    <t>-672071692</t>
  </si>
  <si>
    <t>213311113</t>
  </si>
  <si>
    <t>Polštáře zhutněné pod základy z kameniva drceného frakce 16 až 63 mm</t>
  </si>
  <si>
    <t>1916727968</t>
  </si>
  <si>
    <t>498752540</t>
  </si>
  <si>
    <t>1104330456</t>
  </si>
  <si>
    <t>-21282656</t>
  </si>
  <si>
    <t>1779391761</t>
  </si>
  <si>
    <t>1429184000</t>
  </si>
  <si>
    <t>612261676</t>
  </si>
  <si>
    <t>318430644</t>
  </si>
  <si>
    <t>-846485377</t>
  </si>
  <si>
    <t>326214111</t>
  </si>
  <si>
    <t>Zdivo z lomového kamene do drátěných košů gabionů s urovnáním hran</t>
  </si>
  <si>
    <t>-896693749</t>
  </si>
  <si>
    <t>472167170</t>
  </si>
  <si>
    <t>1597819058</t>
  </si>
  <si>
    <t>324042128</t>
  </si>
  <si>
    <t>-753897625</t>
  </si>
  <si>
    <t>-648678527</t>
  </si>
  <si>
    <t>-604679359</t>
  </si>
  <si>
    <t>1700576211</t>
  </si>
  <si>
    <t>-681780357</t>
  </si>
  <si>
    <t>-854005850</t>
  </si>
  <si>
    <t>535088489</t>
  </si>
  <si>
    <t>-1183220685</t>
  </si>
  <si>
    <t>338171111</t>
  </si>
  <si>
    <t>Osazování sloupků a vzpěr plotových ocelových v 2,00 m se zalitím MC</t>
  </si>
  <si>
    <t>1877461518</t>
  </si>
  <si>
    <t>553423291.R</t>
  </si>
  <si>
    <t>sloupek pro plaňkový plot v. 1700 mm 80/80/4, 2x navařená pl.80/140 tl 8 mm pro paždíky</t>
  </si>
  <si>
    <t>-2014557804</t>
  </si>
  <si>
    <t>348181110</t>
  </si>
  <si>
    <t>Osazení oplocení z dílců na předem osazené sloupky</t>
  </si>
  <si>
    <t>-1948124640</t>
  </si>
  <si>
    <t>553423520</t>
  </si>
  <si>
    <t>plotové pole plaňkové do 1200 mm, 2x paždík 80/100</t>
  </si>
  <si>
    <t>2113558819</t>
  </si>
  <si>
    <t>348952162</t>
  </si>
  <si>
    <t>Vrata z plotových tyček v 1,2 m plochy nad 2 do 10 m2</t>
  </si>
  <si>
    <t>1063370651</t>
  </si>
  <si>
    <t>sloupek pro branku v. 1200 mm d=70 včetně pantu</t>
  </si>
  <si>
    <t>1281373074</t>
  </si>
  <si>
    <t>sloupek pro branku v. 1200 mm d=70 s otvorem na doraz</t>
  </si>
  <si>
    <t>-67287398</t>
  </si>
  <si>
    <t>762953003.R</t>
  </si>
  <si>
    <t>Nátěr dřevěného plotu olejový dvojnásobný s očištěním</t>
  </si>
  <si>
    <t>-1121679875</t>
  </si>
  <si>
    <t>434191424.R</t>
  </si>
  <si>
    <t>Spojení prasklého stupně epoxidovým sanačním lepidlem a nerezovou sponou R16 mm</t>
  </si>
  <si>
    <t>-1263637049</t>
  </si>
  <si>
    <t>434191433</t>
  </si>
  <si>
    <t>Osazení schodišťových stupňů kamenných pemrlovaných s oboustranným zazděním</t>
  </si>
  <si>
    <t>-874221164</t>
  </si>
  <si>
    <t>434191434.R</t>
  </si>
  <si>
    <t>Demontáž schodišťových stupňů kamenných pemrlovaných s oboustranným zazděním</t>
  </si>
  <si>
    <t>-449560192</t>
  </si>
  <si>
    <t>-592708886</t>
  </si>
  <si>
    <t>564271111</t>
  </si>
  <si>
    <t>Podklad nebo podsyp ze štěrkopísku ŠP tl 250 mm- venk schodiště</t>
  </si>
  <si>
    <t>1066137701</t>
  </si>
  <si>
    <t>564681111</t>
  </si>
  <si>
    <t>Podklad z kameniva hrubého drceného vel. 63-125 mm tl 300 mm</t>
  </si>
  <si>
    <t>1169527168</t>
  </si>
  <si>
    <t>-1740475398</t>
  </si>
  <si>
    <t>591211111</t>
  </si>
  <si>
    <t>Kladení dlažby z kostek drobných z kamene do lože z kameniva těženého tl 50 mm</t>
  </si>
  <si>
    <t>-1206970973</t>
  </si>
  <si>
    <t>583801100</t>
  </si>
  <si>
    <t>kostka dlažební drobná, žula, I.jakost, velikost 10 cm</t>
  </si>
  <si>
    <t>-1796139647</t>
  </si>
  <si>
    <t>596211112</t>
  </si>
  <si>
    <t>Kladení zámkové dlažby komunikací pro pěší tl 60 mm skupiny A pl do 300 m2</t>
  </si>
  <si>
    <t>-128701282</t>
  </si>
  <si>
    <t>592453050</t>
  </si>
  <si>
    <t>dlažba zámková tl. 6 cm barevná</t>
  </si>
  <si>
    <t>1990252035</t>
  </si>
  <si>
    <t>596211114</t>
  </si>
  <si>
    <t>Příplatek za kombinaci dvou barev u kladení betonových dlažeb komunikací pro pěší tl 60 mm skupiny A</t>
  </si>
  <si>
    <t>-708312439</t>
  </si>
  <si>
    <t>596211211</t>
  </si>
  <si>
    <t>Kladení zámkové dlažby komunikací pro pěší tl 80 mm skupiny A pl do 100 m2</t>
  </si>
  <si>
    <t>421013890</t>
  </si>
  <si>
    <t>592452690</t>
  </si>
  <si>
    <t>dlažba zámková tl. 8 cm barevná</t>
  </si>
  <si>
    <t>1174947526</t>
  </si>
  <si>
    <t>596211214</t>
  </si>
  <si>
    <t>Příplatek za kombinaci dvou barev u kladení betonových dlažeb komunikací pro pěší tl 80 mm skupiny A</t>
  </si>
  <si>
    <t>-2102919544</t>
  </si>
  <si>
    <t>-1310979268</t>
  </si>
  <si>
    <t>2062790444</t>
  </si>
  <si>
    <t>628195001</t>
  </si>
  <si>
    <t>Očištění zdiva nebo betonu zdí a valů před započetím oprav ručně</t>
  </si>
  <si>
    <t>-1853121434</t>
  </si>
  <si>
    <t>895941111</t>
  </si>
  <si>
    <t>Zřízení vpusti kanalizační uliční z betonových dílců typ UV-50 normální</t>
  </si>
  <si>
    <t>-414133699</t>
  </si>
  <si>
    <t>592238200</t>
  </si>
  <si>
    <t>vpusť betonová uliční  500/290 K /skruž/ 29x50x5 cm</t>
  </si>
  <si>
    <t>-1288711831</t>
  </si>
  <si>
    <t>592238210</t>
  </si>
  <si>
    <t>vpusť betonová uliční  660/180 /prstenec/ 18x66x10 cm</t>
  </si>
  <si>
    <t>757449671</t>
  </si>
  <si>
    <t>592238220</t>
  </si>
  <si>
    <t>vpusť betonová uliční 500/626 VD /dno/ 62,6 x 49,5 x 5 cm</t>
  </si>
  <si>
    <t>1488343720</t>
  </si>
  <si>
    <t>592238730</t>
  </si>
  <si>
    <t>mříž M3 C250 DIN 19583-11 500/500 mm</t>
  </si>
  <si>
    <t>1506722369</t>
  </si>
  <si>
    <t>592238740</t>
  </si>
  <si>
    <t>koš pozink. C3 DIN 4052, vysoký, pro rám 500/300</t>
  </si>
  <si>
    <t>-48455639</t>
  </si>
  <si>
    <t>592238760</t>
  </si>
  <si>
    <t>rám zabetonovaný DIN 19583-9 500/500 mm</t>
  </si>
  <si>
    <t>-737693123</t>
  </si>
  <si>
    <t>916131213</t>
  </si>
  <si>
    <t>Osazení silničního obrubníku betonového stojatého s boční opěrou do lože z betonu prostého</t>
  </si>
  <si>
    <t>111319123</t>
  </si>
  <si>
    <t>592175230</t>
  </si>
  <si>
    <t>obrubník betonový 50x8x25 cm, barevný</t>
  </si>
  <si>
    <t>-251870187</t>
  </si>
  <si>
    <t>916241113</t>
  </si>
  <si>
    <t>Osazení obrubníku kamenného ležatého s boční opěrou do lože z betonu prostého</t>
  </si>
  <si>
    <t>1586036811</t>
  </si>
  <si>
    <t>611644001</t>
  </si>
  <si>
    <t>obrubník betonový 50x5x20 cm, barevný</t>
  </si>
  <si>
    <t>1405044978</t>
  </si>
  <si>
    <t>2147394429</t>
  </si>
  <si>
    <t>-217735814</t>
  </si>
  <si>
    <t>944121811</t>
  </si>
  <si>
    <t>Demontáž ochranného zábradlí dílcového na vnějších stranách objektů odkloněného od svislice do 15°</t>
  </si>
  <si>
    <t>604680269</t>
  </si>
  <si>
    <t>985241110</t>
  </si>
  <si>
    <t>Plombování zdiva betonem s upěchováním včetně vybourání narušeného zdiva do 1 m3</t>
  </si>
  <si>
    <t>-862156407</t>
  </si>
  <si>
    <t>985311114</t>
  </si>
  <si>
    <t>Reprofilace stěn cementovými sanačními maltami tl 40 mm</t>
  </si>
  <si>
    <t>1869016081</t>
  </si>
  <si>
    <t>985411111</t>
  </si>
  <si>
    <t>Beztlakové zalití trhlin a dutin ve zdivu aktivovanou maltou</t>
  </si>
  <si>
    <t>1046611884</t>
  </si>
  <si>
    <t>1075462445</t>
  </si>
  <si>
    <t>2010268511</t>
  </si>
  <si>
    <t>997013801</t>
  </si>
  <si>
    <t>Poplatek za uložení stavebního betonového odpadu na skládce (skládkovné)</t>
  </si>
  <si>
    <t>685005758</t>
  </si>
  <si>
    <t>767161219</t>
  </si>
  <si>
    <t>Montáž zábradlí rovného z profilové oceli do zdi do hmotnosti 60 kg</t>
  </si>
  <si>
    <t>1366152899</t>
  </si>
  <si>
    <t>553912081.R</t>
  </si>
  <si>
    <t>zábradelní pole ze svislých tyčí po 10 cm-pozink., 2 sloupů a madla a dvou vodorovných dílů, 900/1790</t>
  </si>
  <si>
    <t>-1067848535</t>
  </si>
  <si>
    <t>767165114</t>
  </si>
  <si>
    <t>Montáž zábradlí schodišťového madla z trubek nebo tenkostěnných profilů svařovaného</t>
  </si>
  <si>
    <t>-451818375</t>
  </si>
  <si>
    <t>552611361.R</t>
  </si>
  <si>
    <t>trubka ocelová žárově pozinkovaná  d 42.0x1.5 , včetně spojů svařovaných</t>
  </si>
  <si>
    <t>1432124404</t>
  </si>
  <si>
    <t>783827525</t>
  </si>
  <si>
    <t>Krycí dvojnásobný silikonový nátěr hrubých betonových povrchů nebo hrubých omítek</t>
  </si>
  <si>
    <t>255397314</t>
  </si>
  <si>
    <t>783827529</t>
  </si>
  <si>
    <t>Příplatek k cenám dvojnásobného nátěru hrubých betonů, hrubých omítek za biocidní přísadu</t>
  </si>
  <si>
    <t>1387210238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</si>
</sst>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6"/>
  <sheetViews>
    <sheetView showGridLines="0" workbookViewId="0">
      <pane ySplit="1" topLeftCell="A123" activePane="bottomLeft" state="frozen"/>
      <selection pane="bottomLeft" activeCell="BE7" sqref="BE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R2" s="197" t="s">
        <v>8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64" t="s">
        <v>12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23"/>
      <c r="AS4" s="17" t="s">
        <v>13</v>
      </c>
      <c r="BS4" s="18" t="s">
        <v>14</v>
      </c>
    </row>
    <row r="5" spans="1:73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66" t="s">
        <v>16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68" t="s">
        <v>18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24"/>
      <c r="AQ6" s="23"/>
      <c r="BS6" s="18" t="s">
        <v>19</v>
      </c>
    </row>
    <row r="7" spans="1:73" ht="14.45" customHeight="1">
      <c r="B7" s="22"/>
      <c r="C7" s="24"/>
      <c r="D7" s="28" t="s">
        <v>20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21</v>
      </c>
      <c r="AL7" s="24"/>
      <c r="AM7" s="24"/>
      <c r="AN7" s="26" t="s">
        <v>5</v>
      </c>
      <c r="AO7" s="24"/>
      <c r="AP7" s="24"/>
      <c r="AQ7" s="23"/>
      <c r="BS7" s="18" t="s">
        <v>22</v>
      </c>
    </row>
    <row r="8" spans="1:73" ht="14.45" customHeight="1">
      <c r="B8" s="22"/>
      <c r="C8" s="24"/>
      <c r="D8" s="28" t="s">
        <v>23</v>
      </c>
      <c r="E8" s="24"/>
      <c r="F8" s="24"/>
      <c r="G8" s="24"/>
      <c r="H8" s="24"/>
      <c r="I8" s="24"/>
      <c r="J8" s="24"/>
      <c r="K8" s="26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25</v>
      </c>
      <c r="AL8" s="24"/>
      <c r="AM8" s="24"/>
      <c r="AN8" s="26" t="s">
        <v>26</v>
      </c>
      <c r="AO8" s="24"/>
      <c r="AP8" s="24"/>
      <c r="AQ8" s="23"/>
      <c r="BS8" s="18" t="s">
        <v>27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28</v>
      </c>
    </row>
    <row r="10" spans="1:73" ht="14.45" customHeight="1">
      <c r="B10" s="22"/>
      <c r="C10" s="24"/>
      <c r="D10" s="28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30</v>
      </c>
      <c r="AL10" s="24"/>
      <c r="AM10" s="24"/>
      <c r="AN10" s="26" t="s">
        <v>5</v>
      </c>
      <c r="AO10" s="24"/>
      <c r="AP10" s="24"/>
      <c r="AQ10" s="23"/>
      <c r="BS10" s="18" t="s">
        <v>19</v>
      </c>
    </row>
    <row r="11" spans="1:73" ht="18.399999999999999" customHeight="1">
      <c r="B11" s="22"/>
      <c r="C11" s="24"/>
      <c r="D11" s="24"/>
      <c r="E11" s="26" t="s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32</v>
      </c>
      <c r="AL11" s="24"/>
      <c r="AM11" s="24"/>
      <c r="AN11" s="26" t="s">
        <v>5</v>
      </c>
      <c r="AO11" s="24"/>
      <c r="AP11" s="24"/>
      <c r="AQ11" s="23"/>
      <c r="BS11" s="18" t="s">
        <v>19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19</v>
      </c>
    </row>
    <row r="13" spans="1:73" ht="14.45" customHeight="1">
      <c r="B13" s="22"/>
      <c r="C13" s="24"/>
      <c r="D13" s="28" t="s">
        <v>33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30</v>
      </c>
      <c r="AL13" s="24"/>
      <c r="AM13" s="24"/>
      <c r="AN13" s="26" t="s">
        <v>5</v>
      </c>
      <c r="AO13" s="24"/>
      <c r="AP13" s="24"/>
      <c r="AQ13" s="23"/>
      <c r="BS13" s="18" t="s">
        <v>19</v>
      </c>
    </row>
    <row r="14" spans="1:73">
      <c r="B14" s="22"/>
      <c r="C14" s="24"/>
      <c r="D14" s="24"/>
      <c r="E14" s="26" t="s">
        <v>31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32</v>
      </c>
      <c r="AL14" s="24"/>
      <c r="AM14" s="24"/>
      <c r="AN14" s="26" t="s">
        <v>5</v>
      </c>
      <c r="AO14" s="24"/>
      <c r="AP14" s="24"/>
      <c r="AQ14" s="23"/>
      <c r="BS14" s="18" t="s">
        <v>19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30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32</v>
      </c>
      <c r="AL17" s="24"/>
      <c r="AM17" s="24"/>
      <c r="AN17" s="26" t="s">
        <v>5</v>
      </c>
      <c r="AO17" s="24"/>
      <c r="AP17" s="24"/>
      <c r="AQ17" s="23"/>
      <c r="BS17" s="18" t="s">
        <v>35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30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71" ht="18.399999999999999" customHeight="1">
      <c r="B20" s="22"/>
      <c r="C20" s="24"/>
      <c r="D20" s="24"/>
      <c r="E20" s="26" t="s">
        <v>31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32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>
      <c r="B22" s="22"/>
      <c r="C22" s="24"/>
      <c r="D22" s="28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69" t="s">
        <v>5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0">
        <f>ROUND(AG87,2)</f>
        <v>0</v>
      </c>
      <c r="AL26" s="167"/>
      <c r="AM26" s="167"/>
      <c r="AN26" s="167"/>
      <c r="AO26" s="167"/>
      <c r="AP26" s="24"/>
      <c r="AQ26" s="23"/>
    </row>
    <row r="27" spans="2:71" ht="14.45" customHeight="1">
      <c r="B27" s="22"/>
      <c r="C27" s="24"/>
      <c r="D27" s="30" t="s">
        <v>39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0">
        <f>ROUND(AG93,2)</f>
        <v>0</v>
      </c>
      <c r="AL27" s="170"/>
      <c r="AM27" s="170"/>
      <c r="AN27" s="170"/>
      <c r="AO27" s="170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40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71">
        <f>ROUND(AK26+AK27,2)</f>
        <v>0</v>
      </c>
      <c r="AL29" s="172"/>
      <c r="AM29" s="172"/>
      <c r="AN29" s="172"/>
      <c r="AO29" s="172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41</v>
      </c>
      <c r="E31" s="37"/>
      <c r="F31" s="38" t="s">
        <v>42</v>
      </c>
      <c r="G31" s="37"/>
      <c r="H31" s="37"/>
      <c r="I31" s="37"/>
      <c r="J31" s="37"/>
      <c r="K31" s="37"/>
      <c r="L31" s="173">
        <v>0.21</v>
      </c>
      <c r="M31" s="174"/>
      <c r="N31" s="174"/>
      <c r="O31" s="174"/>
      <c r="P31" s="37"/>
      <c r="Q31" s="37"/>
      <c r="R31" s="37"/>
      <c r="S31" s="37"/>
      <c r="T31" s="40" t="s">
        <v>43</v>
      </c>
      <c r="U31" s="37"/>
      <c r="V31" s="37"/>
      <c r="W31" s="175">
        <f>ROUND(AZ87+SUM(CD94),2)</f>
        <v>0</v>
      </c>
      <c r="X31" s="174"/>
      <c r="Y31" s="174"/>
      <c r="Z31" s="174"/>
      <c r="AA31" s="174"/>
      <c r="AB31" s="174"/>
      <c r="AC31" s="174"/>
      <c r="AD31" s="174"/>
      <c r="AE31" s="174"/>
      <c r="AF31" s="37"/>
      <c r="AG31" s="37"/>
      <c r="AH31" s="37"/>
      <c r="AI31" s="37"/>
      <c r="AJ31" s="37"/>
      <c r="AK31" s="175">
        <f>ROUND(AV87+SUM(BY94),2)</f>
        <v>0</v>
      </c>
      <c r="AL31" s="174"/>
      <c r="AM31" s="174"/>
      <c r="AN31" s="174"/>
      <c r="AO31" s="174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44</v>
      </c>
      <c r="G32" s="37"/>
      <c r="H32" s="37"/>
      <c r="I32" s="37"/>
      <c r="J32" s="37"/>
      <c r="K32" s="37"/>
      <c r="L32" s="173">
        <v>0.15</v>
      </c>
      <c r="M32" s="174"/>
      <c r="N32" s="174"/>
      <c r="O32" s="174"/>
      <c r="P32" s="37"/>
      <c r="Q32" s="37"/>
      <c r="R32" s="37"/>
      <c r="S32" s="37"/>
      <c r="T32" s="40" t="s">
        <v>43</v>
      </c>
      <c r="U32" s="37"/>
      <c r="V32" s="37"/>
      <c r="W32" s="175">
        <f>ROUND(BA87+SUM(CE94),2)</f>
        <v>0</v>
      </c>
      <c r="X32" s="174"/>
      <c r="Y32" s="174"/>
      <c r="Z32" s="174"/>
      <c r="AA32" s="174"/>
      <c r="AB32" s="174"/>
      <c r="AC32" s="174"/>
      <c r="AD32" s="174"/>
      <c r="AE32" s="174"/>
      <c r="AF32" s="37"/>
      <c r="AG32" s="37"/>
      <c r="AH32" s="37"/>
      <c r="AI32" s="37"/>
      <c r="AJ32" s="37"/>
      <c r="AK32" s="175">
        <f>ROUND(AW87+SUM(BZ94),2)</f>
        <v>0</v>
      </c>
      <c r="AL32" s="174"/>
      <c r="AM32" s="174"/>
      <c r="AN32" s="174"/>
      <c r="AO32" s="174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45</v>
      </c>
      <c r="G33" s="37"/>
      <c r="H33" s="37"/>
      <c r="I33" s="37"/>
      <c r="J33" s="37"/>
      <c r="K33" s="37"/>
      <c r="L33" s="173">
        <v>0.21</v>
      </c>
      <c r="M33" s="174"/>
      <c r="N33" s="174"/>
      <c r="O33" s="174"/>
      <c r="P33" s="37"/>
      <c r="Q33" s="37"/>
      <c r="R33" s="37"/>
      <c r="S33" s="37"/>
      <c r="T33" s="40" t="s">
        <v>43</v>
      </c>
      <c r="U33" s="37"/>
      <c r="V33" s="37"/>
      <c r="W33" s="175">
        <f>ROUND(BB87+SUM(CF94),2)</f>
        <v>0</v>
      </c>
      <c r="X33" s="174"/>
      <c r="Y33" s="174"/>
      <c r="Z33" s="174"/>
      <c r="AA33" s="174"/>
      <c r="AB33" s="174"/>
      <c r="AC33" s="174"/>
      <c r="AD33" s="174"/>
      <c r="AE33" s="174"/>
      <c r="AF33" s="37"/>
      <c r="AG33" s="37"/>
      <c r="AH33" s="37"/>
      <c r="AI33" s="37"/>
      <c r="AJ33" s="37"/>
      <c r="AK33" s="175">
        <v>0</v>
      </c>
      <c r="AL33" s="174"/>
      <c r="AM33" s="174"/>
      <c r="AN33" s="174"/>
      <c r="AO33" s="174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46</v>
      </c>
      <c r="G34" s="37"/>
      <c r="H34" s="37"/>
      <c r="I34" s="37"/>
      <c r="J34" s="37"/>
      <c r="K34" s="37"/>
      <c r="L34" s="173">
        <v>0.15</v>
      </c>
      <c r="M34" s="174"/>
      <c r="N34" s="174"/>
      <c r="O34" s="174"/>
      <c r="P34" s="37"/>
      <c r="Q34" s="37"/>
      <c r="R34" s="37"/>
      <c r="S34" s="37"/>
      <c r="T34" s="40" t="s">
        <v>43</v>
      </c>
      <c r="U34" s="37"/>
      <c r="V34" s="37"/>
      <c r="W34" s="175">
        <f>ROUND(BC87+SUM(CG94),2)</f>
        <v>0</v>
      </c>
      <c r="X34" s="174"/>
      <c r="Y34" s="174"/>
      <c r="Z34" s="174"/>
      <c r="AA34" s="174"/>
      <c r="AB34" s="174"/>
      <c r="AC34" s="174"/>
      <c r="AD34" s="174"/>
      <c r="AE34" s="174"/>
      <c r="AF34" s="37"/>
      <c r="AG34" s="37"/>
      <c r="AH34" s="37"/>
      <c r="AI34" s="37"/>
      <c r="AJ34" s="37"/>
      <c r="AK34" s="175">
        <v>0</v>
      </c>
      <c r="AL34" s="174"/>
      <c r="AM34" s="174"/>
      <c r="AN34" s="174"/>
      <c r="AO34" s="174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47</v>
      </c>
      <c r="G35" s="37"/>
      <c r="H35" s="37"/>
      <c r="I35" s="37"/>
      <c r="J35" s="37"/>
      <c r="K35" s="37"/>
      <c r="L35" s="173">
        <v>0</v>
      </c>
      <c r="M35" s="174"/>
      <c r="N35" s="174"/>
      <c r="O35" s="174"/>
      <c r="P35" s="37"/>
      <c r="Q35" s="37"/>
      <c r="R35" s="37"/>
      <c r="S35" s="37"/>
      <c r="T35" s="40" t="s">
        <v>43</v>
      </c>
      <c r="U35" s="37"/>
      <c r="V35" s="37"/>
      <c r="W35" s="175">
        <f>ROUND(BD87+SUM(CH94),2)</f>
        <v>0</v>
      </c>
      <c r="X35" s="174"/>
      <c r="Y35" s="174"/>
      <c r="Z35" s="174"/>
      <c r="AA35" s="174"/>
      <c r="AB35" s="174"/>
      <c r="AC35" s="174"/>
      <c r="AD35" s="174"/>
      <c r="AE35" s="174"/>
      <c r="AF35" s="37"/>
      <c r="AG35" s="37"/>
      <c r="AH35" s="37"/>
      <c r="AI35" s="37"/>
      <c r="AJ35" s="37"/>
      <c r="AK35" s="175">
        <v>0</v>
      </c>
      <c r="AL35" s="174"/>
      <c r="AM35" s="174"/>
      <c r="AN35" s="174"/>
      <c r="AO35" s="174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48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49</v>
      </c>
      <c r="U37" s="44"/>
      <c r="V37" s="44"/>
      <c r="W37" s="44"/>
      <c r="X37" s="176" t="s">
        <v>50</v>
      </c>
      <c r="Y37" s="177"/>
      <c r="Z37" s="177"/>
      <c r="AA37" s="177"/>
      <c r="AB37" s="177"/>
      <c r="AC37" s="44"/>
      <c r="AD37" s="44"/>
      <c r="AE37" s="44"/>
      <c r="AF37" s="44"/>
      <c r="AG37" s="44"/>
      <c r="AH37" s="44"/>
      <c r="AI37" s="44"/>
      <c r="AJ37" s="44"/>
      <c r="AK37" s="178">
        <f>SUM(AK29:AK35)</f>
        <v>0</v>
      </c>
      <c r="AL37" s="177"/>
      <c r="AM37" s="177"/>
      <c r="AN37" s="177"/>
      <c r="AO37" s="179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>
      <c r="B49" s="31"/>
      <c r="C49" s="32"/>
      <c r="D49" s="46" t="s">
        <v>51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52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>
      <c r="B58" s="31"/>
      <c r="C58" s="32"/>
      <c r="D58" s="51" t="s">
        <v>53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54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53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54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>
      <c r="B60" s="31"/>
      <c r="C60" s="32"/>
      <c r="D60" s="46" t="s">
        <v>55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56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>
      <c r="B69" s="31"/>
      <c r="C69" s="32"/>
      <c r="D69" s="51" t="s">
        <v>53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54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53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54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64" t="s">
        <v>57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01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80" t="str">
        <f>K6</f>
        <v>Stavební úpravy ZŠ a MŠ Liběchov</v>
      </c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>
      <c r="B80" s="31"/>
      <c r="C80" s="28" t="s">
        <v>23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Liběchov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25</v>
      </c>
      <c r="AJ80" s="32"/>
      <c r="AK80" s="32"/>
      <c r="AL80" s="32"/>
      <c r="AM80" s="69" t="str">
        <f>IF(AN8= "","",AN8)</f>
        <v>12. 12. 2016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>
      <c r="B82" s="31"/>
      <c r="C82" s="28" t="s">
        <v>29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34</v>
      </c>
      <c r="AJ82" s="32"/>
      <c r="AK82" s="32"/>
      <c r="AL82" s="32"/>
      <c r="AM82" s="182" t="str">
        <f>IF(E17="","",E17)</f>
        <v xml:space="preserve"> </v>
      </c>
      <c r="AN82" s="182"/>
      <c r="AO82" s="182"/>
      <c r="AP82" s="182"/>
      <c r="AQ82" s="33"/>
      <c r="AS82" s="183" t="s">
        <v>58</v>
      </c>
      <c r="AT82" s="184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>
      <c r="B83" s="31"/>
      <c r="C83" s="28" t="s">
        <v>33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36</v>
      </c>
      <c r="AJ83" s="32"/>
      <c r="AK83" s="32"/>
      <c r="AL83" s="32"/>
      <c r="AM83" s="182" t="str">
        <f>IF(E20="","",E20)</f>
        <v xml:space="preserve"> </v>
      </c>
      <c r="AN83" s="182"/>
      <c r="AO83" s="182"/>
      <c r="AP83" s="182"/>
      <c r="AQ83" s="33"/>
      <c r="AS83" s="185"/>
      <c r="AT83" s="186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85"/>
      <c r="AT84" s="186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87" t="s">
        <v>59</v>
      </c>
      <c r="D85" s="188"/>
      <c r="E85" s="188"/>
      <c r="F85" s="188"/>
      <c r="G85" s="188"/>
      <c r="H85" s="71"/>
      <c r="I85" s="189" t="s">
        <v>60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 t="s">
        <v>61</v>
      </c>
      <c r="AH85" s="188"/>
      <c r="AI85" s="188"/>
      <c r="AJ85" s="188"/>
      <c r="AK85" s="188"/>
      <c r="AL85" s="188"/>
      <c r="AM85" s="188"/>
      <c r="AN85" s="189" t="s">
        <v>62</v>
      </c>
      <c r="AO85" s="188"/>
      <c r="AP85" s="190"/>
      <c r="AQ85" s="33"/>
      <c r="AS85" s="72" t="s">
        <v>63</v>
      </c>
      <c r="AT85" s="73" t="s">
        <v>64</v>
      </c>
      <c r="AU85" s="73" t="s">
        <v>65</v>
      </c>
      <c r="AV85" s="73" t="s">
        <v>66</v>
      </c>
      <c r="AW85" s="73" t="s">
        <v>67</v>
      </c>
      <c r="AX85" s="73" t="s">
        <v>68</v>
      </c>
      <c r="AY85" s="73" t="s">
        <v>69</v>
      </c>
      <c r="AZ85" s="73" t="s">
        <v>70</v>
      </c>
      <c r="BA85" s="73" t="s">
        <v>71</v>
      </c>
      <c r="BB85" s="73" t="s">
        <v>72</v>
      </c>
      <c r="BC85" s="73" t="s">
        <v>73</v>
      </c>
      <c r="BD85" s="74" t="s">
        <v>74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75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94">
        <f>ROUND(SUM(AG88:AG91),2)</f>
        <v>0</v>
      </c>
      <c r="AH87" s="194"/>
      <c r="AI87" s="194"/>
      <c r="AJ87" s="194"/>
      <c r="AK87" s="194"/>
      <c r="AL87" s="194"/>
      <c r="AM87" s="194"/>
      <c r="AN87" s="195">
        <f>SUM(AG87,AT87)</f>
        <v>0</v>
      </c>
      <c r="AO87" s="195"/>
      <c r="AP87" s="195"/>
      <c r="AQ87" s="67"/>
      <c r="AS87" s="78">
        <f>ROUND(SUM(AS88:AS91),2)</f>
        <v>0</v>
      </c>
      <c r="AT87" s="79">
        <f>ROUND(SUM(AV87:AW87),2)</f>
        <v>0</v>
      </c>
      <c r="AU87" s="80">
        <f>ROUND(SUM(AU88:AU91),5)</f>
        <v>9279.9290099999998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ROUND(SUM(AZ88:AZ91),2)</f>
        <v>0</v>
      </c>
      <c r="BA87" s="79">
        <f>ROUND(SUM(BA88:BA91),2)</f>
        <v>0</v>
      </c>
      <c r="BB87" s="79">
        <f>ROUND(SUM(BB88:BB91),2)</f>
        <v>0</v>
      </c>
      <c r="BC87" s="79">
        <f>ROUND(SUM(BC88:BC91),2)</f>
        <v>0</v>
      </c>
      <c r="BD87" s="81">
        <f>ROUND(SUM(BD88:BD91),2)</f>
        <v>0</v>
      </c>
      <c r="BS87" s="82" t="s">
        <v>76</v>
      </c>
      <c r="BT87" s="82" t="s">
        <v>77</v>
      </c>
      <c r="BU87" s="83" t="s">
        <v>78</v>
      </c>
      <c r="BV87" s="82" t="s">
        <v>79</v>
      </c>
      <c r="BW87" s="82" t="s">
        <v>80</v>
      </c>
      <c r="BX87" s="82" t="s">
        <v>81</v>
      </c>
    </row>
    <row r="88" spans="1:76" s="5" customFormat="1" ht="31.5" customHeight="1">
      <c r="A88" s="84" t="s">
        <v>82</v>
      </c>
      <c r="B88" s="85"/>
      <c r="C88" s="86"/>
      <c r="D88" s="193" t="s">
        <v>16</v>
      </c>
      <c r="E88" s="193"/>
      <c r="F88" s="193"/>
      <c r="G88" s="193"/>
      <c r="H88" s="193"/>
      <c r="I88" s="87"/>
      <c r="J88" s="193" t="s">
        <v>83</v>
      </c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1">
        <f>'01 - Objekt školy- odborn...'!M30</f>
        <v>0</v>
      </c>
      <c r="AH88" s="192"/>
      <c r="AI88" s="192"/>
      <c r="AJ88" s="192"/>
      <c r="AK88" s="192"/>
      <c r="AL88" s="192"/>
      <c r="AM88" s="192"/>
      <c r="AN88" s="191">
        <f>SUM(AG88,AT88)</f>
        <v>0</v>
      </c>
      <c r="AO88" s="192"/>
      <c r="AP88" s="192"/>
      <c r="AQ88" s="88"/>
      <c r="AS88" s="89">
        <f>'01 - Objekt školy- odborn...'!M28</f>
        <v>0</v>
      </c>
      <c r="AT88" s="90">
        <f>ROUND(SUM(AV88:AW88),2)</f>
        <v>0</v>
      </c>
      <c r="AU88" s="91">
        <f>'01 - Objekt školy- odborn...'!W145</f>
        <v>3800.477883</v>
      </c>
      <c r="AV88" s="90">
        <f>'01 - Objekt školy- odborn...'!M32</f>
        <v>0</v>
      </c>
      <c r="AW88" s="90">
        <f>'01 - Objekt školy- odborn...'!M33</f>
        <v>0</v>
      </c>
      <c r="AX88" s="90">
        <f>'01 - Objekt školy- odborn...'!M34</f>
        <v>0</v>
      </c>
      <c r="AY88" s="90">
        <f>'01 - Objekt školy- odborn...'!M35</f>
        <v>0</v>
      </c>
      <c r="AZ88" s="90">
        <f>'01 - Objekt školy- odborn...'!H32</f>
        <v>0</v>
      </c>
      <c r="BA88" s="90">
        <f>'01 - Objekt školy- odborn...'!H33</f>
        <v>0</v>
      </c>
      <c r="BB88" s="90">
        <f>'01 - Objekt školy- odborn...'!H34</f>
        <v>0</v>
      </c>
      <c r="BC88" s="90">
        <f>'01 - Objekt školy- odborn...'!H35</f>
        <v>0</v>
      </c>
      <c r="BD88" s="92">
        <f>'01 - Objekt školy- odborn...'!H36</f>
        <v>0</v>
      </c>
      <c r="BT88" s="93" t="s">
        <v>22</v>
      </c>
      <c r="BV88" s="93" t="s">
        <v>79</v>
      </c>
      <c r="BW88" s="93" t="s">
        <v>84</v>
      </c>
      <c r="BX88" s="93" t="s">
        <v>80</v>
      </c>
    </row>
    <row r="89" spans="1:76" s="5" customFormat="1" ht="16.5" customHeight="1">
      <c r="A89" s="84" t="s">
        <v>82</v>
      </c>
      <c r="B89" s="85"/>
      <c r="C89" s="86"/>
      <c r="D89" s="193" t="s">
        <v>85</v>
      </c>
      <c r="E89" s="193"/>
      <c r="F89" s="193"/>
      <c r="G89" s="193"/>
      <c r="H89" s="193"/>
      <c r="I89" s="87"/>
      <c r="J89" s="193" t="s">
        <v>86</v>
      </c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1">
        <f>'02 - Objekt pro pěstitels...'!M30</f>
        <v>0</v>
      </c>
      <c r="AH89" s="192"/>
      <c r="AI89" s="192"/>
      <c r="AJ89" s="192"/>
      <c r="AK89" s="192"/>
      <c r="AL89" s="192"/>
      <c r="AM89" s="192"/>
      <c r="AN89" s="191">
        <f>SUM(AG89,AT89)</f>
        <v>0</v>
      </c>
      <c r="AO89" s="192"/>
      <c r="AP89" s="192"/>
      <c r="AQ89" s="88"/>
      <c r="AS89" s="89">
        <f>'02 - Objekt pro pěstitels...'!M28</f>
        <v>0</v>
      </c>
      <c r="AT89" s="90">
        <f>ROUND(SUM(AV89:AW89),2)</f>
        <v>0</v>
      </c>
      <c r="AU89" s="91">
        <f>'02 - Objekt pro pěstitels...'!W144</f>
        <v>1876.4856969999998</v>
      </c>
      <c r="AV89" s="90">
        <f>'02 - Objekt pro pěstitels...'!M32</f>
        <v>0</v>
      </c>
      <c r="AW89" s="90">
        <f>'02 - Objekt pro pěstitels...'!M33</f>
        <v>0</v>
      </c>
      <c r="AX89" s="90">
        <f>'02 - Objekt pro pěstitels...'!M34</f>
        <v>0</v>
      </c>
      <c r="AY89" s="90">
        <f>'02 - Objekt pro pěstitels...'!M35</f>
        <v>0</v>
      </c>
      <c r="AZ89" s="90">
        <f>'02 - Objekt pro pěstitels...'!H32</f>
        <v>0</v>
      </c>
      <c r="BA89" s="90">
        <f>'02 - Objekt pro pěstitels...'!H33</f>
        <v>0</v>
      </c>
      <c r="BB89" s="90">
        <f>'02 - Objekt pro pěstitels...'!H34</f>
        <v>0</v>
      </c>
      <c r="BC89" s="90">
        <f>'02 - Objekt pro pěstitels...'!H35</f>
        <v>0</v>
      </c>
      <c r="BD89" s="92">
        <f>'02 - Objekt pro pěstitels...'!H36</f>
        <v>0</v>
      </c>
      <c r="BT89" s="93" t="s">
        <v>22</v>
      </c>
      <c r="BV89" s="93" t="s">
        <v>79</v>
      </c>
      <c r="BW89" s="93" t="s">
        <v>87</v>
      </c>
      <c r="BX89" s="93" t="s">
        <v>80</v>
      </c>
    </row>
    <row r="90" spans="1:76" s="5" customFormat="1" ht="31.5" customHeight="1">
      <c r="A90" s="84" t="s">
        <v>82</v>
      </c>
      <c r="B90" s="85"/>
      <c r="C90" s="86"/>
      <c r="D90" s="193" t="s">
        <v>88</v>
      </c>
      <c r="E90" s="193"/>
      <c r="F90" s="193"/>
      <c r="G90" s="193"/>
      <c r="H90" s="193"/>
      <c r="I90" s="87"/>
      <c r="J90" s="193" t="s">
        <v>89</v>
      </c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1">
        <f>'03 - Přípojky k objektu p...'!M30</f>
        <v>0</v>
      </c>
      <c r="AH90" s="192"/>
      <c r="AI90" s="192"/>
      <c r="AJ90" s="192"/>
      <c r="AK90" s="192"/>
      <c r="AL90" s="192"/>
      <c r="AM90" s="192"/>
      <c r="AN90" s="191">
        <f>SUM(AG90,AT90)</f>
        <v>0</v>
      </c>
      <c r="AO90" s="192"/>
      <c r="AP90" s="192"/>
      <c r="AQ90" s="88"/>
      <c r="AS90" s="89">
        <f>'03 - Přípojky k objektu p...'!M28</f>
        <v>0</v>
      </c>
      <c r="AT90" s="90">
        <f>ROUND(SUM(AV90:AW90),2)</f>
        <v>0</v>
      </c>
      <c r="AU90" s="91">
        <f>'03 - Přípojky k objektu p...'!W121</f>
        <v>902.25710000000004</v>
      </c>
      <c r="AV90" s="90">
        <f>'03 - Přípojky k objektu p...'!M32</f>
        <v>0</v>
      </c>
      <c r="AW90" s="90">
        <f>'03 - Přípojky k objektu p...'!M33</f>
        <v>0</v>
      </c>
      <c r="AX90" s="90">
        <f>'03 - Přípojky k objektu p...'!M34</f>
        <v>0</v>
      </c>
      <c r="AY90" s="90">
        <f>'03 - Přípojky k objektu p...'!M35</f>
        <v>0</v>
      </c>
      <c r="AZ90" s="90">
        <f>'03 - Přípojky k objektu p...'!H32</f>
        <v>0</v>
      </c>
      <c r="BA90" s="90">
        <f>'03 - Přípojky k objektu p...'!H33</f>
        <v>0</v>
      </c>
      <c r="BB90" s="90">
        <f>'03 - Přípojky k objektu p...'!H34</f>
        <v>0</v>
      </c>
      <c r="BC90" s="90">
        <f>'03 - Přípojky k objektu p...'!H35</f>
        <v>0</v>
      </c>
      <c r="BD90" s="92">
        <f>'03 - Přípojky k objektu p...'!H36</f>
        <v>0</v>
      </c>
      <c r="BT90" s="93" t="s">
        <v>22</v>
      </c>
      <c r="BV90" s="93" t="s">
        <v>79</v>
      </c>
      <c r="BW90" s="93" t="s">
        <v>90</v>
      </c>
      <c r="BX90" s="93" t="s">
        <v>80</v>
      </c>
    </row>
    <row r="91" spans="1:76" s="5" customFormat="1" ht="16.5" customHeight="1">
      <c r="A91" s="84" t="s">
        <v>82</v>
      </c>
      <c r="B91" s="85"/>
      <c r="C91" s="86"/>
      <c r="D91" s="193" t="s">
        <v>91</v>
      </c>
      <c r="E91" s="193"/>
      <c r="F91" s="193"/>
      <c r="G91" s="193"/>
      <c r="H91" s="193"/>
      <c r="I91" s="87"/>
      <c r="J91" s="193" t="s">
        <v>92</v>
      </c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1">
        <f>'04 - Úpravy parteru'!M30</f>
        <v>0</v>
      </c>
      <c r="AH91" s="192"/>
      <c r="AI91" s="192"/>
      <c r="AJ91" s="192"/>
      <c r="AK91" s="192"/>
      <c r="AL91" s="192"/>
      <c r="AM91" s="192"/>
      <c r="AN91" s="191">
        <f>SUM(AG91,AT91)</f>
        <v>0</v>
      </c>
      <c r="AO91" s="192"/>
      <c r="AP91" s="192"/>
      <c r="AQ91" s="88"/>
      <c r="AS91" s="94">
        <f>'04 - Úpravy parteru'!M28</f>
        <v>0</v>
      </c>
      <c r="AT91" s="95">
        <f>ROUND(SUM(AV91:AW91),2)</f>
        <v>0</v>
      </c>
      <c r="AU91" s="96">
        <f>'04 - Úpravy parteru'!W126</f>
        <v>2700.7083279999997</v>
      </c>
      <c r="AV91" s="95">
        <f>'04 - Úpravy parteru'!M32</f>
        <v>0</v>
      </c>
      <c r="AW91" s="95">
        <f>'04 - Úpravy parteru'!M33</f>
        <v>0</v>
      </c>
      <c r="AX91" s="95">
        <f>'04 - Úpravy parteru'!M34</f>
        <v>0</v>
      </c>
      <c r="AY91" s="95">
        <f>'04 - Úpravy parteru'!M35</f>
        <v>0</v>
      </c>
      <c r="AZ91" s="95">
        <f>'04 - Úpravy parteru'!H32</f>
        <v>0</v>
      </c>
      <c r="BA91" s="95">
        <f>'04 - Úpravy parteru'!H33</f>
        <v>0</v>
      </c>
      <c r="BB91" s="95">
        <f>'04 - Úpravy parteru'!H34</f>
        <v>0</v>
      </c>
      <c r="BC91" s="95">
        <f>'04 - Úpravy parteru'!H35</f>
        <v>0</v>
      </c>
      <c r="BD91" s="97">
        <f>'04 - Úpravy parteru'!H36</f>
        <v>0</v>
      </c>
      <c r="BT91" s="93" t="s">
        <v>22</v>
      </c>
      <c r="BV91" s="93" t="s">
        <v>79</v>
      </c>
      <c r="BW91" s="93" t="s">
        <v>93</v>
      </c>
      <c r="BX91" s="93" t="s">
        <v>80</v>
      </c>
    </row>
    <row r="92" spans="1:76" ht="13.5">
      <c r="B92" s="22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3"/>
    </row>
    <row r="93" spans="1:76" s="1" customFormat="1" ht="30" customHeight="1">
      <c r="B93" s="31"/>
      <c r="C93" s="76" t="s">
        <v>94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195">
        <v>0</v>
      </c>
      <c r="AH93" s="195"/>
      <c r="AI93" s="195"/>
      <c r="AJ93" s="195"/>
      <c r="AK93" s="195"/>
      <c r="AL93" s="195"/>
      <c r="AM93" s="195"/>
      <c r="AN93" s="195">
        <v>0</v>
      </c>
      <c r="AO93" s="195"/>
      <c r="AP93" s="195"/>
      <c r="AQ93" s="33"/>
      <c r="AS93" s="72" t="s">
        <v>95</v>
      </c>
      <c r="AT93" s="73" t="s">
        <v>96</v>
      </c>
      <c r="AU93" s="73" t="s">
        <v>41</v>
      </c>
      <c r="AV93" s="74" t="s">
        <v>64</v>
      </c>
    </row>
    <row r="94" spans="1:76" s="1" customFormat="1" ht="10.9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3"/>
      <c r="AS94" s="98"/>
      <c r="AT94" s="52"/>
      <c r="AU94" s="52"/>
      <c r="AV94" s="54"/>
    </row>
    <row r="95" spans="1:76" s="1" customFormat="1" ht="30" customHeight="1">
      <c r="B95" s="31"/>
      <c r="C95" s="99" t="s">
        <v>97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96">
        <f>ROUND(AG87+AG93,2)</f>
        <v>0</v>
      </c>
      <c r="AH95" s="196"/>
      <c r="AI95" s="196"/>
      <c r="AJ95" s="196"/>
      <c r="AK95" s="196"/>
      <c r="AL95" s="196"/>
      <c r="AM95" s="196"/>
      <c r="AN95" s="196">
        <f>AN87+AN93</f>
        <v>0</v>
      </c>
      <c r="AO95" s="196"/>
      <c r="AP95" s="196"/>
      <c r="AQ95" s="33"/>
    </row>
    <row r="96" spans="1:76" s="1" customFormat="1" ht="6.9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7"/>
    </row>
  </sheetData>
  <mergeCells count="57">
    <mergeCell ref="AR2:BE2"/>
    <mergeCell ref="AG87:AM87"/>
    <mergeCell ref="AN87:AP87"/>
    <mergeCell ref="AG93:AM93"/>
    <mergeCell ref="AN93:AP93"/>
    <mergeCell ref="AG95:AM95"/>
    <mergeCell ref="AN95:AP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01 - Objekt školy- odborn...'!C2" display="/"/>
    <hyperlink ref="A89" location="'02 - Objekt pro pěstitels...'!C2" display="/"/>
    <hyperlink ref="A90" location="'03 - Přípojky k objektu p...'!C2" display="/"/>
    <hyperlink ref="A91" location="'04 - Úpravy parteru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41"/>
  <sheetViews>
    <sheetView showGridLines="0" workbookViewId="0">
      <pane ySplit="1" topLeftCell="A136" activePane="bottomLeft" state="frozen"/>
      <selection pane="bottomLeft" activeCell="AD122" sqref="AD12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98</v>
      </c>
      <c r="G1" s="13"/>
      <c r="H1" s="232" t="s">
        <v>99</v>
      </c>
      <c r="I1" s="232"/>
      <c r="J1" s="232"/>
      <c r="K1" s="232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197" t="s">
        <v>8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T2" s="18" t="s">
        <v>84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103</v>
      </c>
    </row>
    <row r="4" spans="1:66" ht="36.950000000000003" customHeight="1">
      <c r="B4" s="22"/>
      <c r="C4" s="164" t="s">
        <v>104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17" t="s">
        <v>13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17</v>
      </c>
      <c r="E6" s="24"/>
      <c r="F6" s="199" t="str">
        <f>'Rekapitulace stavby'!K6</f>
        <v>Stavební úpravy ZŠ a MŠ Liběchov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4"/>
      <c r="R6" s="23"/>
    </row>
    <row r="7" spans="1:66" s="1" customFormat="1" ht="32.85" customHeight="1">
      <c r="B7" s="31"/>
      <c r="C7" s="32"/>
      <c r="D7" s="27" t="s">
        <v>105</v>
      </c>
      <c r="E7" s="32"/>
      <c r="F7" s="168" t="s">
        <v>106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2"/>
      <c r="R7" s="33"/>
    </row>
    <row r="8" spans="1:66" s="1" customFormat="1" ht="14.45" customHeight="1">
      <c r="B8" s="31"/>
      <c r="C8" s="32"/>
      <c r="D8" s="28" t="s">
        <v>20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21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23</v>
      </c>
      <c r="E9" s="32"/>
      <c r="F9" s="26" t="s">
        <v>24</v>
      </c>
      <c r="G9" s="32"/>
      <c r="H9" s="32"/>
      <c r="I9" s="32"/>
      <c r="J9" s="32"/>
      <c r="K9" s="32"/>
      <c r="L9" s="32"/>
      <c r="M9" s="28" t="s">
        <v>25</v>
      </c>
      <c r="N9" s="32"/>
      <c r="O9" s="202" t="str">
        <f>'Rekapitulace stavby'!AN8</f>
        <v>12. 12. 2016</v>
      </c>
      <c r="P9" s="202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29</v>
      </c>
      <c r="E11" s="32"/>
      <c r="F11" s="32"/>
      <c r="G11" s="32"/>
      <c r="H11" s="32"/>
      <c r="I11" s="32"/>
      <c r="J11" s="32"/>
      <c r="K11" s="32"/>
      <c r="L11" s="32"/>
      <c r="M11" s="28" t="s">
        <v>30</v>
      </c>
      <c r="N11" s="32"/>
      <c r="O11" s="166" t="str">
        <f>IF('Rekapitulace stavby'!AN10="","",'Rekapitulace stavby'!AN10)</f>
        <v/>
      </c>
      <c r="P11" s="166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32</v>
      </c>
      <c r="N12" s="32"/>
      <c r="O12" s="166" t="str">
        <f>IF('Rekapitulace stavby'!AN11="","",'Rekapitulace stavby'!AN11)</f>
        <v/>
      </c>
      <c r="P12" s="166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33</v>
      </c>
      <c r="E14" s="32"/>
      <c r="F14" s="32"/>
      <c r="G14" s="32"/>
      <c r="H14" s="32"/>
      <c r="I14" s="32"/>
      <c r="J14" s="32"/>
      <c r="K14" s="32"/>
      <c r="L14" s="32"/>
      <c r="M14" s="28" t="s">
        <v>30</v>
      </c>
      <c r="N14" s="32"/>
      <c r="O14" s="166" t="str">
        <f>IF('Rekapitulace stavby'!AN13="","",'Rekapitulace stavby'!AN13)</f>
        <v/>
      </c>
      <c r="P14" s="166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32</v>
      </c>
      <c r="N15" s="32"/>
      <c r="O15" s="166" t="str">
        <f>IF('Rekapitulace stavby'!AN14="","",'Rekapitulace stavby'!AN14)</f>
        <v/>
      </c>
      <c r="P15" s="166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34</v>
      </c>
      <c r="E17" s="32"/>
      <c r="F17" s="32"/>
      <c r="G17" s="32"/>
      <c r="H17" s="32"/>
      <c r="I17" s="32"/>
      <c r="J17" s="32"/>
      <c r="K17" s="32"/>
      <c r="L17" s="32"/>
      <c r="M17" s="28" t="s">
        <v>30</v>
      </c>
      <c r="N17" s="32"/>
      <c r="O17" s="166" t="str">
        <f>IF('Rekapitulace stavby'!AN16="","",'Rekapitulace stavby'!AN16)</f>
        <v/>
      </c>
      <c r="P17" s="166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32</v>
      </c>
      <c r="N18" s="32"/>
      <c r="O18" s="166" t="str">
        <f>IF('Rekapitulace stavby'!AN17="","",'Rekapitulace stavby'!AN17)</f>
        <v/>
      </c>
      <c r="P18" s="166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36</v>
      </c>
      <c r="E20" s="32"/>
      <c r="F20" s="32"/>
      <c r="G20" s="32"/>
      <c r="H20" s="32"/>
      <c r="I20" s="32"/>
      <c r="J20" s="32"/>
      <c r="K20" s="32"/>
      <c r="L20" s="32"/>
      <c r="M20" s="28" t="s">
        <v>30</v>
      </c>
      <c r="N20" s="32"/>
      <c r="O20" s="166" t="str">
        <f>IF('Rekapitulace stavby'!AN19="","",'Rekapitulace stavby'!AN19)</f>
        <v/>
      </c>
      <c r="P20" s="166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32</v>
      </c>
      <c r="N21" s="32"/>
      <c r="O21" s="166" t="str">
        <f>IF('Rekapitulace stavby'!AN20="","",'Rekapitulace stavby'!AN20)</f>
        <v/>
      </c>
      <c r="P21" s="166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37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69" t="s">
        <v>5</v>
      </c>
      <c r="F24" s="169"/>
      <c r="G24" s="169"/>
      <c r="H24" s="169"/>
      <c r="I24" s="169"/>
      <c r="J24" s="169"/>
      <c r="K24" s="169"/>
      <c r="L24" s="169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107</v>
      </c>
      <c r="E27" s="32"/>
      <c r="F27" s="32"/>
      <c r="G27" s="32"/>
      <c r="H27" s="32"/>
      <c r="I27" s="32"/>
      <c r="J27" s="32"/>
      <c r="K27" s="32"/>
      <c r="L27" s="32"/>
      <c r="M27" s="170">
        <f>N88</f>
        <v>0</v>
      </c>
      <c r="N27" s="170"/>
      <c r="O27" s="170"/>
      <c r="P27" s="170"/>
      <c r="Q27" s="32"/>
      <c r="R27" s="33"/>
    </row>
    <row r="28" spans="2:18" s="1" customFormat="1" ht="14.45" customHeight="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170">
        <f>N122</f>
        <v>0</v>
      </c>
      <c r="N28" s="170"/>
      <c r="O28" s="170"/>
      <c r="P28" s="17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203">
        <f>ROUND(M27+M28,2)</f>
        <v>0</v>
      </c>
      <c r="N30" s="201"/>
      <c r="O30" s="201"/>
      <c r="P30" s="201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204">
        <f>ROUND((SUM(BE122:BE127)+SUM(BE145:BE440)), 2)</f>
        <v>0</v>
      </c>
      <c r="I32" s="201"/>
      <c r="J32" s="201"/>
      <c r="K32" s="32"/>
      <c r="L32" s="32"/>
      <c r="M32" s="204">
        <f>ROUND(ROUND((SUM(BE122:BE127)+SUM(BE145:BE440)), 2)*F32, 2)</f>
        <v>0</v>
      </c>
      <c r="N32" s="201"/>
      <c r="O32" s="201"/>
      <c r="P32" s="201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204">
        <f>ROUND((SUM(BF122:BF127)+SUM(BF145:BF440)), 2)</f>
        <v>0</v>
      </c>
      <c r="I33" s="201"/>
      <c r="J33" s="201"/>
      <c r="K33" s="32"/>
      <c r="L33" s="32"/>
      <c r="M33" s="204">
        <f>ROUND(ROUND((SUM(BF122:BF127)+SUM(BF145:BF440)), 2)*F33, 2)</f>
        <v>0</v>
      </c>
      <c r="N33" s="201"/>
      <c r="O33" s="201"/>
      <c r="P33" s="201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204">
        <f>ROUND((SUM(BG122:BG127)+SUM(BG145:BG440)), 2)</f>
        <v>0</v>
      </c>
      <c r="I34" s="201"/>
      <c r="J34" s="201"/>
      <c r="K34" s="32"/>
      <c r="L34" s="32"/>
      <c r="M34" s="204">
        <v>0</v>
      </c>
      <c r="N34" s="201"/>
      <c r="O34" s="201"/>
      <c r="P34" s="201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204">
        <f>ROUND((SUM(BH122:BH127)+SUM(BH145:BH440)), 2)</f>
        <v>0</v>
      </c>
      <c r="I35" s="201"/>
      <c r="J35" s="201"/>
      <c r="K35" s="32"/>
      <c r="L35" s="32"/>
      <c r="M35" s="204">
        <v>0</v>
      </c>
      <c r="N35" s="201"/>
      <c r="O35" s="201"/>
      <c r="P35" s="201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47</v>
      </c>
      <c r="F36" s="39">
        <v>0</v>
      </c>
      <c r="G36" s="104" t="s">
        <v>43</v>
      </c>
      <c r="H36" s="204">
        <f>ROUND((SUM(BI122:BI127)+SUM(BI145:BI440)), 2)</f>
        <v>0</v>
      </c>
      <c r="I36" s="201"/>
      <c r="J36" s="201"/>
      <c r="K36" s="32"/>
      <c r="L36" s="32"/>
      <c r="M36" s="204">
        <v>0</v>
      </c>
      <c r="N36" s="201"/>
      <c r="O36" s="201"/>
      <c r="P36" s="201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205">
        <f>SUM(M30:M36)</f>
        <v>0</v>
      </c>
      <c r="M38" s="205"/>
      <c r="N38" s="205"/>
      <c r="O38" s="205"/>
      <c r="P38" s="206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4" t="s">
        <v>109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9" t="str">
        <f>F6</f>
        <v>Stavební úpravy ZŠ a MŠ Liběchov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32"/>
      <c r="R78" s="33"/>
    </row>
    <row r="79" spans="2:18" s="1" customFormat="1" ht="36.950000000000003" customHeight="1">
      <c r="B79" s="31"/>
      <c r="C79" s="65" t="s">
        <v>105</v>
      </c>
      <c r="D79" s="32"/>
      <c r="E79" s="32"/>
      <c r="F79" s="180" t="str">
        <f>F7</f>
        <v>01 - Objekt školy- odborné učebny, bezbariérovost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23</v>
      </c>
      <c r="D81" s="32"/>
      <c r="E81" s="32"/>
      <c r="F81" s="26" t="str">
        <f>F9</f>
        <v>Liběchov</v>
      </c>
      <c r="G81" s="32"/>
      <c r="H81" s="32"/>
      <c r="I81" s="32"/>
      <c r="J81" s="32"/>
      <c r="K81" s="28" t="s">
        <v>25</v>
      </c>
      <c r="L81" s="32"/>
      <c r="M81" s="202" t="str">
        <f>IF(O9="","",O9)</f>
        <v>12. 12. 2016</v>
      </c>
      <c r="N81" s="202"/>
      <c r="O81" s="202"/>
      <c r="P81" s="202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>
      <c r="B83" s="31"/>
      <c r="C83" s="28" t="s">
        <v>29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34</v>
      </c>
      <c r="L83" s="32"/>
      <c r="M83" s="166" t="str">
        <f>E18</f>
        <v xml:space="preserve"> </v>
      </c>
      <c r="N83" s="166"/>
      <c r="O83" s="166"/>
      <c r="P83" s="166"/>
      <c r="Q83" s="166"/>
      <c r="R83" s="33"/>
    </row>
    <row r="84" spans="2:47" s="1" customFormat="1" ht="14.45" customHeight="1">
      <c r="B84" s="31"/>
      <c r="C84" s="28" t="s">
        <v>33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36</v>
      </c>
      <c r="L84" s="32"/>
      <c r="M84" s="166" t="str">
        <f>E21</f>
        <v xml:space="preserve"> </v>
      </c>
      <c r="N84" s="166"/>
      <c r="O84" s="166"/>
      <c r="P84" s="166"/>
      <c r="Q84" s="166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7" t="s">
        <v>110</v>
      </c>
      <c r="D86" s="208"/>
      <c r="E86" s="208"/>
      <c r="F86" s="208"/>
      <c r="G86" s="208"/>
      <c r="H86" s="100"/>
      <c r="I86" s="100"/>
      <c r="J86" s="100"/>
      <c r="K86" s="100"/>
      <c r="L86" s="100"/>
      <c r="M86" s="100"/>
      <c r="N86" s="207" t="s">
        <v>111</v>
      </c>
      <c r="O86" s="208"/>
      <c r="P86" s="208"/>
      <c r="Q86" s="20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95">
        <f>N145</f>
        <v>0</v>
      </c>
      <c r="O88" s="209"/>
      <c r="P88" s="209"/>
      <c r="Q88" s="209"/>
      <c r="R88" s="33"/>
      <c r="AU88" s="18" t="s">
        <v>113</v>
      </c>
    </row>
    <row r="89" spans="2:47" s="6" customFormat="1" ht="24.95" customHeight="1">
      <c r="B89" s="109"/>
      <c r="C89" s="110"/>
      <c r="D89" s="111" t="s">
        <v>114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0">
        <f>N146</f>
        <v>0</v>
      </c>
      <c r="O89" s="211"/>
      <c r="P89" s="211"/>
      <c r="Q89" s="211"/>
      <c r="R89" s="112"/>
    </row>
    <row r="90" spans="2:47" s="7" customFormat="1" ht="19.899999999999999" customHeight="1">
      <c r="B90" s="113"/>
      <c r="C90" s="114"/>
      <c r="D90" s="115" t="s">
        <v>115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2">
        <f>N147</f>
        <v>0</v>
      </c>
      <c r="O90" s="213"/>
      <c r="P90" s="213"/>
      <c r="Q90" s="213"/>
      <c r="R90" s="116"/>
    </row>
    <row r="91" spans="2:47" s="7" customFormat="1" ht="19.899999999999999" customHeight="1">
      <c r="B91" s="113"/>
      <c r="C91" s="114"/>
      <c r="D91" s="115" t="s">
        <v>116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2">
        <f>N155</f>
        <v>0</v>
      </c>
      <c r="O91" s="213"/>
      <c r="P91" s="213"/>
      <c r="Q91" s="213"/>
      <c r="R91" s="116"/>
    </row>
    <row r="92" spans="2:47" s="7" customFormat="1" ht="19.899999999999999" customHeight="1">
      <c r="B92" s="113"/>
      <c r="C92" s="114"/>
      <c r="D92" s="115" t="s">
        <v>117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2">
        <f>N169</f>
        <v>0</v>
      </c>
      <c r="O92" s="213"/>
      <c r="P92" s="213"/>
      <c r="Q92" s="213"/>
      <c r="R92" s="116"/>
    </row>
    <row r="93" spans="2:47" s="7" customFormat="1" ht="19.899999999999999" customHeight="1">
      <c r="B93" s="113"/>
      <c r="C93" s="114"/>
      <c r="D93" s="115" t="s">
        <v>118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2">
        <f>N182</f>
        <v>0</v>
      </c>
      <c r="O93" s="213"/>
      <c r="P93" s="213"/>
      <c r="Q93" s="213"/>
      <c r="R93" s="116"/>
    </row>
    <row r="94" spans="2:47" s="7" customFormat="1" ht="19.899999999999999" customHeight="1">
      <c r="B94" s="113"/>
      <c r="C94" s="114"/>
      <c r="D94" s="115" t="s">
        <v>119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12">
        <f>N187</f>
        <v>0</v>
      </c>
      <c r="O94" s="213"/>
      <c r="P94" s="213"/>
      <c r="Q94" s="213"/>
      <c r="R94" s="116"/>
    </row>
    <row r="95" spans="2:47" s="7" customFormat="1" ht="19.899999999999999" customHeight="1">
      <c r="B95" s="113"/>
      <c r="C95" s="114"/>
      <c r="D95" s="115" t="s">
        <v>120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2">
        <f>N194</f>
        <v>0</v>
      </c>
      <c r="O95" s="213"/>
      <c r="P95" s="213"/>
      <c r="Q95" s="213"/>
      <c r="R95" s="116"/>
    </row>
    <row r="96" spans="2:47" s="7" customFormat="1" ht="19.899999999999999" customHeight="1">
      <c r="B96" s="113"/>
      <c r="C96" s="114"/>
      <c r="D96" s="115" t="s">
        <v>121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2">
        <f>N200</f>
        <v>0</v>
      </c>
      <c r="O96" s="213"/>
      <c r="P96" s="213"/>
      <c r="Q96" s="213"/>
      <c r="R96" s="116"/>
    </row>
    <row r="97" spans="2:18" s="7" customFormat="1" ht="19.899999999999999" customHeight="1">
      <c r="B97" s="113"/>
      <c r="C97" s="114"/>
      <c r="D97" s="115" t="s">
        <v>122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12">
        <f>N210</f>
        <v>0</v>
      </c>
      <c r="O97" s="213"/>
      <c r="P97" s="213"/>
      <c r="Q97" s="213"/>
      <c r="R97" s="116"/>
    </row>
    <row r="98" spans="2:18" s="6" customFormat="1" ht="24.95" customHeight="1">
      <c r="B98" s="109"/>
      <c r="C98" s="110"/>
      <c r="D98" s="111" t="s">
        <v>123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10">
        <f>N212</f>
        <v>0</v>
      </c>
      <c r="O98" s="211"/>
      <c r="P98" s="211"/>
      <c r="Q98" s="211"/>
      <c r="R98" s="112"/>
    </row>
    <row r="99" spans="2:18" s="7" customFormat="1" ht="19.899999999999999" customHeight="1">
      <c r="B99" s="113"/>
      <c r="C99" s="114"/>
      <c r="D99" s="115" t="s">
        <v>124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12">
        <f>N213</f>
        <v>0</v>
      </c>
      <c r="O99" s="213"/>
      <c r="P99" s="213"/>
      <c r="Q99" s="213"/>
      <c r="R99" s="116"/>
    </row>
    <row r="100" spans="2:18" s="7" customFormat="1" ht="19.899999999999999" customHeight="1">
      <c r="B100" s="113"/>
      <c r="C100" s="114"/>
      <c r="D100" s="115" t="s">
        <v>125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12">
        <f>N223</f>
        <v>0</v>
      </c>
      <c r="O100" s="213"/>
      <c r="P100" s="213"/>
      <c r="Q100" s="213"/>
      <c r="R100" s="116"/>
    </row>
    <row r="101" spans="2:18" s="7" customFormat="1" ht="19.899999999999999" customHeight="1">
      <c r="B101" s="113"/>
      <c r="C101" s="114"/>
      <c r="D101" s="115" t="s">
        <v>126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12">
        <f>N234</f>
        <v>0</v>
      </c>
      <c r="O101" s="213"/>
      <c r="P101" s="213"/>
      <c r="Q101" s="213"/>
      <c r="R101" s="116"/>
    </row>
    <row r="102" spans="2:18" s="7" customFormat="1" ht="19.899999999999999" customHeight="1">
      <c r="B102" s="113"/>
      <c r="C102" s="114"/>
      <c r="D102" s="115" t="s">
        <v>127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12">
        <f>N258</f>
        <v>0</v>
      </c>
      <c r="O102" s="213"/>
      <c r="P102" s="213"/>
      <c r="Q102" s="213"/>
      <c r="R102" s="116"/>
    </row>
    <row r="103" spans="2:18" s="7" customFormat="1" ht="19.899999999999999" customHeight="1">
      <c r="B103" s="113"/>
      <c r="C103" s="114"/>
      <c r="D103" s="115" t="s">
        <v>128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212">
        <f>N270</f>
        <v>0</v>
      </c>
      <c r="O103" s="213"/>
      <c r="P103" s="213"/>
      <c r="Q103" s="213"/>
      <c r="R103" s="116"/>
    </row>
    <row r="104" spans="2:18" s="7" customFormat="1" ht="19.899999999999999" customHeight="1">
      <c r="B104" s="113"/>
      <c r="C104" s="114"/>
      <c r="D104" s="115" t="s">
        <v>129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212">
        <f>N308</f>
        <v>0</v>
      </c>
      <c r="O104" s="213"/>
      <c r="P104" s="213"/>
      <c r="Q104" s="213"/>
      <c r="R104" s="116"/>
    </row>
    <row r="105" spans="2:18" s="7" customFormat="1" ht="19.899999999999999" customHeight="1">
      <c r="B105" s="113"/>
      <c r="C105" s="114"/>
      <c r="D105" s="115" t="s">
        <v>130</v>
      </c>
      <c r="E105" s="114"/>
      <c r="F105" s="114"/>
      <c r="G105" s="114"/>
      <c r="H105" s="114"/>
      <c r="I105" s="114"/>
      <c r="J105" s="114"/>
      <c r="K105" s="114"/>
      <c r="L105" s="114"/>
      <c r="M105" s="114"/>
      <c r="N105" s="212">
        <f>N310</f>
        <v>0</v>
      </c>
      <c r="O105" s="213"/>
      <c r="P105" s="213"/>
      <c r="Q105" s="213"/>
      <c r="R105" s="116"/>
    </row>
    <row r="106" spans="2:18" s="7" customFormat="1" ht="19.899999999999999" customHeight="1">
      <c r="B106" s="113"/>
      <c r="C106" s="114"/>
      <c r="D106" s="115" t="s">
        <v>131</v>
      </c>
      <c r="E106" s="114"/>
      <c r="F106" s="114"/>
      <c r="G106" s="114"/>
      <c r="H106" s="114"/>
      <c r="I106" s="114"/>
      <c r="J106" s="114"/>
      <c r="K106" s="114"/>
      <c r="L106" s="114"/>
      <c r="M106" s="114"/>
      <c r="N106" s="212">
        <f>N322</f>
        <v>0</v>
      </c>
      <c r="O106" s="213"/>
      <c r="P106" s="213"/>
      <c r="Q106" s="213"/>
      <c r="R106" s="116"/>
    </row>
    <row r="107" spans="2:18" s="7" customFormat="1" ht="19.899999999999999" customHeight="1">
      <c r="B107" s="113"/>
      <c r="C107" s="114"/>
      <c r="D107" s="115" t="s">
        <v>132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212">
        <f>N348</f>
        <v>0</v>
      </c>
      <c r="O107" s="213"/>
      <c r="P107" s="213"/>
      <c r="Q107" s="213"/>
      <c r="R107" s="116"/>
    </row>
    <row r="108" spans="2:18" s="7" customFormat="1" ht="19.899999999999999" customHeight="1">
      <c r="B108" s="113"/>
      <c r="C108" s="114"/>
      <c r="D108" s="115" t="s">
        <v>133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212">
        <f>N353</f>
        <v>0</v>
      </c>
      <c r="O108" s="213"/>
      <c r="P108" s="213"/>
      <c r="Q108" s="213"/>
      <c r="R108" s="116"/>
    </row>
    <row r="109" spans="2:18" s="7" customFormat="1" ht="19.899999999999999" customHeight="1">
      <c r="B109" s="113"/>
      <c r="C109" s="114"/>
      <c r="D109" s="115" t="s">
        <v>134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212">
        <f>N356</f>
        <v>0</v>
      </c>
      <c r="O109" s="213"/>
      <c r="P109" s="213"/>
      <c r="Q109" s="213"/>
      <c r="R109" s="116"/>
    </row>
    <row r="110" spans="2:18" s="7" customFormat="1" ht="19.899999999999999" customHeight="1">
      <c r="B110" s="113"/>
      <c r="C110" s="114"/>
      <c r="D110" s="115" t="s">
        <v>135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212">
        <f>N363</f>
        <v>0</v>
      </c>
      <c r="O110" s="213"/>
      <c r="P110" s="213"/>
      <c r="Q110" s="213"/>
      <c r="R110" s="116"/>
    </row>
    <row r="111" spans="2:18" s="7" customFormat="1" ht="19.899999999999999" customHeight="1">
      <c r="B111" s="113"/>
      <c r="C111" s="114"/>
      <c r="D111" s="115" t="s">
        <v>136</v>
      </c>
      <c r="E111" s="114"/>
      <c r="F111" s="114"/>
      <c r="G111" s="114"/>
      <c r="H111" s="114"/>
      <c r="I111" s="114"/>
      <c r="J111" s="114"/>
      <c r="K111" s="114"/>
      <c r="L111" s="114"/>
      <c r="M111" s="114"/>
      <c r="N111" s="212">
        <f>N375</f>
        <v>0</v>
      </c>
      <c r="O111" s="213"/>
      <c r="P111" s="213"/>
      <c r="Q111" s="213"/>
      <c r="R111" s="116"/>
    </row>
    <row r="112" spans="2:18" s="7" customFormat="1" ht="19.899999999999999" customHeight="1">
      <c r="B112" s="113"/>
      <c r="C112" s="114"/>
      <c r="D112" s="115" t="s">
        <v>137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212">
        <f>N390</f>
        <v>0</v>
      </c>
      <c r="O112" s="213"/>
      <c r="P112" s="213"/>
      <c r="Q112" s="213"/>
      <c r="R112" s="116"/>
    </row>
    <row r="113" spans="2:65" s="7" customFormat="1" ht="19.899999999999999" customHeight="1">
      <c r="B113" s="113"/>
      <c r="C113" s="114"/>
      <c r="D113" s="115" t="s">
        <v>138</v>
      </c>
      <c r="E113" s="114"/>
      <c r="F113" s="114"/>
      <c r="G113" s="114"/>
      <c r="H113" s="114"/>
      <c r="I113" s="114"/>
      <c r="J113" s="114"/>
      <c r="K113" s="114"/>
      <c r="L113" s="114"/>
      <c r="M113" s="114"/>
      <c r="N113" s="212">
        <f>N399</f>
        <v>0</v>
      </c>
      <c r="O113" s="213"/>
      <c r="P113" s="213"/>
      <c r="Q113" s="213"/>
      <c r="R113" s="116"/>
    </row>
    <row r="114" spans="2:65" s="7" customFormat="1" ht="19.899999999999999" customHeight="1">
      <c r="B114" s="113"/>
      <c r="C114" s="114"/>
      <c r="D114" s="115" t="s">
        <v>139</v>
      </c>
      <c r="E114" s="114"/>
      <c r="F114" s="114"/>
      <c r="G114" s="114"/>
      <c r="H114" s="114"/>
      <c r="I114" s="114"/>
      <c r="J114" s="114"/>
      <c r="K114" s="114"/>
      <c r="L114" s="114"/>
      <c r="M114" s="114"/>
      <c r="N114" s="212">
        <f>N403</f>
        <v>0</v>
      </c>
      <c r="O114" s="213"/>
      <c r="P114" s="213"/>
      <c r="Q114" s="213"/>
      <c r="R114" s="116"/>
    </row>
    <row r="115" spans="2:65" s="7" customFormat="1" ht="19.899999999999999" customHeight="1">
      <c r="B115" s="113"/>
      <c r="C115" s="114"/>
      <c r="D115" s="115" t="s">
        <v>140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212">
        <f>N405</f>
        <v>0</v>
      </c>
      <c r="O115" s="213"/>
      <c r="P115" s="213"/>
      <c r="Q115" s="213"/>
      <c r="R115" s="116"/>
    </row>
    <row r="116" spans="2:65" s="7" customFormat="1" ht="19.899999999999999" customHeight="1">
      <c r="B116" s="113"/>
      <c r="C116" s="114"/>
      <c r="D116" s="115" t="s">
        <v>141</v>
      </c>
      <c r="E116" s="114"/>
      <c r="F116" s="114"/>
      <c r="G116" s="114"/>
      <c r="H116" s="114"/>
      <c r="I116" s="114"/>
      <c r="J116" s="114"/>
      <c r="K116" s="114"/>
      <c r="L116" s="114"/>
      <c r="M116" s="114"/>
      <c r="N116" s="212">
        <f>N417</f>
        <v>0</v>
      </c>
      <c r="O116" s="213"/>
      <c r="P116" s="213"/>
      <c r="Q116" s="213"/>
      <c r="R116" s="116"/>
    </row>
    <row r="117" spans="2:65" s="6" customFormat="1" ht="24.95" customHeight="1">
      <c r="B117" s="109"/>
      <c r="C117" s="110"/>
      <c r="D117" s="111" t="s">
        <v>142</v>
      </c>
      <c r="E117" s="110"/>
      <c r="F117" s="110"/>
      <c r="G117" s="110"/>
      <c r="H117" s="110"/>
      <c r="I117" s="110"/>
      <c r="J117" s="110"/>
      <c r="K117" s="110"/>
      <c r="L117" s="110"/>
      <c r="M117" s="110"/>
      <c r="N117" s="210">
        <f>N426</f>
        <v>0</v>
      </c>
      <c r="O117" s="211"/>
      <c r="P117" s="211"/>
      <c r="Q117" s="211"/>
      <c r="R117" s="112"/>
    </row>
    <row r="118" spans="2:65" s="7" customFormat="1" ht="19.899999999999999" customHeight="1">
      <c r="B118" s="113"/>
      <c r="C118" s="114"/>
      <c r="D118" s="115" t="s">
        <v>143</v>
      </c>
      <c r="E118" s="114"/>
      <c r="F118" s="114"/>
      <c r="G118" s="114"/>
      <c r="H118" s="114"/>
      <c r="I118" s="114"/>
      <c r="J118" s="114"/>
      <c r="K118" s="114"/>
      <c r="L118" s="114"/>
      <c r="M118" s="114"/>
      <c r="N118" s="212">
        <f>N427</f>
        <v>0</v>
      </c>
      <c r="O118" s="213"/>
      <c r="P118" s="213"/>
      <c r="Q118" s="213"/>
      <c r="R118" s="116"/>
    </row>
    <row r="119" spans="2:65" s="7" customFormat="1" ht="19.899999999999999" customHeight="1">
      <c r="B119" s="113"/>
      <c r="C119" s="114"/>
      <c r="D119" s="115" t="s">
        <v>144</v>
      </c>
      <c r="E119" s="114"/>
      <c r="F119" s="114"/>
      <c r="G119" s="114"/>
      <c r="H119" s="114"/>
      <c r="I119" s="114"/>
      <c r="J119" s="114"/>
      <c r="K119" s="114"/>
      <c r="L119" s="114"/>
      <c r="M119" s="114"/>
      <c r="N119" s="212">
        <f>N435</f>
        <v>0</v>
      </c>
      <c r="O119" s="213"/>
      <c r="P119" s="213"/>
      <c r="Q119" s="213"/>
      <c r="R119" s="116"/>
    </row>
    <row r="120" spans="2:65" s="7" customFormat="1" ht="19.899999999999999" customHeight="1">
      <c r="B120" s="113"/>
      <c r="C120" s="114"/>
      <c r="D120" s="115" t="s">
        <v>145</v>
      </c>
      <c r="E120" s="114"/>
      <c r="F120" s="114"/>
      <c r="G120" s="114"/>
      <c r="H120" s="114"/>
      <c r="I120" s="114"/>
      <c r="J120" s="114"/>
      <c r="K120" s="114"/>
      <c r="L120" s="114"/>
      <c r="M120" s="114"/>
      <c r="N120" s="212">
        <f>N439</f>
        <v>0</v>
      </c>
      <c r="O120" s="213"/>
      <c r="P120" s="213"/>
      <c r="Q120" s="213"/>
      <c r="R120" s="116"/>
    </row>
    <row r="121" spans="2:65" s="1" customFormat="1" ht="21.7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65" s="1" customFormat="1" ht="29.25" customHeight="1">
      <c r="B122" s="31"/>
      <c r="C122" s="108" t="s">
        <v>146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209"/>
      <c r="O122" s="214"/>
      <c r="P122" s="214"/>
      <c r="Q122" s="214"/>
      <c r="R122" s="33"/>
      <c r="T122" s="117"/>
      <c r="U122" s="118" t="s">
        <v>41</v>
      </c>
    </row>
    <row r="123" spans="2:65" s="1" customFormat="1" ht="18" customHeight="1">
      <c r="B123" s="119"/>
      <c r="C123" s="120"/>
      <c r="D123" s="215" t="s">
        <v>147</v>
      </c>
      <c r="E123" s="215"/>
      <c r="F123" s="215"/>
      <c r="G123" s="215"/>
      <c r="H123" s="215"/>
      <c r="I123" s="120"/>
      <c r="J123" s="120"/>
      <c r="K123" s="120"/>
      <c r="L123" s="120"/>
      <c r="M123" s="120"/>
      <c r="N123" s="216"/>
      <c r="O123" s="216"/>
      <c r="P123" s="216"/>
      <c r="Q123" s="216"/>
      <c r="R123" s="121"/>
      <c r="S123" s="122"/>
      <c r="T123" s="123"/>
      <c r="U123" s="124" t="s">
        <v>42</v>
      </c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5" t="s">
        <v>148</v>
      </c>
      <c r="AZ123" s="122"/>
      <c r="BA123" s="122"/>
      <c r="BB123" s="122"/>
      <c r="BC123" s="122"/>
      <c r="BD123" s="122"/>
      <c r="BE123" s="126">
        <f>IF(U123="základní",N123,0)</f>
        <v>0</v>
      </c>
      <c r="BF123" s="126">
        <f>IF(U123="snížená",N123,0)</f>
        <v>0</v>
      </c>
      <c r="BG123" s="126">
        <f>IF(U123="zákl. přenesená",N123,0)</f>
        <v>0</v>
      </c>
      <c r="BH123" s="126">
        <f>IF(U123="sníž. přenesená",N123,0)</f>
        <v>0</v>
      </c>
      <c r="BI123" s="126">
        <f>IF(U123="nulová",N123,0)</f>
        <v>0</v>
      </c>
      <c r="BJ123" s="125" t="s">
        <v>22</v>
      </c>
      <c r="BK123" s="122"/>
      <c r="BL123" s="122"/>
      <c r="BM123" s="122"/>
    </row>
    <row r="124" spans="2:65" s="1" customFormat="1" ht="18" customHeight="1">
      <c r="B124" s="119"/>
      <c r="C124" s="120"/>
      <c r="D124" s="215" t="s">
        <v>149</v>
      </c>
      <c r="E124" s="215"/>
      <c r="F124" s="215"/>
      <c r="G124" s="215"/>
      <c r="H124" s="215"/>
      <c r="I124" s="120"/>
      <c r="J124" s="120"/>
      <c r="K124" s="120"/>
      <c r="L124" s="120"/>
      <c r="M124" s="120"/>
      <c r="N124" s="216"/>
      <c r="O124" s="216"/>
      <c r="P124" s="216"/>
      <c r="Q124" s="216"/>
      <c r="R124" s="121"/>
      <c r="S124" s="122"/>
      <c r="T124" s="123"/>
      <c r="U124" s="124" t="s">
        <v>42</v>
      </c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5" t="s">
        <v>148</v>
      </c>
      <c r="AZ124" s="122"/>
      <c r="BA124" s="122"/>
      <c r="BB124" s="122"/>
      <c r="BC124" s="122"/>
      <c r="BD124" s="122"/>
      <c r="BE124" s="126">
        <f>IF(U124="základní",N124,0)</f>
        <v>0</v>
      </c>
      <c r="BF124" s="126">
        <f>IF(U124="snížená",N124,0)</f>
        <v>0</v>
      </c>
      <c r="BG124" s="126">
        <f>IF(U124="zákl. přenesená",N124,0)</f>
        <v>0</v>
      </c>
      <c r="BH124" s="126">
        <f>IF(U124="sníž. přenesená",N124,0)</f>
        <v>0</v>
      </c>
      <c r="BI124" s="126">
        <f>IF(U124="nulová",N124,0)</f>
        <v>0</v>
      </c>
      <c r="BJ124" s="125" t="s">
        <v>22</v>
      </c>
      <c r="BK124" s="122"/>
      <c r="BL124" s="122"/>
      <c r="BM124" s="122"/>
    </row>
    <row r="125" spans="2:65" s="1" customFormat="1" ht="18" customHeight="1">
      <c r="B125" s="119"/>
      <c r="C125" s="120"/>
      <c r="D125" s="215" t="s">
        <v>150</v>
      </c>
      <c r="E125" s="215"/>
      <c r="F125" s="215"/>
      <c r="G125" s="215"/>
      <c r="H125" s="215"/>
      <c r="I125" s="120"/>
      <c r="J125" s="120"/>
      <c r="K125" s="120"/>
      <c r="L125" s="120"/>
      <c r="M125" s="120"/>
      <c r="N125" s="216"/>
      <c r="O125" s="216"/>
      <c r="P125" s="216"/>
      <c r="Q125" s="216"/>
      <c r="R125" s="121"/>
      <c r="S125" s="122"/>
      <c r="T125" s="123"/>
      <c r="U125" s="124" t="s">
        <v>42</v>
      </c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5" t="s">
        <v>148</v>
      </c>
      <c r="AZ125" s="122"/>
      <c r="BA125" s="122"/>
      <c r="BB125" s="122"/>
      <c r="BC125" s="122"/>
      <c r="BD125" s="122"/>
      <c r="BE125" s="126">
        <f>IF(U125="základní",N125,0)</f>
        <v>0</v>
      </c>
      <c r="BF125" s="126">
        <f>IF(U125="snížená",N125,0)</f>
        <v>0</v>
      </c>
      <c r="BG125" s="126">
        <f>IF(U125="zákl. přenesená",N125,0)</f>
        <v>0</v>
      </c>
      <c r="BH125" s="126">
        <f>IF(U125="sníž. přenesená",N125,0)</f>
        <v>0</v>
      </c>
      <c r="BI125" s="126">
        <f>IF(U125="nulová",N125,0)</f>
        <v>0</v>
      </c>
      <c r="BJ125" s="125" t="s">
        <v>22</v>
      </c>
      <c r="BK125" s="122"/>
      <c r="BL125" s="122"/>
      <c r="BM125" s="122"/>
    </row>
    <row r="126" spans="2:65" s="1" customFormat="1" ht="18" customHeight="1">
      <c r="B126" s="119"/>
      <c r="C126" s="120"/>
      <c r="D126" s="215" t="s">
        <v>151</v>
      </c>
      <c r="E126" s="215"/>
      <c r="F126" s="215"/>
      <c r="G126" s="215"/>
      <c r="H126" s="215"/>
      <c r="I126" s="120"/>
      <c r="J126" s="120"/>
      <c r="K126" s="120"/>
      <c r="L126" s="120"/>
      <c r="M126" s="120"/>
      <c r="N126" s="216"/>
      <c r="O126" s="216"/>
      <c r="P126" s="216"/>
      <c r="Q126" s="216"/>
      <c r="R126" s="121"/>
      <c r="S126" s="122"/>
      <c r="T126" s="127"/>
      <c r="U126" s="128" t="s">
        <v>42</v>
      </c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5" t="s">
        <v>148</v>
      </c>
      <c r="AZ126" s="122"/>
      <c r="BA126" s="122"/>
      <c r="BB126" s="122"/>
      <c r="BC126" s="122"/>
      <c r="BD126" s="122"/>
      <c r="BE126" s="126">
        <f>IF(U126="základní",N126,0)</f>
        <v>0</v>
      </c>
      <c r="BF126" s="126">
        <f>IF(U126="snížená",N126,0)</f>
        <v>0</v>
      </c>
      <c r="BG126" s="126">
        <f>IF(U126="zákl. přenesená",N126,0)</f>
        <v>0</v>
      </c>
      <c r="BH126" s="126">
        <f>IF(U126="sníž. přenesená",N126,0)</f>
        <v>0</v>
      </c>
      <c r="BI126" s="126">
        <f>IF(U126="nulová",N126,0)</f>
        <v>0</v>
      </c>
      <c r="BJ126" s="125" t="s">
        <v>22</v>
      </c>
      <c r="BK126" s="122"/>
      <c r="BL126" s="122"/>
      <c r="BM126" s="122"/>
    </row>
    <row r="127" spans="2:65" s="1" customFormat="1" ht="18" customHeight="1"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3"/>
    </row>
    <row r="128" spans="2:65" s="1" customFormat="1" ht="29.25" customHeight="1">
      <c r="B128" s="31"/>
      <c r="C128" s="99" t="s">
        <v>97</v>
      </c>
      <c r="D128" s="100"/>
      <c r="E128" s="100"/>
      <c r="F128" s="100"/>
      <c r="G128" s="100"/>
      <c r="H128" s="100"/>
      <c r="I128" s="100"/>
      <c r="J128" s="100"/>
      <c r="K128" s="100"/>
      <c r="L128" s="196"/>
      <c r="M128" s="196"/>
      <c r="N128" s="196"/>
      <c r="O128" s="196"/>
      <c r="P128" s="196"/>
      <c r="Q128" s="196"/>
      <c r="R128" s="33"/>
    </row>
    <row r="129" spans="2:27" s="1" customFormat="1" ht="6.95" customHeight="1"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7"/>
    </row>
    <row r="133" spans="2:27" s="1" customFormat="1" ht="6.95" customHeight="1">
      <c r="B133" s="58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60"/>
    </row>
    <row r="134" spans="2:27" s="1" customFormat="1" ht="36.950000000000003" customHeight="1">
      <c r="B134" s="31"/>
      <c r="C134" s="164" t="s">
        <v>152</v>
      </c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33"/>
    </row>
    <row r="135" spans="2:27" s="1" customFormat="1" ht="6.95" customHeight="1"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3"/>
    </row>
    <row r="136" spans="2:27" s="1" customFormat="1" ht="30" customHeight="1">
      <c r="B136" s="31"/>
      <c r="C136" s="28" t="s">
        <v>17</v>
      </c>
      <c r="D136" s="32"/>
      <c r="E136" s="32"/>
      <c r="F136" s="199" t="str">
        <f>F6</f>
        <v>Stavební úpravy ZŠ a MŠ Liběchov</v>
      </c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32"/>
      <c r="R136" s="33"/>
    </row>
    <row r="137" spans="2:27" s="1" customFormat="1" ht="36.950000000000003" customHeight="1">
      <c r="B137" s="31"/>
      <c r="C137" s="65" t="s">
        <v>105</v>
      </c>
      <c r="D137" s="32"/>
      <c r="E137" s="32"/>
      <c r="F137" s="180" t="str">
        <f>F7</f>
        <v>01 - Objekt školy- odborné učebny, bezbariérovost</v>
      </c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32"/>
      <c r="R137" s="33"/>
    </row>
    <row r="138" spans="2:27" s="1" customFormat="1" ht="6.95" customHeight="1"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3"/>
    </row>
    <row r="139" spans="2:27" s="1" customFormat="1" ht="18" customHeight="1">
      <c r="B139" s="31"/>
      <c r="C139" s="28" t="s">
        <v>23</v>
      </c>
      <c r="D139" s="32"/>
      <c r="E139" s="32"/>
      <c r="F139" s="26" t="str">
        <f>F9</f>
        <v>Liběchov</v>
      </c>
      <c r="G139" s="32"/>
      <c r="H139" s="32"/>
      <c r="I139" s="32"/>
      <c r="J139" s="32"/>
      <c r="K139" s="28" t="s">
        <v>25</v>
      </c>
      <c r="L139" s="32"/>
      <c r="M139" s="202" t="str">
        <f>IF(O9="","",O9)</f>
        <v>12. 12. 2016</v>
      </c>
      <c r="N139" s="202"/>
      <c r="O139" s="202"/>
      <c r="P139" s="202"/>
      <c r="Q139" s="32"/>
      <c r="R139" s="33"/>
    </row>
    <row r="140" spans="2:27" s="1" customFormat="1" ht="6.95" customHeight="1"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3"/>
    </row>
    <row r="141" spans="2:27" s="1" customFormat="1">
      <c r="B141" s="31"/>
      <c r="C141" s="28" t="s">
        <v>29</v>
      </c>
      <c r="D141" s="32"/>
      <c r="E141" s="32"/>
      <c r="F141" s="26" t="str">
        <f>E12</f>
        <v xml:space="preserve"> </v>
      </c>
      <c r="G141" s="32"/>
      <c r="H141" s="32"/>
      <c r="I141" s="32"/>
      <c r="J141" s="32"/>
      <c r="K141" s="28" t="s">
        <v>34</v>
      </c>
      <c r="L141" s="32"/>
      <c r="M141" s="166" t="str">
        <f>E18</f>
        <v xml:space="preserve"> </v>
      </c>
      <c r="N141" s="166"/>
      <c r="O141" s="166"/>
      <c r="P141" s="166"/>
      <c r="Q141" s="166"/>
      <c r="R141" s="33"/>
    </row>
    <row r="142" spans="2:27" s="1" customFormat="1" ht="14.45" customHeight="1">
      <c r="B142" s="31"/>
      <c r="C142" s="28" t="s">
        <v>33</v>
      </c>
      <c r="D142" s="32"/>
      <c r="E142" s="32"/>
      <c r="F142" s="26" t="str">
        <f>IF(E15="","",E15)</f>
        <v xml:space="preserve"> </v>
      </c>
      <c r="G142" s="32"/>
      <c r="H142" s="32"/>
      <c r="I142" s="32"/>
      <c r="J142" s="32"/>
      <c r="K142" s="28" t="s">
        <v>36</v>
      </c>
      <c r="L142" s="32"/>
      <c r="M142" s="166" t="str">
        <f>E21</f>
        <v xml:space="preserve"> </v>
      </c>
      <c r="N142" s="166"/>
      <c r="O142" s="166"/>
      <c r="P142" s="166"/>
      <c r="Q142" s="166"/>
      <c r="R142" s="33"/>
    </row>
    <row r="143" spans="2:27" s="1" customFormat="1" ht="10.35" customHeight="1"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3"/>
    </row>
    <row r="144" spans="2:27" s="8" customFormat="1" ht="29.25" customHeight="1">
      <c r="B144" s="129"/>
      <c r="C144" s="130" t="s">
        <v>153</v>
      </c>
      <c r="D144" s="131" t="s">
        <v>154</v>
      </c>
      <c r="E144" s="131" t="s">
        <v>59</v>
      </c>
      <c r="F144" s="217" t="s">
        <v>155</v>
      </c>
      <c r="G144" s="217"/>
      <c r="H144" s="217"/>
      <c r="I144" s="217"/>
      <c r="J144" s="131" t="s">
        <v>156</v>
      </c>
      <c r="K144" s="131" t="s">
        <v>157</v>
      </c>
      <c r="L144" s="217" t="s">
        <v>158</v>
      </c>
      <c r="M144" s="217"/>
      <c r="N144" s="217" t="s">
        <v>111</v>
      </c>
      <c r="O144" s="217"/>
      <c r="P144" s="217"/>
      <c r="Q144" s="218"/>
      <c r="R144" s="132"/>
      <c r="T144" s="72" t="s">
        <v>159</v>
      </c>
      <c r="U144" s="73" t="s">
        <v>41</v>
      </c>
      <c r="V144" s="73" t="s">
        <v>160</v>
      </c>
      <c r="W144" s="73" t="s">
        <v>161</v>
      </c>
      <c r="X144" s="73" t="s">
        <v>162</v>
      </c>
      <c r="Y144" s="73" t="s">
        <v>163</v>
      </c>
      <c r="Z144" s="73" t="s">
        <v>164</v>
      </c>
      <c r="AA144" s="74" t="s">
        <v>165</v>
      </c>
    </row>
    <row r="145" spans="2:65" s="1" customFormat="1" ht="29.25" customHeight="1">
      <c r="B145" s="31"/>
      <c r="C145" s="76" t="s">
        <v>107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223">
        <f>BK145</f>
        <v>0</v>
      </c>
      <c r="O145" s="224"/>
      <c r="P145" s="224"/>
      <c r="Q145" s="224"/>
      <c r="R145" s="33"/>
      <c r="T145" s="75"/>
      <c r="U145" s="47"/>
      <c r="V145" s="47"/>
      <c r="W145" s="133">
        <f>W146+W212+W426</f>
        <v>3800.477883</v>
      </c>
      <c r="X145" s="47"/>
      <c r="Y145" s="133">
        <f>Y146+Y212+Y426</f>
        <v>167.95292025000001</v>
      </c>
      <c r="Z145" s="47"/>
      <c r="AA145" s="134">
        <f>AA146+AA212+AA426</f>
        <v>99.626392139999993</v>
      </c>
      <c r="AT145" s="18" t="s">
        <v>76</v>
      </c>
      <c r="AU145" s="18" t="s">
        <v>113</v>
      </c>
      <c r="BK145" s="135">
        <f>BK146+BK212+BK426</f>
        <v>0</v>
      </c>
    </row>
    <row r="146" spans="2:65" s="9" customFormat="1" ht="37.35" customHeight="1">
      <c r="B146" s="136"/>
      <c r="C146" s="137"/>
      <c r="D146" s="138" t="s">
        <v>114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225">
        <f>BK146</f>
        <v>0</v>
      </c>
      <c r="O146" s="210"/>
      <c r="P146" s="210"/>
      <c r="Q146" s="210"/>
      <c r="R146" s="139"/>
      <c r="T146" s="140"/>
      <c r="U146" s="137"/>
      <c r="V146" s="137"/>
      <c r="W146" s="141">
        <f>W147+W155+W169+W182+W187+W194+W200+W210</f>
        <v>1927.8191670000001</v>
      </c>
      <c r="X146" s="137"/>
      <c r="Y146" s="141">
        <f>Y147+Y155+Y169+Y182+Y187+Y194+Y200+Y210</f>
        <v>147.52108395000002</v>
      </c>
      <c r="Z146" s="137"/>
      <c r="AA146" s="142">
        <f>AA147+AA155+AA169+AA182+AA187+AA194+AA200+AA210</f>
        <v>87.197480999999996</v>
      </c>
      <c r="AR146" s="143" t="s">
        <v>22</v>
      </c>
      <c r="AT146" s="144" t="s">
        <v>76</v>
      </c>
      <c r="AU146" s="144" t="s">
        <v>77</v>
      </c>
      <c r="AY146" s="143" t="s">
        <v>166</v>
      </c>
      <c r="BK146" s="145">
        <f>BK147+BK155+BK169+BK182+BK187+BK194+BK200+BK210</f>
        <v>0</v>
      </c>
    </row>
    <row r="147" spans="2:65" s="9" customFormat="1" ht="19.899999999999999" customHeight="1">
      <c r="B147" s="136"/>
      <c r="C147" s="137"/>
      <c r="D147" s="146" t="s">
        <v>115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226">
        <f>BK147</f>
        <v>0</v>
      </c>
      <c r="O147" s="227"/>
      <c r="P147" s="227"/>
      <c r="Q147" s="227"/>
      <c r="R147" s="139"/>
      <c r="T147" s="140"/>
      <c r="U147" s="137"/>
      <c r="V147" s="137"/>
      <c r="W147" s="141">
        <f>SUM(W148:W154)</f>
        <v>155.98119999999997</v>
      </c>
      <c r="X147" s="137"/>
      <c r="Y147" s="141">
        <f>SUM(Y148:Y154)</f>
        <v>0</v>
      </c>
      <c r="Z147" s="137"/>
      <c r="AA147" s="142">
        <f>SUM(AA148:AA154)</f>
        <v>0</v>
      </c>
      <c r="AR147" s="143" t="s">
        <v>22</v>
      </c>
      <c r="AT147" s="144" t="s">
        <v>76</v>
      </c>
      <c r="AU147" s="144" t="s">
        <v>22</v>
      </c>
      <c r="AY147" s="143" t="s">
        <v>166</v>
      </c>
      <c r="BK147" s="145">
        <f>SUM(BK148:BK154)</f>
        <v>0</v>
      </c>
    </row>
    <row r="148" spans="2:65" s="1" customFormat="1" ht="25.5" customHeight="1">
      <c r="B148" s="119"/>
      <c r="C148" s="147" t="s">
        <v>22</v>
      </c>
      <c r="D148" s="147" t="s">
        <v>167</v>
      </c>
      <c r="E148" s="148" t="s">
        <v>168</v>
      </c>
      <c r="F148" s="219" t="s">
        <v>169</v>
      </c>
      <c r="G148" s="219"/>
      <c r="H148" s="219"/>
      <c r="I148" s="219"/>
      <c r="J148" s="149" t="s">
        <v>170</v>
      </c>
      <c r="K148" s="150">
        <v>43.2</v>
      </c>
      <c r="L148" s="220"/>
      <c r="M148" s="220"/>
      <c r="N148" s="220">
        <f t="shared" ref="N148:N154" si="0">ROUND(L148*K148,2)</f>
        <v>0</v>
      </c>
      <c r="O148" s="220"/>
      <c r="P148" s="220"/>
      <c r="Q148" s="220"/>
      <c r="R148" s="121"/>
      <c r="T148" s="151" t="s">
        <v>5</v>
      </c>
      <c r="U148" s="40" t="s">
        <v>42</v>
      </c>
      <c r="V148" s="152">
        <v>2.3199999999999998</v>
      </c>
      <c r="W148" s="152">
        <f t="shared" ref="W148:W154" si="1">V148*K148</f>
        <v>100.224</v>
      </c>
      <c r="X148" s="152">
        <v>0</v>
      </c>
      <c r="Y148" s="152">
        <f t="shared" ref="Y148:Y154" si="2">X148*K148</f>
        <v>0</v>
      </c>
      <c r="Z148" s="152">
        <v>0</v>
      </c>
      <c r="AA148" s="153">
        <f t="shared" ref="AA148:AA154" si="3">Z148*K148</f>
        <v>0</v>
      </c>
      <c r="AR148" s="18" t="s">
        <v>171</v>
      </c>
      <c r="AT148" s="18" t="s">
        <v>167</v>
      </c>
      <c r="AU148" s="18" t="s">
        <v>103</v>
      </c>
      <c r="AY148" s="18" t="s">
        <v>166</v>
      </c>
      <c r="BE148" s="154">
        <f t="shared" ref="BE148:BE154" si="4">IF(U148="základní",N148,0)</f>
        <v>0</v>
      </c>
      <c r="BF148" s="154">
        <f t="shared" ref="BF148:BF154" si="5">IF(U148="snížená",N148,0)</f>
        <v>0</v>
      </c>
      <c r="BG148" s="154">
        <f t="shared" ref="BG148:BG154" si="6">IF(U148="zákl. přenesená",N148,0)</f>
        <v>0</v>
      </c>
      <c r="BH148" s="154">
        <f t="shared" ref="BH148:BH154" si="7">IF(U148="sníž. přenesená",N148,0)</f>
        <v>0</v>
      </c>
      <c r="BI148" s="154">
        <f t="shared" ref="BI148:BI154" si="8">IF(U148="nulová",N148,0)</f>
        <v>0</v>
      </c>
      <c r="BJ148" s="18" t="s">
        <v>22</v>
      </c>
      <c r="BK148" s="154">
        <f t="shared" ref="BK148:BK154" si="9">ROUND(L148*K148,2)</f>
        <v>0</v>
      </c>
      <c r="BL148" s="18" t="s">
        <v>171</v>
      </c>
      <c r="BM148" s="18" t="s">
        <v>172</v>
      </c>
    </row>
    <row r="149" spans="2:65" s="1" customFormat="1" ht="25.5" customHeight="1">
      <c r="B149" s="119"/>
      <c r="C149" s="147" t="s">
        <v>103</v>
      </c>
      <c r="D149" s="147" t="s">
        <v>167</v>
      </c>
      <c r="E149" s="148" t="s">
        <v>173</v>
      </c>
      <c r="F149" s="219" t="s">
        <v>174</v>
      </c>
      <c r="G149" s="219"/>
      <c r="H149" s="219"/>
      <c r="I149" s="219"/>
      <c r="J149" s="149" t="s">
        <v>170</v>
      </c>
      <c r="K149" s="150">
        <v>43.2</v>
      </c>
      <c r="L149" s="220"/>
      <c r="M149" s="220"/>
      <c r="N149" s="220">
        <f t="shared" si="0"/>
        <v>0</v>
      </c>
      <c r="O149" s="220"/>
      <c r="P149" s="220"/>
      <c r="Q149" s="220"/>
      <c r="R149" s="121"/>
      <c r="T149" s="151" t="s">
        <v>5</v>
      </c>
      <c r="U149" s="40" t="s">
        <v>42</v>
      </c>
      <c r="V149" s="152">
        <v>0.65400000000000003</v>
      </c>
      <c r="W149" s="152">
        <f t="shared" si="1"/>
        <v>28.252800000000004</v>
      </c>
      <c r="X149" s="152">
        <v>0</v>
      </c>
      <c r="Y149" s="152">
        <f t="shared" si="2"/>
        <v>0</v>
      </c>
      <c r="Z149" s="152">
        <v>0</v>
      </c>
      <c r="AA149" s="153">
        <f t="shared" si="3"/>
        <v>0</v>
      </c>
      <c r="AR149" s="18" t="s">
        <v>171</v>
      </c>
      <c r="AT149" s="18" t="s">
        <v>167</v>
      </c>
      <c r="AU149" s="18" t="s">
        <v>103</v>
      </c>
      <c r="AY149" s="18" t="s">
        <v>166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8" t="s">
        <v>22</v>
      </c>
      <c r="BK149" s="154">
        <f t="shared" si="9"/>
        <v>0</v>
      </c>
      <c r="BL149" s="18" t="s">
        <v>171</v>
      </c>
      <c r="BM149" s="18" t="s">
        <v>175</v>
      </c>
    </row>
    <row r="150" spans="2:65" s="1" customFormat="1" ht="25.5" customHeight="1">
      <c r="B150" s="119"/>
      <c r="C150" s="147" t="s">
        <v>176</v>
      </c>
      <c r="D150" s="147" t="s">
        <v>167</v>
      </c>
      <c r="E150" s="148" t="s">
        <v>177</v>
      </c>
      <c r="F150" s="219" t="s">
        <v>178</v>
      </c>
      <c r="G150" s="219"/>
      <c r="H150" s="219"/>
      <c r="I150" s="219"/>
      <c r="J150" s="149" t="s">
        <v>170</v>
      </c>
      <c r="K150" s="150">
        <v>20.6</v>
      </c>
      <c r="L150" s="220"/>
      <c r="M150" s="220"/>
      <c r="N150" s="220">
        <f t="shared" si="0"/>
        <v>0</v>
      </c>
      <c r="O150" s="220"/>
      <c r="P150" s="220"/>
      <c r="Q150" s="220"/>
      <c r="R150" s="121"/>
      <c r="T150" s="151" t="s">
        <v>5</v>
      </c>
      <c r="U150" s="40" t="s">
        <v>42</v>
      </c>
      <c r="V150" s="152">
        <v>4.3999999999999997E-2</v>
      </c>
      <c r="W150" s="152">
        <f t="shared" si="1"/>
        <v>0.90639999999999998</v>
      </c>
      <c r="X150" s="152">
        <v>0</v>
      </c>
      <c r="Y150" s="152">
        <f t="shared" si="2"/>
        <v>0</v>
      </c>
      <c r="Z150" s="152">
        <v>0</v>
      </c>
      <c r="AA150" s="153">
        <f t="shared" si="3"/>
        <v>0</v>
      </c>
      <c r="AR150" s="18" t="s">
        <v>171</v>
      </c>
      <c r="AT150" s="18" t="s">
        <v>167</v>
      </c>
      <c r="AU150" s="18" t="s">
        <v>103</v>
      </c>
      <c r="AY150" s="18" t="s">
        <v>166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8" t="s">
        <v>22</v>
      </c>
      <c r="BK150" s="154">
        <f t="shared" si="9"/>
        <v>0</v>
      </c>
      <c r="BL150" s="18" t="s">
        <v>171</v>
      </c>
      <c r="BM150" s="18" t="s">
        <v>179</v>
      </c>
    </row>
    <row r="151" spans="2:65" s="1" customFormat="1" ht="25.5" customHeight="1">
      <c r="B151" s="119"/>
      <c r="C151" s="147" t="s">
        <v>171</v>
      </c>
      <c r="D151" s="147" t="s">
        <v>167</v>
      </c>
      <c r="E151" s="148" t="s">
        <v>180</v>
      </c>
      <c r="F151" s="219" t="s">
        <v>181</v>
      </c>
      <c r="G151" s="219"/>
      <c r="H151" s="219"/>
      <c r="I151" s="219"/>
      <c r="J151" s="149" t="s">
        <v>170</v>
      </c>
      <c r="K151" s="150">
        <v>12</v>
      </c>
      <c r="L151" s="220"/>
      <c r="M151" s="220"/>
      <c r="N151" s="220">
        <f t="shared" si="0"/>
        <v>0</v>
      </c>
      <c r="O151" s="220"/>
      <c r="P151" s="220"/>
      <c r="Q151" s="220"/>
      <c r="R151" s="121"/>
      <c r="T151" s="151" t="s">
        <v>5</v>
      </c>
      <c r="U151" s="40" t="s">
        <v>42</v>
      </c>
      <c r="V151" s="152">
        <v>0.19900000000000001</v>
      </c>
      <c r="W151" s="152">
        <f t="shared" si="1"/>
        <v>2.3879999999999999</v>
      </c>
      <c r="X151" s="152">
        <v>0</v>
      </c>
      <c r="Y151" s="152">
        <f t="shared" si="2"/>
        <v>0</v>
      </c>
      <c r="Z151" s="152">
        <v>0</v>
      </c>
      <c r="AA151" s="153">
        <f t="shared" si="3"/>
        <v>0</v>
      </c>
      <c r="AR151" s="18" t="s">
        <v>171</v>
      </c>
      <c r="AT151" s="18" t="s">
        <v>167</v>
      </c>
      <c r="AU151" s="18" t="s">
        <v>103</v>
      </c>
      <c r="AY151" s="18" t="s">
        <v>166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8" t="s">
        <v>22</v>
      </c>
      <c r="BK151" s="154">
        <f t="shared" si="9"/>
        <v>0</v>
      </c>
      <c r="BL151" s="18" t="s">
        <v>171</v>
      </c>
      <c r="BM151" s="18" t="s">
        <v>182</v>
      </c>
    </row>
    <row r="152" spans="2:65" s="1" customFormat="1" ht="25.5" customHeight="1">
      <c r="B152" s="119"/>
      <c r="C152" s="147" t="s">
        <v>183</v>
      </c>
      <c r="D152" s="147" t="s">
        <v>167</v>
      </c>
      <c r="E152" s="148" t="s">
        <v>184</v>
      </c>
      <c r="F152" s="219" t="s">
        <v>185</v>
      </c>
      <c r="G152" s="219"/>
      <c r="H152" s="219"/>
      <c r="I152" s="219"/>
      <c r="J152" s="149" t="s">
        <v>170</v>
      </c>
      <c r="K152" s="150">
        <v>8.6</v>
      </c>
      <c r="L152" s="220"/>
      <c r="M152" s="220"/>
      <c r="N152" s="220">
        <f t="shared" si="0"/>
        <v>0</v>
      </c>
      <c r="O152" s="220"/>
      <c r="P152" s="220"/>
      <c r="Q152" s="220"/>
      <c r="R152" s="121"/>
      <c r="T152" s="151" t="s">
        <v>5</v>
      </c>
      <c r="U152" s="40" t="s">
        <v>42</v>
      </c>
      <c r="V152" s="152">
        <v>1.5</v>
      </c>
      <c r="W152" s="152">
        <f t="shared" si="1"/>
        <v>12.899999999999999</v>
      </c>
      <c r="X152" s="152">
        <v>0</v>
      </c>
      <c r="Y152" s="152">
        <f t="shared" si="2"/>
        <v>0</v>
      </c>
      <c r="Z152" s="152">
        <v>0</v>
      </c>
      <c r="AA152" s="153">
        <f t="shared" si="3"/>
        <v>0</v>
      </c>
      <c r="AR152" s="18" t="s">
        <v>171</v>
      </c>
      <c r="AT152" s="18" t="s">
        <v>167</v>
      </c>
      <c r="AU152" s="18" t="s">
        <v>103</v>
      </c>
      <c r="AY152" s="18" t="s">
        <v>166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8" t="s">
        <v>22</v>
      </c>
      <c r="BK152" s="154">
        <f t="shared" si="9"/>
        <v>0</v>
      </c>
      <c r="BL152" s="18" t="s">
        <v>171</v>
      </c>
      <c r="BM152" s="18" t="s">
        <v>186</v>
      </c>
    </row>
    <row r="153" spans="2:65" s="1" customFormat="1" ht="25.5" customHeight="1">
      <c r="B153" s="119"/>
      <c r="C153" s="147" t="s">
        <v>187</v>
      </c>
      <c r="D153" s="147" t="s">
        <v>167</v>
      </c>
      <c r="E153" s="148" t="s">
        <v>188</v>
      </c>
      <c r="F153" s="219" t="s">
        <v>189</v>
      </c>
      <c r="G153" s="219"/>
      <c r="H153" s="219"/>
      <c r="I153" s="219"/>
      <c r="J153" s="149" t="s">
        <v>170</v>
      </c>
      <c r="K153" s="150">
        <v>2</v>
      </c>
      <c r="L153" s="220"/>
      <c r="M153" s="220"/>
      <c r="N153" s="220">
        <f t="shared" si="0"/>
        <v>0</v>
      </c>
      <c r="O153" s="220"/>
      <c r="P153" s="220"/>
      <c r="Q153" s="220"/>
      <c r="R153" s="121"/>
      <c r="T153" s="151" t="s">
        <v>5</v>
      </c>
      <c r="U153" s="40" t="s">
        <v>42</v>
      </c>
      <c r="V153" s="152">
        <v>1.6950000000000001</v>
      </c>
      <c r="W153" s="152">
        <f t="shared" si="1"/>
        <v>3.39</v>
      </c>
      <c r="X153" s="152">
        <v>0</v>
      </c>
      <c r="Y153" s="152">
        <f t="shared" si="2"/>
        <v>0</v>
      </c>
      <c r="Z153" s="152">
        <v>0</v>
      </c>
      <c r="AA153" s="153">
        <f t="shared" si="3"/>
        <v>0</v>
      </c>
      <c r="AR153" s="18" t="s">
        <v>171</v>
      </c>
      <c r="AT153" s="18" t="s">
        <v>167</v>
      </c>
      <c r="AU153" s="18" t="s">
        <v>103</v>
      </c>
      <c r="AY153" s="18" t="s">
        <v>166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8" t="s">
        <v>22</v>
      </c>
      <c r="BK153" s="154">
        <f t="shared" si="9"/>
        <v>0</v>
      </c>
      <c r="BL153" s="18" t="s">
        <v>171</v>
      </c>
      <c r="BM153" s="18" t="s">
        <v>190</v>
      </c>
    </row>
    <row r="154" spans="2:65" s="1" customFormat="1" ht="38.25" customHeight="1">
      <c r="B154" s="119"/>
      <c r="C154" s="147" t="s">
        <v>191</v>
      </c>
      <c r="D154" s="147" t="s">
        <v>167</v>
      </c>
      <c r="E154" s="148" t="s">
        <v>192</v>
      </c>
      <c r="F154" s="219" t="s">
        <v>193</v>
      </c>
      <c r="G154" s="219"/>
      <c r="H154" s="219"/>
      <c r="I154" s="219"/>
      <c r="J154" s="149" t="s">
        <v>194</v>
      </c>
      <c r="K154" s="150">
        <v>12</v>
      </c>
      <c r="L154" s="220"/>
      <c r="M154" s="220"/>
      <c r="N154" s="220">
        <f t="shared" si="0"/>
        <v>0</v>
      </c>
      <c r="O154" s="220"/>
      <c r="P154" s="220"/>
      <c r="Q154" s="220"/>
      <c r="R154" s="121"/>
      <c r="T154" s="151" t="s">
        <v>5</v>
      </c>
      <c r="U154" s="40" t="s">
        <v>42</v>
      </c>
      <c r="V154" s="152">
        <v>0.66</v>
      </c>
      <c r="W154" s="152">
        <f t="shared" si="1"/>
        <v>7.92</v>
      </c>
      <c r="X154" s="152">
        <v>0</v>
      </c>
      <c r="Y154" s="152">
        <f t="shared" si="2"/>
        <v>0</v>
      </c>
      <c r="Z154" s="152">
        <v>0</v>
      </c>
      <c r="AA154" s="153">
        <f t="shared" si="3"/>
        <v>0</v>
      </c>
      <c r="AR154" s="18" t="s">
        <v>195</v>
      </c>
      <c r="AT154" s="18" t="s">
        <v>167</v>
      </c>
      <c r="AU154" s="18" t="s">
        <v>103</v>
      </c>
      <c r="AY154" s="18" t="s">
        <v>166</v>
      </c>
      <c r="BE154" s="154">
        <f t="shared" si="4"/>
        <v>0</v>
      </c>
      <c r="BF154" s="154">
        <f t="shared" si="5"/>
        <v>0</v>
      </c>
      <c r="BG154" s="154">
        <f t="shared" si="6"/>
        <v>0</v>
      </c>
      <c r="BH154" s="154">
        <f t="shared" si="7"/>
        <v>0</v>
      </c>
      <c r="BI154" s="154">
        <f t="shared" si="8"/>
        <v>0</v>
      </c>
      <c r="BJ154" s="18" t="s">
        <v>22</v>
      </c>
      <c r="BK154" s="154">
        <f t="shared" si="9"/>
        <v>0</v>
      </c>
      <c r="BL154" s="18" t="s">
        <v>195</v>
      </c>
      <c r="BM154" s="18" t="s">
        <v>196</v>
      </c>
    </row>
    <row r="155" spans="2:65" s="9" customFormat="1" ht="29.85" customHeight="1">
      <c r="B155" s="136"/>
      <c r="C155" s="137"/>
      <c r="D155" s="146" t="s">
        <v>116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228">
        <f>BK155</f>
        <v>0</v>
      </c>
      <c r="O155" s="229"/>
      <c r="P155" s="229"/>
      <c r="Q155" s="229"/>
      <c r="R155" s="139"/>
      <c r="T155" s="140"/>
      <c r="U155" s="137"/>
      <c r="V155" s="137"/>
      <c r="W155" s="141">
        <f>SUM(W156:W168)</f>
        <v>87.579696000000013</v>
      </c>
      <c r="X155" s="137"/>
      <c r="Y155" s="141">
        <f>SUM(Y156:Y168)</f>
        <v>91.541228920000009</v>
      </c>
      <c r="Z155" s="137"/>
      <c r="AA155" s="142">
        <f>SUM(AA156:AA168)</f>
        <v>0</v>
      </c>
      <c r="AR155" s="143" t="s">
        <v>22</v>
      </c>
      <c r="AT155" s="144" t="s">
        <v>76</v>
      </c>
      <c r="AU155" s="144" t="s">
        <v>22</v>
      </c>
      <c r="AY155" s="143" t="s">
        <v>166</v>
      </c>
      <c r="BK155" s="145">
        <f>SUM(BK156:BK168)</f>
        <v>0</v>
      </c>
    </row>
    <row r="156" spans="2:65" s="1" customFormat="1" ht="25.5" customHeight="1">
      <c r="B156" s="119"/>
      <c r="C156" s="147" t="s">
        <v>197</v>
      </c>
      <c r="D156" s="147" t="s">
        <v>167</v>
      </c>
      <c r="E156" s="148" t="s">
        <v>198</v>
      </c>
      <c r="F156" s="219" t="s">
        <v>199</v>
      </c>
      <c r="G156" s="219"/>
      <c r="H156" s="219"/>
      <c r="I156" s="219"/>
      <c r="J156" s="149" t="s">
        <v>200</v>
      </c>
      <c r="K156" s="150">
        <v>40</v>
      </c>
      <c r="L156" s="220"/>
      <c r="M156" s="220"/>
      <c r="N156" s="220">
        <f t="shared" ref="N156:N168" si="10">ROUND(L156*K156,2)</f>
        <v>0</v>
      </c>
      <c r="O156" s="220"/>
      <c r="P156" s="220"/>
      <c r="Q156" s="220"/>
      <c r="R156" s="121"/>
      <c r="T156" s="151" t="s">
        <v>5</v>
      </c>
      <c r="U156" s="40" t="s">
        <v>42</v>
      </c>
      <c r="V156" s="152">
        <v>4.4999999999999998E-2</v>
      </c>
      <c r="W156" s="152">
        <f t="shared" ref="W156:W168" si="11">V156*K156</f>
        <v>1.7999999999999998</v>
      </c>
      <c r="X156" s="152">
        <v>4.8999999999999998E-4</v>
      </c>
      <c r="Y156" s="152">
        <f t="shared" ref="Y156:Y168" si="12">X156*K156</f>
        <v>1.9599999999999999E-2</v>
      </c>
      <c r="Z156" s="152">
        <v>0</v>
      </c>
      <c r="AA156" s="153">
        <f t="shared" ref="AA156:AA168" si="13">Z156*K156</f>
        <v>0</v>
      </c>
      <c r="AR156" s="18" t="s">
        <v>171</v>
      </c>
      <c r="AT156" s="18" t="s">
        <v>167</v>
      </c>
      <c r="AU156" s="18" t="s">
        <v>103</v>
      </c>
      <c r="AY156" s="18" t="s">
        <v>166</v>
      </c>
      <c r="BE156" s="154">
        <f t="shared" ref="BE156:BE168" si="14">IF(U156="základní",N156,0)</f>
        <v>0</v>
      </c>
      <c r="BF156" s="154">
        <f t="shared" ref="BF156:BF168" si="15">IF(U156="snížená",N156,0)</f>
        <v>0</v>
      </c>
      <c r="BG156" s="154">
        <f t="shared" ref="BG156:BG168" si="16">IF(U156="zákl. přenesená",N156,0)</f>
        <v>0</v>
      </c>
      <c r="BH156" s="154">
        <f t="shared" ref="BH156:BH168" si="17">IF(U156="sníž. přenesená",N156,0)</f>
        <v>0</v>
      </c>
      <c r="BI156" s="154">
        <f t="shared" ref="BI156:BI168" si="18">IF(U156="nulová",N156,0)</f>
        <v>0</v>
      </c>
      <c r="BJ156" s="18" t="s">
        <v>22</v>
      </c>
      <c r="BK156" s="154">
        <f t="shared" ref="BK156:BK168" si="19">ROUND(L156*K156,2)</f>
        <v>0</v>
      </c>
      <c r="BL156" s="18" t="s">
        <v>171</v>
      </c>
      <c r="BM156" s="18" t="s">
        <v>201</v>
      </c>
    </row>
    <row r="157" spans="2:65" s="1" customFormat="1" ht="38.25" customHeight="1">
      <c r="B157" s="119"/>
      <c r="C157" s="147" t="s">
        <v>202</v>
      </c>
      <c r="D157" s="147" t="s">
        <v>167</v>
      </c>
      <c r="E157" s="148" t="s">
        <v>203</v>
      </c>
      <c r="F157" s="219" t="s">
        <v>204</v>
      </c>
      <c r="G157" s="219"/>
      <c r="H157" s="219"/>
      <c r="I157" s="219"/>
      <c r="J157" s="149" t="s">
        <v>170</v>
      </c>
      <c r="K157" s="150">
        <v>14.1</v>
      </c>
      <c r="L157" s="220"/>
      <c r="M157" s="220"/>
      <c r="N157" s="220">
        <f t="shared" si="10"/>
        <v>0</v>
      </c>
      <c r="O157" s="220"/>
      <c r="P157" s="220"/>
      <c r="Q157" s="220"/>
      <c r="R157" s="121"/>
      <c r="T157" s="151" t="s">
        <v>5</v>
      </c>
      <c r="U157" s="40" t="s">
        <v>42</v>
      </c>
      <c r="V157" s="152">
        <v>1.0249999999999999</v>
      </c>
      <c r="W157" s="152">
        <f t="shared" si="11"/>
        <v>14.452499999999999</v>
      </c>
      <c r="X157" s="152">
        <v>2.16</v>
      </c>
      <c r="Y157" s="152">
        <f t="shared" si="12"/>
        <v>30.456</v>
      </c>
      <c r="Z157" s="152">
        <v>0</v>
      </c>
      <c r="AA157" s="153">
        <f t="shared" si="13"/>
        <v>0</v>
      </c>
      <c r="AR157" s="18" t="s">
        <v>171</v>
      </c>
      <c r="AT157" s="18" t="s">
        <v>167</v>
      </c>
      <c r="AU157" s="18" t="s">
        <v>103</v>
      </c>
      <c r="AY157" s="18" t="s">
        <v>166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8" t="s">
        <v>22</v>
      </c>
      <c r="BK157" s="154">
        <f t="shared" si="19"/>
        <v>0</v>
      </c>
      <c r="BL157" s="18" t="s">
        <v>171</v>
      </c>
      <c r="BM157" s="18" t="s">
        <v>205</v>
      </c>
    </row>
    <row r="158" spans="2:65" s="1" customFormat="1" ht="25.5" customHeight="1">
      <c r="B158" s="119"/>
      <c r="C158" s="147" t="s">
        <v>27</v>
      </c>
      <c r="D158" s="147" t="s">
        <v>167</v>
      </c>
      <c r="E158" s="148" t="s">
        <v>206</v>
      </c>
      <c r="F158" s="219" t="s">
        <v>207</v>
      </c>
      <c r="G158" s="219"/>
      <c r="H158" s="219"/>
      <c r="I158" s="219"/>
      <c r="J158" s="149" t="s">
        <v>208</v>
      </c>
      <c r="K158" s="150">
        <v>0.47599999999999998</v>
      </c>
      <c r="L158" s="220"/>
      <c r="M158" s="220"/>
      <c r="N158" s="220">
        <f t="shared" si="10"/>
        <v>0</v>
      </c>
      <c r="O158" s="220"/>
      <c r="P158" s="220"/>
      <c r="Q158" s="220"/>
      <c r="R158" s="121"/>
      <c r="T158" s="151" t="s">
        <v>5</v>
      </c>
      <c r="U158" s="40" t="s">
        <v>42</v>
      </c>
      <c r="V158" s="152">
        <v>32.820999999999998</v>
      </c>
      <c r="W158" s="152">
        <f t="shared" si="11"/>
        <v>15.622795999999997</v>
      </c>
      <c r="X158" s="152">
        <v>1.0601700000000001</v>
      </c>
      <c r="Y158" s="152">
        <f t="shared" si="12"/>
        <v>0.50464092000000005</v>
      </c>
      <c r="Z158" s="152">
        <v>0</v>
      </c>
      <c r="AA158" s="153">
        <f t="shared" si="13"/>
        <v>0</v>
      </c>
      <c r="AR158" s="18" t="s">
        <v>171</v>
      </c>
      <c r="AT158" s="18" t="s">
        <v>167</v>
      </c>
      <c r="AU158" s="18" t="s">
        <v>103</v>
      </c>
      <c r="AY158" s="18" t="s">
        <v>166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8" t="s">
        <v>22</v>
      </c>
      <c r="BK158" s="154">
        <f t="shared" si="19"/>
        <v>0</v>
      </c>
      <c r="BL158" s="18" t="s">
        <v>171</v>
      </c>
      <c r="BM158" s="18" t="s">
        <v>209</v>
      </c>
    </row>
    <row r="159" spans="2:65" s="1" customFormat="1" ht="16.5" customHeight="1">
      <c r="B159" s="119"/>
      <c r="C159" s="147" t="s">
        <v>210</v>
      </c>
      <c r="D159" s="147" t="s">
        <v>167</v>
      </c>
      <c r="E159" s="148" t="s">
        <v>211</v>
      </c>
      <c r="F159" s="219" t="s">
        <v>212</v>
      </c>
      <c r="G159" s="219"/>
      <c r="H159" s="219"/>
      <c r="I159" s="219"/>
      <c r="J159" s="149" t="s">
        <v>170</v>
      </c>
      <c r="K159" s="150">
        <v>14.1</v>
      </c>
      <c r="L159" s="220"/>
      <c r="M159" s="220"/>
      <c r="N159" s="220">
        <f t="shared" si="10"/>
        <v>0</v>
      </c>
      <c r="O159" s="220"/>
      <c r="P159" s="220"/>
      <c r="Q159" s="220"/>
      <c r="R159" s="121"/>
      <c r="T159" s="151" t="s">
        <v>5</v>
      </c>
      <c r="U159" s="40" t="s">
        <v>42</v>
      </c>
      <c r="V159" s="152">
        <v>0.58399999999999996</v>
      </c>
      <c r="W159" s="152">
        <f t="shared" si="11"/>
        <v>8.2343999999999991</v>
      </c>
      <c r="X159" s="152">
        <v>2.2563399999999998</v>
      </c>
      <c r="Y159" s="152">
        <f t="shared" si="12"/>
        <v>31.814393999999997</v>
      </c>
      <c r="Z159" s="152">
        <v>0</v>
      </c>
      <c r="AA159" s="153">
        <f t="shared" si="13"/>
        <v>0</v>
      </c>
      <c r="AR159" s="18" t="s">
        <v>171</v>
      </c>
      <c r="AT159" s="18" t="s">
        <v>167</v>
      </c>
      <c r="AU159" s="18" t="s">
        <v>103</v>
      </c>
      <c r="AY159" s="18" t="s">
        <v>166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8" t="s">
        <v>22</v>
      </c>
      <c r="BK159" s="154">
        <f t="shared" si="19"/>
        <v>0</v>
      </c>
      <c r="BL159" s="18" t="s">
        <v>171</v>
      </c>
      <c r="BM159" s="18" t="s">
        <v>213</v>
      </c>
    </row>
    <row r="160" spans="2:65" s="1" customFormat="1" ht="16.5" customHeight="1">
      <c r="B160" s="119"/>
      <c r="C160" s="147" t="s">
        <v>214</v>
      </c>
      <c r="D160" s="147" t="s">
        <v>167</v>
      </c>
      <c r="E160" s="148" t="s">
        <v>215</v>
      </c>
      <c r="F160" s="219" t="s">
        <v>216</v>
      </c>
      <c r="G160" s="219"/>
      <c r="H160" s="219"/>
      <c r="I160" s="219"/>
      <c r="J160" s="149" t="s">
        <v>170</v>
      </c>
      <c r="K160" s="150">
        <v>2.1</v>
      </c>
      <c r="L160" s="220"/>
      <c r="M160" s="220"/>
      <c r="N160" s="220">
        <f t="shared" si="10"/>
        <v>0</v>
      </c>
      <c r="O160" s="220"/>
      <c r="P160" s="220"/>
      <c r="Q160" s="220"/>
      <c r="R160" s="121"/>
      <c r="T160" s="151" t="s">
        <v>5</v>
      </c>
      <c r="U160" s="40" t="s">
        <v>42</v>
      </c>
      <c r="V160" s="152">
        <v>0.58399999999999996</v>
      </c>
      <c r="W160" s="152">
        <f t="shared" si="11"/>
        <v>1.2263999999999999</v>
      </c>
      <c r="X160" s="152">
        <v>2.2563399999999998</v>
      </c>
      <c r="Y160" s="152">
        <f t="shared" si="12"/>
        <v>4.7383139999999999</v>
      </c>
      <c r="Z160" s="152">
        <v>0</v>
      </c>
      <c r="AA160" s="153">
        <f t="shared" si="13"/>
        <v>0</v>
      </c>
      <c r="AR160" s="18" t="s">
        <v>171</v>
      </c>
      <c r="AT160" s="18" t="s">
        <v>167</v>
      </c>
      <c r="AU160" s="18" t="s">
        <v>103</v>
      </c>
      <c r="AY160" s="18" t="s">
        <v>166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8" t="s">
        <v>22</v>
      </c>
      <c r="BK160" s="154">
        <f t="shared" si="19"/>
        <v>0</v>
      </c>
      <c r="BL160" s="18" t="s">
        <v>171</v>
      </c>
      <c r="BM160" s="18" t="s">
        <v>217</v>
      </c>
    </row>
    <row r="161" spans="2:65" s="1" customFormat="1" ht="25.5" customHeight="1">
      <c r="B161" s="119"/>
      <c r="C161" s="147" t="s">
        <v>218</v>
      </c>
      <c r="D161" s="147" t="s">
        <v>167</v>
      </c>
      <c r="E161" s="148" t="s">
        <v>219</v>
      </c>
      <c r="F161" s="219" t="s">
        <v>220</v>
      </c>
      <c r="G161" s="219"/>
      <c r="H161" s="219"/>
      <c r="I161" s="219"/>
      <c r="J161" s="149" t="s">
        <v>170</v>
      </c>
      <c r="K161" s="150">
        <v>3.6</v>
      </c>
      <c r="L161" s="220"/>
      <c r="M161" s="220"/>
      <c r="N161" s="220">
        <f t="shared" si="10"/>
        <v>0</v>
      </c>
      <c r="O161" s="220"/>
      <c r="P161" s="220"/>
      <c r="Q161" s="220"/>
      <c r="R161" s="121"/>
      <c r="T161" s="151" t="s">
        <v>5</v>
      </c>
      <c r="U161" s="40" t="s">
        <v>42</v>
      </c>
      <c r="V161" s="152">
        <v>1.381</v>
      </c>
      <c r="W161" s="152">
        <f t="shared" si="11"/>
        <v>4.9716000000000005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R161" s="18" t="s">
        <v>171</v>
      </c>
      <c r="AT161" s="18" t="s">
        <v>167</v>
      </c>
      <c r="AU161" s="18" t="s">
        <v>103</v>
      </c>
      <c r="AY161" s="18" t="s">
        <v>166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8" t="s">
        <v>22</v>
      </c>
      <c r="BK161" s="154">
        <f t="shared" si="19"/>
        <v>0</v>
      </c>
      <c r="BL161" s="18" t="s">
        <v>171</v>
      </c>
      <c r="BM161" s="18" t="s">
        <v>221</v>
      </c>
    </row>
    <row r="162" spans="2:65" s="1" customFormat="1" ht="25.5" customHeight="1">
      <c r="B162" s="119"/>
      <c r="C162" s="147" t="s">
        <v>222</v>
      </c>
      <c r="D162" s="147" t="s">
        <v>167</v>
      </c>
      <c r="E162" s="148" t="s">
        <v>223</v>
      </c>
      <c r="F162" s="219" t="s">
        <v>224</v>
      </c>
      <c r="G162" s="219"/>
      <c r="H162" s="219"/>
      <c r="I162" s="219"/>
      <c r="J162" s="149" t="s">
        <v>194</v>
      </c>
      <c r="K162" s="150">
        <v>20</v>
      </c>
      <c r="L162" s="220"/>
      <c r="M162" s="220"/>
      <c r="N162" s="220">
        <f t="shared" si="10"/>
        <v>0</v>
      </c>
      <c r="O162" s="220"/>
      <c r="P162" s="220"/>
      <c r="Q162" s="220"/>
      <c r="R162" s="121"/>
      <c r="T162" s="151" t="s">
        <v>5</v>
      </c>
      <c r="U162" s="40" t="s">
        <v>42</v>
      </c>
      <c r="V162" s="152">
        <v>0.82099999999999995</v>
      </c>
      <c r="W162" s="152">
        <f t="shared" si="11"/>
        <v>16.419999999999998</v>
      </c>
      <c r="X162" s="152">
        <v>6.3200000000000001E-3</v>
      </c>
      <c r="Y162" s="152">
        <f t="shared" si="12"/>
        <v>0.12640000000000001</v>
      </c>
      <c r="Z162" s="152">
        <v>0</v>
      </c>
      <c r="AA162" s="153">
        <f t="shared" si="13"/>
        <v>0</v>
      </c>
      <c r="AR162" s="18" t="s">
        <v>171</v>
      </c>
      <c r="AT162" s="18" t="s">
        <v>167</v>
      </c>
      <c r="AU162" s="18" t="s">
        <v>103</v>
      </c>
      <c r="AY162" s="18" t="s">
        <v>166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8" t="s">
        <v>22</v>
      </c>
      <c r="BK162" s="154">
        <f t="shared" si="19"/>
        <v>0</v>
      </c>
      <c r="BL162" s="18" t="s">
        <v>171</v>
      </c>
      <c r="BM162" s="18" t="s">
        <v>225</v>
      </c>
    </row>
    <row r="163" spans="2:65" s="1" customFormat="1" ht="25.5" customHeight="1">
      <c r="B163" s="119"/>
      <c r="C163" s="147" t="s">
        <v>11</v>
      </c>
      <c r="D163" s="147" t="s">
        <v>167</v>
      </c>
      <c r="E163" s="148" t="s">
        <v>226</v>
      </c>
      <c r="F163" s="219" t="s">
        <v>227</v>
      </c>
      <c r="G163" s="219"/>
      <c r="H163" s="219"/>
      <c r="I163" s="219"/>
      <c r="J163" s="149" t="s">
        <v>228</v>
      </c>
      <c r="K163" s="150">
        <v>4</v>
      </c>
      <c r="L163" s="220"/>
      <c r="M163" s="220"/>
      <c r="N163" s="220">
        <f t="shared" si="10"/>
        <v>0</v>
      </c>
      <c r="O163" s="220"/>
      <c r="P163" s="220"/>
      <c r="Q163" s="220"/>
      <c r="R163" s="121"/>
      <c r="T163" s="151" t="s">
        <v>5</v>
      </c>
      <c r="U163" s="40" t="s">
        <v>42</v>
      </c>
      <c r="V163" s="152">
        <v>0.5</v>
      </c>
      <c r="W163" s="152">
        <f t="shared" si="11"/>
        <v>2</v>
      </c>
      <c r="X163" s="152">
        <v>4.0050000000000002E-2</v>
      </c>
      <c r="Y163" s="152">
        <f t="shared" si="12"/>
        <v>0.16020000000000001</v>
      </c>
      <c r="Z163" s="152">
        <v>0</v>
      </c>
      <c r="AA163" s="153">
        <f t="shared" si="13"/>
        <v>0</v>
      </c>
      <c r="AR163" s="18" t="s">
        <v>171</v>
      </c>
      <c r="AT163" s="18" t="s">
        <v>167</v>
      </c>
      <c r="AU163" s="18" t="s">
        <v>103</v>
      </c>
      <c r="AY163" s="18" t="s">
        <v>166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8" t="s">
        <v>22</v>
      </c>
      <c r="BK163" s="154">
        <f t="shared" si="19"/>
        <v>0</v>
      </c>
      <c r="BL163" s="18" t="s">
        <v>171</v>
      </c>
      <c r="BM163" s="18" t="s">
        <v>229</v>
      </c>
    </row>
    <row r="164" spans="2:65" s="1" customFormat="1" ht="38.25" customHeight="1">
      <c r="B164" s="119"/>
      <c r="C164" s="147" t="s">
        <v>230</v>
      </c>
      <c r="D164" s="147" t="s">
        <v>167</v>
      </c>
      <c r="E164" s="148" t="s">
        <v>231</v>
      </c>
      <c r="F164" s="219" t="s">
        <v>232</v>
      </c>
      <c r="G164" s="219"/>
      <c r="H164" s="219"/>
      <c r="I164" s="219"/>
      <c r="J164" s="149" t="s">
        <v>228</v>
      </c>
      <c r="K164" s="150">
        <v>4</v>
      </c>
      <c r="L164" s="220"/>
      <c r="M164" s="220"/>
      <c r="N164" s="220">
        <f t="shared" si="10"/>
        <v>0</v>
      </c>
      <c r="O164" s="220"/>
      <c r="P164" s="220"/>
      <c r="Q164" s="220"/>
      <c r="R164" s="121"/>
      <c r="T164" s="151" t="s">
        <v>5</v>
      </c>
      <c r="U164" s="40" t="s">
        <v>42</v>
      </c>
      <c r="V164" s="152">
        <v>0.16600000000000001</v>
      </c>
      <c r="W164" s="152">
        <f t="shared" si="11"/>
        <v>0.66400000000000003</v>
      </c>
      <c r="X164" s="152">
        <v>5.9800000000000001E-3</v>
      </c>
      <c r="Y164" s="152">
        <f t="shared" si="12"/>
        <v>2.392E-2</v>
      </c>
      <c r="Z164" s="152">
        <v>0</v>
      </c>
      <c r="AA164" s="153">
        <f t="shared" si="13"/>
        <v>0</v>
      </c>
      <c r="AR164" s="18" t="s">
        <v>171</v>
      </c>
      <c r="AT164" s="18" t="s">
        <v>167</v>
      </c>
      <c r="AU164" s="18" t="s">
        <v>103</v>
      </c>
      <c r="AY164" s="18" t="s">
        <v>166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8" t="s">
        <v>22</v>
      </c>
      <c r="BK164" s="154">
        <f t="shared" si="19"/>
        <v>0</v>
      </c>
      <c r="BL164" s="18" t="s">
        <v>171</v>
      </c>
      <c r="BM164" s="18" t="s">
        <v>233</v>
      </c>
    </row>
    <row r="165" spans="2:65" s="1" customFormat="1" ht="38.25" customHeight="1">
      <c r="B165" s="119"/>
      <c r="C165" s="147" t="s">
        <v>234</v>
      </c>
      <c r="D165" s="147" t="s">
        <v>167</v>
      </c>
      <c r="E165" s="148" t="s">
        <v>235</v>
      </c>
      <c r="F165" s="219" t="s">
        <v>236</v>
      </c>
      <c r="G165" s="219"/>
      <c r="H165" s="219"/>
      <c r="I165" s="219"/>
      <c r="J165" s="149" t="s">
        <v>228</v>
      </c>
      <c r="K165" s="150">
        <v>4</v>
      </c>
      <c r="L165" s="220"/>
      <c r="M165" s="220"/>
      <c r="N165" s="220">
        <f t="shared" si="10"/>
        <v>0</v>
      </c>
      <c r="O165" s="220"/>
      <c r="P165" s="220"/>
      <c r="Q165" s="220"/>
      <c r="R165" s="121"/>
      <c r="T165" s="151" t="s">
        <v>5</v>
      </c>
      <c r="U165" s="40" t="s">
        <v>42</v>
      </c>
      <c r="V165" s="152">
        <v>0.16700000000000001</v>
      </c>
      <c r="W165" s="152">
        <f t="shared" si="11"/>
        <v>0.66800000000000004</v>
      </c>
      <c r="X165" s="152">
        <v>1.9400000000000001E-3</v>
      </c>
      <c r="Y165" s="152">
        <f t="shared" si="12"/>
        <v>7.7600000000000004E-3</v>
      </c>
      <c r="Z165" s="152">
        <v>0</v>
      </c>
      <c r="AA165" s="153">
        <f t="shared" si="13"/>
        <v>0</v>
      </c>
      <c r="AR165" s="18" t="s">
        <v>171</v>
      </c>
      <c r="AT165" s="18" t="s">
        <v>167</v>
      </c>
      <c r="AU165" s="18" t="s">
        <v>103</v>
      </c>
      <c r="AY165" s="18" t="s">
        <v>166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8" t="s">
        <v>22</v>
      </c>
      <c r="BK165" s="154">
        <f t="shared" si="19"/>
        <v>0</v>
      </c>
      <c r="BL165" s="18" t="s">
        <v>171</v>
      </c>
      <c r="BM165" s="18" t="s">
        <v>237</v>
      </c>
    </row>
    <row r="166" spans="2:65" s="1" customFormat="1" ht="25.5" customHeight="1">
      <c r="B166" s="119"/>
      <c r="C166" s="147" t="s">
        <v>238</v>
      </c>
      <c r="D166" s="147" t="s">
        <v>167</v>
      </c>
      <c r="E166" s="148" t="s">
        <v>239</v>
      </c>
      <c r="F166" s="219" t="s">
        <v>240</v>
      </c>
      <c r="G166" s="219"/>
      <c r="H166" s="219"/>
      <c r="I166" s="219"/>
      <c r="J166" s="149" t="s">
        <v>200</v>
      </c>
      <c r="K166" s="150">
        <v>40</v>
      </c>
      <c r="L166" s="220"/>
      <c r="M166" s="220"/>
      <c r="N166" s="220">
        <f t="shared" si="10"/>
        <v>0</v>
      </c>
      <c r="O166" s="220"/>
      <c r="P166" s="220"/>
      <c r="Q166" s="220"/>
      <c r="R166" s="121"/>
      <c r="T166" s="151" t="s">
        <v>5</v>
      </c>
      <c r="U166" s="40" t="s">
        <v>42</v>
      </c>
      <c r="V166" s="152">
        <v>4.4999999999999998E-2</v>
      </c>
      <c r="W166" s="152">
        <f t="shared" si="11"/>
        <v>1.7999999999999998</v>
      </c>
      <c r="X166" s="152">
        <v>2.0000000000000002E-5</v>
      </c>
      <c r="Y166" s="152">
        <f t="shared" si="12"/>
        <v>8.0000000000000004E-4</v>
      </c>
      <c r="Z166" s="152">
        <v>0</v>
      </c>
      <c r="AA166" s="153">
        <f t="shared" si="13"/>
        <v>0</v>
      </c>
      <c r="AR166" s="18" t="s">
        <v>171</v>
      </c>
      <c r="AT166" s="18" t="s">
        <v>167</v>
      </c>
      <c r="AU166" s="18" t="s">
        <v>103</v>
      </c>
      <c r="AY166" s="18" t="s">
        <v>166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8" t="s">
        <v>22</v>
      </c>
      <c r="BK166" s="154">
        <f t="shared" si="19"/>
        <v>0</v>
      </c>
      <c r="BL166" s="18" t="s">
        <v>171</v>
      </c>
      <c r="BM166" s="18" t="s">
        <v>241</v>
      </c>
    </row>
    <row r="167" spans="2:65" s="1" customFormat="1" ht="25.5" customHeight="1">
      <c r="B167" s="119"/>
      <c r="C167" s="147" t="s">
        <v>242</v>
      </c>
      <c r="D167" s="147" t="s">
        <v>167</v>
      </c>
      <c r="E167" s="148" t="s">
        <v>243</v>
      </c>
      <c r="F167" s="219" t="s">
        <v>244</v>
      </c>
      <c r="G167" s="219"/>
      <c r="H167" s="219"/>
      <c r="I167" s="219"/>
      <c r="J167" s="149" t="s">
        <v>194</v>
      </c>
      <c r="K167" s="150">
        <v>80</v>
      </c>
      <c r="L167" s="220"/>
      <c r="M167" s="220"/>
      <c r="N167" s="220">
        <f t="shared" si="10"/>
        <v>0</v>
      </c>
      <c r="O167" s="220"/>
      <c r="P167" s="220"/>
      <c r="Q167" s="220"/>
      <c r="R167" s="121"/>
      <c r="T167" s="151" t="s">
        <v>5</v>
      </c>
      <c r="U167" s="40" t="s">
        <v>42</v>
      </c>
      <c r="V167" s="152">
        <v>0.08</v>
      </c>
      <c r="W167" s="152">
        <f t="shared" si="11"/>
        <v>6.4</v>
      </c>
      <c r="X167" s="152">
        <v>6.8999999999999997E-4</v>
      </c>
      <c r="Y167" s="152">
        <f t="shared" si="12"/>
        <v>5.5199999999999999E-2</v>
      </c>
      <c r="Z167" s="152">
        <v>0</v>
      </c>
      <c r="AA167" s="153">
        <f t="shared" si="13"/>
        <v>0</v>
      </c>
      <c r="AR167" s="18" t="s">
        <v>171</v>
      </c>
      <c r="AT167" s="18" t="s">
        <v>167</v>
      </c>
      <c r="AU167" s="18" t="s">
        <v>103</v>
      </c>
      <c r="AY167" s="18" t="s">
        <v>166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8" t="s">
        <v>22</v>
      </c>
      <c r="BK167" s="154">
        <f t="shared" si="19"/>
        <v>0</v>
      </c>
      <c r="BL167" s="18" t="s">
        <v>171</v>
      </c>
      <c r="BM167" s="18" t="s">
        <v>245</v>
      </c>
    </row>
    <row r="168" spans="2:65" s="1" customFormat="1" ht="25.5" customHeight="1">
      <c r="B168" s="119"/>
      <c r="C168" s="147" t="s">
        <v>246</v>
      </c>
      <c r="D168" s="147" t="s">
        <v>167</v>
      </c>
      <c r="E168" s="148" t="s">
        <v>247</v>
      </c>
      <c r="F168" s="219" t="s">
        <v>248</v>
      </c>
      <c r="G168" s="219"/>
      <c r="H168" s="219"/>
      <c r="I168" s="219"/>
      <c r="J168" s="149" t="s">
        <v>170</v>
      </c>
      <c r="K168" s="150">
        <v>12</v>
      </c>
      <c r="L168" s="220"/>
      <c r="M168" s="220"/>
      <c r="N168" s="220">
        <f t="shared" si="10"/>
        <v>0</v>
      </c>
      <c r="O168" s="220"/>
      <c r="P168" s="220"/>
      <c r="Q168" s="220"/>
      <c r="R168" s="121"/>
      <c r="T168" s="151" t="s">
        <v>5</v>
      </c>
      <c r="U168" s="40" t="s">
        <v>42</v>
      </c>
      <c r="V168" s="152">
        <v>1.1100000000000001</v>
      </c>
      <c r="W168" s="152">
        <f t="shared" si="11"/>
        <v>13.32</v>
      </c>
      <c r="X168" s="152">
        <v>1.9695</v>
      </c>
      <c r="Y168" s="152">
        <f t="shared" si="12"/>
        <v>23.634</v>
      </c>
      <c r="Z168" s="152">
        <v>0</v>
      </c>
      <c r="AA168" s="153">
        <f t="shared" si="13"/>
        <v>0</v>
      </c>
      <c r="AR168" s="18" t="s">
        <v>171</v>
      </c>
      <c r="AT168" s="18" t="s">
        <v>167</v>
      </c>
      <c r="AU168" s="18" t="s">
        <v>103</v>
      </c>
      <c r="AY168" s="18" t="s">
        <v>166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8" t="s">
        <v>22</v>
      </c>
      <c r="BK168" s="154">
        <f t="shared" si="19"/>
        <v>0</v>
      </c>
      <c r="BL168" s="18" t="s">
        <v>171</v>
      </c>
      <c r="BM168" s="18" t="s">
        <v>249</v>
      </c>
    </row>
    <row r="169" spans="2:65" s="9" customFormat="1" ht="29.85" customHeight="1">
      <c r="B169" s="136"/>
      <c r="C169" s="137"/>
      <c r="D169" s="146" t="s">
        <v>117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228">
        <f>BK169</f>
        <v>0</v>
      </c>
      <c r="O169" s="229"/>
      <c r="P169" s="229"/>
      <c r="Q169" s="229"/>
      <c r="R169" s="139"/>
      <c r="T169" s="140"/>
      <c r="U169" s="137"/>
      <c r="V169" s="137"/>
      <c r="W169" s="141">
        <f>SUM(W170:W181)</f>
        <v>252.35931600000001</v>
      </c>
      <c r="X169" s="137"/>
      <c r="Y169" s="141">
        <f>SUM(Y170:Y181)</f>
        <v>26.314460880000002</v>
      </c>
      <c r="Z169" s="137"/>
      <c r="AA169" s="142">
        <f>SUM(AA170:AA181)</f>
        <v>1.9810000000000001E-3</v>
      </c>
      <c r="AR169" s="143" t="s">
        <v>22</v>
      </c>
      <c r="AT169" s="144" t="s">
        <v>76</v>
      </c>
      <c r="AU169" s="144" t="s">
        <v>22</v>
      </c>
      <c r="AY169" s="143" t="s">
        <v>166</v>
      </c>
      <c r="BK169" s="145">
        <f>SUM(BK170:BK181)</f>
        <v>0</v>
      </c>
    </row>
    <row r="170" spans="2:65" s="1" customFormat="1" ht="25.5" customHeight="1">
      <c r="B170" s="119"/>
      <c r="C170" s="147" t="s">
        <v>10</v>
      </c>
      <c r="D170" s="147" t="s">
        <v>167</v>
      </c>
      <c r="E170" s="148" t="s">
        <v>250</v>
      </c>
      <c r="F170" s="219" t="s">
        <v>251</v>
      </c>
      <c r="G170" s="219"/>
      <c r="H170" s="219"/>
      <c r="I170" s="219"/>
      <c r="J170" s="149" t="s">
        <v>208</v>
      </c>
      <c r="K170" s="150">
        <v>0.105</v>
      </c>
      <c r="L170" s="220"/>
      <c r="M170" s="220"/>
      <c r="N170" s="220">
        <f t="shared" ref="N170:N181" si="20">ROUND(L170*K170,2)</f>
        <v>0</v>
      </c>
      <c r="O170" s="220"/>
      <c r="P170" s="220"/>
      <c r="Q170" s="220"/>
      <c r="R170" s="121"/>
      <c r="T170" s="151" t="s">
        <v>5</v>
      </c>
      <c r="U170" s="40" t="s">
        <v>42</v>
      </c>
      <c r="V170" s="152">
        <v>16.582999999999998</v>
      </c>
      <c r="W170" s="152">
        <f t="shared" ref="W170:W181" si="21">V170*K170</f>
        <v>1.7412149999999997</v>
      </c>
      <c r="X170" s="152">
        <v>1.7090000000000001E-2</v>
      </c>
      <c r="Y170" s="152">
        <f t="shared" ref="Y170:Y181" si="22">X170*K170</f>
        <v>1.79445E-3</v>
      </c>
      <c r="Z170" s="152">
        <v>0</v>
      </c>
      <c r="AA170" s="153">
        <f t="shared" ref="AA170:AA181" si="23">Z170*K170</f>
        <v>0</v>
      </c>
      <c r="AR170" s="18" t="s">
        <v>171</v>
      </c>
      <c r="AT170" s="18" t="s">
        <v>167</v>
      </c>
      <c r="AU170" s="18" t="s">
        <v>103</v>
      </c>
      <c r="AY170" s="18" t="s">
        <v>166</v>
      </c>
      <c r="BE170" s="154">
        <f t="shared" ref="BE170:BE181" si="24">IF(U170="základní",N170,0)</f>
        <v>0</v>
      </c>
      <c r="BF170" s="154">
        <f t="shared" ref="BF170:BF181" si="25">IF(U170="snížená",N170,0)</f>
        <v>0</v>
      </c>
      <c r="BG170" s="154">
        <f t="shared" ref="BG170:BG181" si="26">IF(U170="zákl. přenesená",N170,0)</f>
        <v>0</v>
      </c>
      <c r="BH170" s="154">
        <f t="shared" ref="BH170:BH181" si="27">IF(U170="sníž. přenesená",N170,0)</f>
        <v>0</v>
      </c>
      <c r="BI170" s="154">
        <f t="shared" ref="BI170:BI181" si="28">IF(U170="nulová",N170,0)</f>
        <v>0</v>
      </c>
      <c r="BJ170" s="18" t="s">
        <v>22</v>
      </c>
      <c r="BK170" s="154">
        <f t="shared" ref="BK170:BK181" si="29">ROUND(L170*K170,2)</f>
        <v>0</v>
      </c>
      <c r="BL170" s="18" t="s">
        <v>171</v>
      </c>
      <c r="BM170" s="18" t="s">
        <v>252</v>
      </c>
    </row>
    <row r="171" spans="2:65" s="1" customFormat="1" ht="25.5" customHeight="1">
      <c r="B171" s="119"/>
      <c r="C171" s="155" t="s">
        <v>253</v>
      </c>
      <c r="D171" s="155" t="s">
        <v>254</v>
      </c>
      <c r="E171" s="156" t="s">
        <v>255</v>
      </c>
      <c r="F171" s="221" t="s">
        <v>256</v>
      </c>
      <c r="G171" s="221"/>
      <c r="H171" s="221"/>
      <c r="I171" s="221"/>
      <c r="J171" s="157" t="s">
        <v>208</v>
      </c>
      <c r="K171" s="158">
        <v>0.105</v>
      </c>
      <c r="L171" s="222"/>
      <c r="M171" s="222"/>
      <c r="N171" s="222">
        <f t="shared" si="20"/>
        <v>0</v>
      </c>
      <c r="O171" s="220"/>
      <c r="P171" s="220"/>
      <c r="Q171" s="220"/>
      <c r="R171" s="121"/>
      <c r="T171" s="151" t="s">
        <v>5</v>
      </c>
      <c r="U171" s="40" t="s">
        <v>42</v>
      </c>
      <c r="V171" s="152">
        <v>0</v>
      </c>
      <c r="W171" s="152">
        <f t="shared" si="21"/>
        <v>0</v>
      </c>
      <c r="X171" s="152">
        <v>1</v>
      </c>
      <c r="Y171" s="152">
        <f t="shared" si="22"/>
        <v>0.105</v>
      </c>
      <c r="Z171" s="152">
        <v>0</v>
      </c>
      <c r="AA171" s="153">
        <f t="shared" si="23"/>
        <v>0</v>
      </c>
      <c r="AR171" s="18" t="s">
        <v>197</v>
      </c>
      <c r="AT171" s="18" t="s">
        <v>254</v>
      </c>
      <c r="AU171" s="18" t="s">
        <v>103</v>
      </c>
      <c r="AY171" s="18" t="s">
        <v>166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8" t="s">
        <v>22</v>
      </c>
      <c r="BK171" s="154">
        <f t="shared" si="29"/>
        <v>0</v>
      </c>
      <c r="BL171" s="18" t="s">
        <v>171</v>
      </c>
      <c r="BM171" s="18" t="s">
        <v>257</v>
      </c>
    </row>
    <row r="172" spans="2:65" s="1" customFormat="1" ht="25.5" customHeight="1">
      <c r="B172" s="119"/>
      <c r="C172" s="147" t="s">
        <v>258</v>
      </c>
      <c r="D172" s="147" t="s">
        <v>167</v>
      </c>
      <c r="E172" s="148" t="s">
        <v>259</v>
      </c>
      <c r="F172" s="219" t="s">
        <v>260</v>
      </c>
      <c r="G172" s="219"/>
      <c r="H172" s="219"/>
      <c r="I172" s="219"/>
      <c r="J172" s="149" t="s">
        <v>194</v>
      </c>
      <c r="K172" s="150">
        <v>40</v>
      </c>
      <c r="L172" s="220"/>
      <c r="M172" s="220"/>
      <c r="N172" s="220">
        <f t="shared" si="20"/>
        <v>0</v>
      </c>
      <c r="O172" s="220"/>
      <c r="P172" s="220"/>
      <c r="Q172" s="220"/>
      <c r="R172" s="121"/>
      <c r="T172" s="151" t="s">
        <v>5</v>
      </c>
      <c r="U172" s="40" t="s">
        <v>42</v>
      </c>
      <c r="V172" s="152">
        <v>0.42699999999999999</v>
      </c>
      <c r="W172" s="152">
        <f t="shared" si="21"/>
        <v>17.079999999999998</v>
      </c>
      <c r="X172" s="152">
        <v>2.8570000000000002E-2</v>
      </c>
      <c r="Y172" s="152">
        <f t="shared" si="22"/>
        <v>1.1428</v>
      </c>
      <c r="Z172" s="152">
        <v>0</v>
      </c>
      <c r="AA172" s="153">
        <f t="shared" si="23"/>
        <v>0</v>
      </c>
      <c r="AR172" s="18" t="s">
        <v>171</v>
      </c>
      <c r="AT172" s="18" t="s">
        <v>167</v>
      </c>
      <c r="AU172" s="18" t="s">
        <v>103</v>
      </c>
      <c r="AY172" s="18" t="s">
        <v>166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8" t="s">
        <v>22</v>
      </c>
      <c r="BK172" s="154">
        <f t="shared" si="29"/>
        <v>0</v>
      </c>
      <c r="BL172" s="18" t="s">
        <v>171</v>
      </c>
      <c r="BM172" s="18" t="s">
        <v>261</v>
      </c>
    </row>
    <row r="173" spans="2:65" s="1" customFormat="1" ht="38.25" customHeight="1">
      <c r="B173" s="119"/>
      <c r="C173" s="147" t="s">
        <v>262</v>
      </c>
      <c r="D173" s="147" t="s">
        <v>167</v>
      </c>
      <c r="E173" s="148" t="s">
        <v>263</v>
      </c>
      <c r="F173" s="219" t="s">
        <v>264</v>
      </c>
      <c r="G173" s="219"/>
      <c r="H173" s="219"/>
      <c r="I173" s="219"/>
      <c r="J173" s="149" t="s">
        <v>200</v>
      </c>
      <c r="K173" s="150">
        <v>12.7</v>
      </c>
      <c r="L173" s="220"/>
      <c r="M173" s="220"/>
      <c r="N173" s="220">
        <f t="shared" si="20"/>
        <v>0</v>
      </c>
      <c r="O173" s="220"/>
      <c r="P173" s="220"/>
      <c r="Q173" s="220"/>
      <c r="R173" s="121"/>
      <c r="T173" s="151" t="s">
        <v>5</v>
      </c>
      <c r="U173" s="40" t="s">
        <v>42</v>
      </c>
      <c r="V173" s="152">
        <v>1.0780000000000001</v>
      </c>
      <c r="W173" s="152">
        <f t="shared" si="21"/>
        <v>13.6906</v>
      </c>
      <c r="X173" s="152">
        <v>6.2E-4</v>
      </c>
      <c r="Y173" s="152">
        <f t="shared" si="22"/>
        <v>7.8739999999999991E-3</v>
      </c>
      <c r="Z173" s="152">
        <v>4.0000000000000003E-5</v>
      </c>
      <c r="AA173" s="153">
        <f t="shared" si="23"/>
        <v>5.0799999999999999E-4</v>
      </c>
      <c r="AR173" s="18" t="s">
        <v>171</v>
      </c>
      <c r="AT173" s="18" t="s">
        <v>167</v>
      </c>
      <c r="AU173" s="18" t="s">
        <v>103</v>
      </c>
      <c r="AY173" s="18" t="s">
        <v>166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8" t="s">
        <v>22</v>
      </c>
      <c r="BK173" s="154">
        <f t="shared" si="29"/>
        <v>0</v>
      </c>
      <c r="BL173" s="18" t="s">
        <v>171</v>
      </c>
      <c r="BM173" s="18" t="s">
        <v>265</v>
      </c>
    </row>
    <row r="174" spans="2:65" s="1" customFormat="1" ht="38.25" customHeight="1">
      <c r="B174" s="119"/>
      <c r="C174" s="147" t="s">
        <v>266</v>
      </c>
      <c r="D174" s="147" t="s">
        <v>167</v>
      </c>
      <c r="E174" s="148" t="s">
        <v>267</v>
      </c>
      <c r="F174" s="219" t="s">
        <v>268</v>
      </c>
      <c r="G174" s="219"/>
      <c r="H174" s="219"/>
      <c r="I174" s="219"/>
      <c r="J174" s="149" t="s">
        <v>200</v>
      </c>
      <c r="K174" s="150">
        <v>36.825000000000003</v>
      </c>
      <c r="L174" s="220"/>
      <c r="M174" s="220"/>
      <c r="N174" s="220">
        <f t="shared" si="20"/>
        <v>0</v>
      </c>
      <c r="O174" s="220"/>
      <c r="P174" s="220"/>
      <c r="Q174" s="220"/>
      <c r="R174" s="121"/>
      <c r="T174" s="151" t="s">
        <v>5</v>
      </c>
      <c r="U174" s="40" t="s">
        <v>42</v>
      </c>
      <c r="V174" s="152">
        <v>1.4410000000000001</v>
      </c>
      <c r="W174" s="152">
        <f t="shared" si="21"/>
        <v>53.064825000000006</v>
      </c>
      <c r="X174" s="152">
        <v>8.3000000000000001E-4</v>
      </c>
      <c r="Y174" s="152">
        <f t="shared" si="22"/>
        <v>3.0564750000000002E-2</v>
      </c>
      <c r="Z174" s="152">
        <v>4.0000000000000003E-5</v>
      </c>
      <c r="AA174" s="153">
        <f t="shared" si="23"/>
        <v>1.4730000000000001E-3</v>
      </c>
      <c r="AR174" s="18" t="s">
        <v>171</v>
      </c>
      <c r="AT174" s="18" t="s">
        <v>167</v>
      </c>
      <c r="AU174" s="18" t="s">
        <v>103</v>
      </c>
      <c r="AY174" s="18" t="s">
        <v>166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8" t="s">
        <v>22</v>
      </c>
      <c r="BK174" s="154">
        <f t="shared" si="29"/>
        <v>0</v>
      </c>
      <c r="BL174" s="18" t="s">
        <v>171</v>
      </c>
      <c r="BM174" s="18" t="s">
        <v>269</v>
      </c>
    </row>
    <row r="175" spans="2:65" s="1" customFormat="1" ht="25.5" customHeight="1">
      <c r="B175" s="119"/>
      <c r="C175" s="147" t="s">
        <v>270</v>
      </c>
      <c r="D175" s="147" t="s">
        <v>167</v>
      </c>
      <c r="E175" s="148" t="s">
        <v>271</v>
      </c>
      <c r="F175" s="219" t="s">
        <v>272</v>
      </c>
      <c r="G175" s="219"/>
      <c r="H175" s="219"/>
      <c r="I175" s="219"/>
      <c r="J175" s="149" t="s">
        <v>170</v>
      </c>
      <c r="K175" s="150">
        <v>0.33800000000000002</v>
      </c>
      <c r="L175" s="220"/>
      <c r="M175" s="220"/>
      <c r="N175" s="220">
        <f t="shared" si="20"/>
        <v>0</v>
      </c>
      <c r="O175" s="220"/>
      <c r="P175" s="220"/>
      <c r="Q175" s="220"/>
      <c r="R175" s="121"/>
      <c r="T175" s="151" t="s">
        <v>5</v>
      </c>
      <c r="U175" s="40" t="s">
        <v>42</v>
      </c>
      <c r="V175" s="152">
        <v>2.0019999999999998</v>
      </c>
      <c r="W175" s="152">
        <f t="shared" si="21"/>
        <v>0.67667599999999994</v>
      </c>
      <c r="X175" s="152">
        <v>2.2563599999999999</v>
      </c>
      <c r="Y175" s="152">
        <f t="shared" si="22"/>
        <v>0.76264968</v>
      </c>
      <c r="Z175" s="152">
        <v>0</v>
      </c>
      <c r="AA175" s="153">
        <f t="shared" si="23"/>
        <v>0</v>
      </c>
      <c r="AR175" s="18" t="s">
        <v>171</v>
      </c>
      <c r="AT175" s="18" t="s">
        <v>167</v>
      </c>
      <c r="AU175" s="18" t="s">
        <v>103</v>
      </c>
      <c r="AY175" s="18" t="s">
        <v>166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8" t="s">
        <v>22</v>
      </c>
      <c r="BK175" s="154">
        <f t="shared" si="29"/>
        <v>0</v>
      </c>
      <c r="BL175" s="18" t="s">
        <v>171</v>
      </c>
      <c r="BM175" s="18" t="s">
        <v>273</v>
      </c>
    </row>
    <row r="176" spans="2:65" s="1" customFormat="1" ht="38.25" customHeight="1">
      <c r="B176" s="119"/>
      <c r="C176" s="147" t="s">
        <v>274</v>
      </c>
      <c r="D176" s="147" t="s">
        <v>167</v>
      </c>
      <c r="E176" s="148" t="s">
        <v>275</v>
      </c>
      <c r="F176" s="219" t="s">
        <v>276</v>
      </c>
      <c r="G176" s="219"/>
      <c r="H176" s="219"/>
      <c r="I176" s="219"/>
      <c r="J176" s="149" t="s">
        <v>194</v>
      </c>
      <c r="K176" s="150">
        <v>3.75</v>
      </c>
      <c r="L176" s="220"/>
      <c r="M176" s="220"/>
      <c r="N176" s="220">
        <f t="shared" si="20"/>
        <v>0</v>
      </c>
      <c r="O176" s="220"/>
      <c r="P176" s="220"/>
      <c r="Q176" s="220"/>
      <c r="R176" s="121"/>
      <c r="T176" s="151" t="s">
        <v>5</v>
      </c>
      <c r="U176" s="40" t="s">
        <v>42</v>
      </c>
      <c r="V176" s="152">
        <v>0.75600000000000001</v>
      </c>
      <c r="W176" s="152">
        <f t="shared" si="21"/>
        <v>2.835</v>
      </c>
      <c r="X176" s="152">
        <v>9.3999999999999997E-4</v>
      </c>
      <c r="Y176" s="152">
        <f t="shared" si="22"/>
        <v>3.5249999999999999E-3</v>
      </c>
      <c r="Z176" s="152">
        <v>0</v>
      </c>
      <c r="AA176" s="153">
        <f t="shared" si="23"/>
        <v>0</v>
      </c>
      <c r="AR176" s="18" t="s">
        <v>171</v>
      </c>
      <c r="AT176" s="18" t="s">
        <v>167</v>
      </c>
      <c r="AU176" s="18" t="s">
        <v>103</v>
      </c>
      <c r="AY176" s="18" t="s">
        <v>166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8" t="s">
        <v>22</v>
      </c>
      <c r="BK176" s="154">
        <f t="shared" si="29"/>
        <v>0</v>
      </c>
      <c r="BL176" s="18" t="s">
        <v>171</v>
      </c>
      <c r="BM176" s="18" t="s">
        <v>277</v>
      </c>
    </row>
    <row r="177" spans="2:65" s="1" customFormat="1" ht="38.25" customHeight="1">
      <c r="B177" s="119"/>
      <c r="C177" s="147" t="s">
        <v>278</v>
      </c>
      <c r="D177" s="147" t="s">
        <v>167</v>
      </c>
      <c r="E177" s="148" t="s">
        <v>279</v>
      </c>
      <c r="F177" s="219" t="s">
        <v>280</v>
      </c>
      <c r="G177" s="219"/>
      <c r="H177" s="219"/>
      <c r="I177" s="219"/>
      <c r="J177" s="149" t="s">
        <v>194</v>
      </c>
      <c r="K177" s="150">
        <v>3.75</v>
      </c>
      <c r="L177" s="220"/>
      <c r="M177" s="220"/>
      <c r="N177" s="220">
        <f t="shared" si="20"/>
        <v>0</v>
      </c>
      <c r="O177" s="220"/>
      <c r="P177" s="220"/>
      <c r="Q177" s="220"/>
      <c r="R177" s="121"/>
      <c r="T177" s="151" t="s">
        <v>5</v>
      </c>
      <c r="U177" s="40" t="s">
        <v>42</v>
      </c>
      <c r="V177" s="152">
        <v>0.314</v>
      </c>
      <c r="W177" s="152">
        <f t="shared" si="21"/>
        <v>1.1775</v>
      </c>
      <c r="X177" s="152">
        <v>0</v>
      </c>
      <c r="Y177" s="152">
        <f t="shared" si="22"/>
        <v>0</v>
      </c>
      <c r="Z177" s="152">
        <v>0</v>
      </c>
      <c r="AA177" s="153">
        <f t="shared" si="23"/>
        <v>0</v>
      </c>
      <c r="AR177" s="18" t="s">
        <v>171</v>
      </c>
      <c r="AT177" s="18" t="s">
        <v>167</v>
      </c>
      <c r="AU177" s="18" t="s">
        <v>103</v>
      </c>
      <c r="AY177" s="18" t="s">
        <v>166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8" t="s">
        <v>22</v>
      </c>
      <c r="BK177" s="154">
        <f t="shared" si="29"/>
        <v>0</v>
      </c>
      <c r="BL177" s="18" t="s">
        <v>171</v>
      </c>
      <c r="BM177" s="18" t="s">
        <v>281</v>
      </c>
    </row>
    <row r="178" spans="2:65" s="1" customFormat="1" ht="25.5" customHeight="1">
      <c r="B178" s="119"/>
      <c r="C178" s="147" t="s">
        <v>282</v>
      </c>
      <c r="D178" s="147" t="s">
        <v>167</v>
      </c>
      <c r="E178" s="148" t="s">
        <v>283</v>
      </c>
      <c r="F178" s="219" t="s">
        <v>284</v>
      </c>
      <c r="G178" s="219"/>
      <c r="H178" s="219"/>
      <c r="I178" s="219"/>
      <c r="J178" s="149" t="s">
        <v>194</v>
      </c>
      <c r="K178" s="150">
        <v>150</v>
      </c>
      <c r="L178" s="220"/>
      <c r="M178" s="220"/>
      <c r="N178" s="220">
        <f t="shared" si="20"/>
        <v>0</v>
      </c>
      <c r="O178" s="220"/>
      <c r="P178" s="220"/>
      <c r="Q178" s="220"/>
      <c r="R178" s="121"/>
      <c r="T178" s="151" t="s">
        <v>5</v>
      </c>
      <c r="U178" s="40" t="s">
        <v>42</v>
      </c>
      <c r="V178" s="152">
        <v>0.871</v>
      </c>
      <c r="W178" s="152">
        <f t="shared" si="21"/>
        <v>130.65</v>
      </c>
      <c r="X178" s="152">
        <v>0.12335</v>
      </c>
      <c r="Y178" s="152">
        <f t="shared" si="22"/>
        <v>18.502500000000001</v>
      </c>
      <c r="Z178" s="152">
        <v>0</v>
      </c>
      <c r="AA178" s="153">
        <f t="shared" si="23"/>
        <v>0</v>
      </c>
      <c r="AR178" s="18" t="s">
        <v>171</v>
      </c>
      <c r="AT178" s="18" t="s">
        <v>167</v>
      </c>
      <c r="AU178" s="18" t="s">
        <v>103</v>
      </c>
      <c r="AY178" s="18" t="s">
        <v>166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8" t="s">
        <v>22</v>
      </c>
      <c r="BK178" s="154">
        <f t="shared" si="29"/>
        <v>0</v>
      </c>
      <c r="BL178" s="18" t="s">
        <v>171</v>
      </c>
      <c r="BM178" s="18" t="s">
        <v>285</v>
      </c>
    </row>
    <row r="179" spans="2:65" s="1" customFormat="1" ht="25.5" customHeight="1">
      <c r="B179" s="119"/>
      <c r="C179" s="147" t="s">
        <v>286</v>
      </c>
      <c r="D179" s="147" t="s">
        <v>167</v>
      </c>
      <c r="E179" s="148" t="s">
        <v>287</v>
      </c>
      <c r="F179" s="219" t="s">
        <v>288</v>
      </c>
      <c r="G179" s="219"/>
      <c r="H179" s="219"/>
      <c r="I179" s="219"/>
      <c r="J179" s="149" t="s">
        <v>194</v>
      </c>
      <c r="K179" s="150">
        <v>20</v>
      </c>
      <c r="L179" s="220"/>
      <c r="M179" s="220"/>
      <c r="N179" s="220">
        <f t="shared" si="20"/>
        <v>0</v>
      </c>
      <c r="O179" s="220"/>
      <c r="P179" s="220"/>
      <c r="Q179" s="220"/>
      <c r="R179" s="121"/>
      <c r="T179" s="151" t="s">
        <v>5</v>
      </c>
      <c r="U179" s="40" t="s">
        <v>42</v>
      </c>
      <c r="V179" s="152">
        <v>1.141</v>
      </c>
      <c r="W179" s="152">
        <f t="shared" si="21"/>
        <v>22.82</v>
      </c>
      <c r="X179" s="152">
        <v>0.25364999999999999</v>
      </c>
      <c r="Y179" s="152">
        <f t="shared" si="22"/>
        <v>5.0729999999999995</v>
      </c>
      <c r="Z179" s="152">
        <v>0</v>
      </c>
      <c r="AA179" s="153">
        <f t="shared" si="23"/>
        <v>0</v>
      </c>
      <c r="AR179" s="18" t="s">
        <v>171</v>
      </c>
      <c r="AT179" s="18" t="s">
        <v>167</v>
      </c>
      <c r="AU179" s="18" t="s">
        <v>103</v>
      </c>
      <c r="AY179" s="18" t="s">
        <v>166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8" t="s">
        <v>22</v>
      </c>
      <c r="BK179" s="154">
        <f t="shared" si="29"/>
        <v>0</v>
      </c>
      <c r="BL179" s="18" t="s">
        <v>171</v>
      </c>
      <c r="BM179" s="18" t="s">
        <v>289</v>
      </c>
    </row>
    <row r="180" spans="2:65" s="1" customFormat="1" ht="25.5" customHeight="1">
      <c r="B180" s="119"/>
      <c r="C180" s="147" t="s">
        <v>290</v>
      </c>
      <c r="D180" s="147" t="s">
        <v>167</v>
      </c>
      <c r="E180" s="148" t="s">
        <v>291</v>
      </c>
      <c r="F180" s="219" t="s">
        <v>292</v>
      </c>
      <c r="G180" s="219"/>
      <c r="H180" s="219"/>
      <c r="I180" s="219"/>
      <c r="J180" s="149" t="s">
        <v>194</v>
      </c>
      <c r="K180" s="150">
        <v>2.1</v>
      </c>
      <c r="L180" s="220"/>
      <c r="M180" s="220"/>
      <c r="N180" s="220">
        <f t="shared" si="20"/>
        <v>0</v>
      </c>
      <c r="O180" s="220"/>
      <c r="P180" s="220"/>
      <c r="Q180" s="220"/>
      <c r="R180" s="121"/>
      <c r="T180" s="151" t="s">
        <v>5</v>
      </c>
      <c r="U180" s="40" t="s">
        <v>42</v>
      </c>
      <c r="V180" s="152">
        <v>1.21</v>
      </c>
      <c r="W180" s="152">
        <f t="shared" si="21"/>
        <v>2.5409999999999999</v>
      </c>
      <c r="X180" s="152">
        <v>0.17818000000000001</v>
      </c>
      <c r="Y180" s="152">
        <f t="shared" si="22"/>
        <v>0.37417800000000001</v>
      </c>
      <c r="Z180" s="152">
        <v>0</v>
      </c>
      <c r="AA180" s="153">
        <f t="shared" si="23"/>
        <v>0</v>
      </c>
      <c r="AR180" s="18" t="s">
        <v>171</v>
      </c>
      <c r="AT180" s="18" t="s">
        <v>167</v>
      </c>
      <c r="AU180" s="18" t="s">
        <v>103</v>
      </c>
      <c r="AY180" s="18" t="s">
        <v>166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8" t="s">
        <v>22</v>
      </c>
      <c r="BK180" s="154">
        <f t="shared" si="29"/>
        <v>0</v>
      </c>
      <c r="BL180" s="18" t="s">
        <v>171</v>
      </c>
      <c r="BM180" s="18" t="s">
        <v>293</v>
      </c>
    </row>
    <row r="181" spans="2:65" s="1" customFormat="1" ht="25.5" customHeight="1">
      <c r="B181" s="119"/>
      <c r="C181" s="147" t="s">
        <v>294</v>
      </c>
      <c r="D181" s="147" t="s">
        <v>167</v>
      </c>
      <c r="E181" s="148" t="s">
        <v>295</v>
      </c>
      <c r="F181" s="219" t="s">
        <v>296</v>
      </c>
      <c r="G181" s="219"/>
      <c r="H181" s="219"/>
      <c r="I181" s="219"/>
      <c r="J181" s="149" t="s">
        <v>200</v>
      </c>
      <c r="K181" s="150">
        <v>7.5</v>
      </c>
      <c r="L181" s="220"/>
      <c r="M181" s="220"/>
      <c r="N181" s="220">
        <f t="shared" si="20"/>
        <v>0</v>
      </c>
      <c r="O181" s="220"/>
      <c r="P181" s="220"/>
      <c r="Q181" s="220"/>
      <c r="R181" s="121"/>
      <c r="T181" s="151" t="s">
        <v>5</v>
      </c>
      <c r="U181" s="40" t="s">
        <v>42</v>
      </c>
      <c r="V181" s="152">
        <v>0.81100000000000005</v>
      </c>
      <c r="W181" s="152">
        <f t="shared" si="21"/>
        <v>6.0825000000000005</v>
      </c>
      <c r="X181" s="152">
        <v>4.1410000000000002E-2</v>
      </c>
      <c r="Y181" s="152">
        <f t="shared" si="22"/>
        <v>0.31057500000000005</v>
      </c>
      <c r="Z181" s="152">
        <v>0</v>
      </c>
      <c r="AA181" s="153">
        <f t="shared" si="23"/>
        <v>0</v>
      </c>
      <c r="AR181" s="18" t="s">
        <v>171</v>
      </c>
      <c r="AT181" s="18" t="s">
        <v>167</v>
      </c>
      <c r="AU181" s="18" t="s">
        <v>103</v>
      </c>
      <c r="AY181" s="18" t="s">
        <v>166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8" t="s">
        <v>22</v>
      </c>
      <c r="BK181" s="154">
        <f t="shared" si="29"/>
        <v>0</v>
      </c>
      <c r="BL181" s="18" t="s">
        <v>171</v>
      </c>
      <c r="BM181" s="18" t="s">
        <v>297</v>
      </c>
    </row>
    <row r="182" spans="2:65" s="9" customFormat="1" ht="29.85" customHeight="1">
      <c r="B182" s="136"/>
      <c r="C182" s="137"/>
      <c r="D182" s="146" t="s">
        <v>118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228">
        <f>BK182</f>
        <v>0</v>
      </c>
      <c r="O182" s="229"/>
      <c r="P182" s="229"/>
      <c r="Q182" s="229"/>
      <c r="R182" s="139"/>
      <c r="T182" s="140"/>
      <c r="U182" s="137"/>
      <c r="V182" s="137"/>
      <c r="W182" s="141">
        <f>SUM(W183:W186)</f>
        <v>7.7400000000000011</v>
      </c>
      <c r="X182" s="137"/>
      <c r="Y182" s="141">
        <f>SUM(Y183:Y186)</f>
        <v>1.6521637500000002</v>
      </c>
      <c r="Z182" s="137"/>
      <c r="AA182" s="142">
        <f>SUM(AA183:AA186)</f>
        <v>0</v>
      </c>
      <c r="AR182" s="143" t="s">
        <v>22</v>
      </c>
      <c r="AT182" s="144" t="s">
        <v>76</v>
      </c>
      <c r="AU182" s="144" t="s">
        <v>22</v>
      </c>
      <c r="AY182" s="143" t="s">
        <v>166</v>
      </c>
      <c r="BK182" s="145">
        <f>SUM(BK183:BK186)</f>
        <v>0</v>
      </c>
    </row>
    <row r="183" spans="2:65" s="1" customFormat="1" ht="25.5" customHeight="1">
      <c r="B183" s="119"/>
      <c r="C183" s="147" t="s">
        <v>298</v>
      </c>
      <c r="D183" s="147" t="s">
        <v>167</v>
      </c>
      <c r="E183" s="148" t="s">
        <v>299</v>
      </c>
      <c r="F183" s="219" t="s">
        <v>300</v>
      </c>
      <c r="G183" s="219"/>
      <c r="H183" s="219"/>
      <c r="I183" s="219"/>
      <c r="J183" s="149" t="s">
        <v>194</v>
      </c>
      <c r="K183" s="150">
        <v>11.25</v>
      </c>
      <c r="L183" s="220"/>
      <c r="M183" s="220"/>
      <c r="N183" s="220">
        <f>ROUND(L183*K183,2)</f>
        <v>0</v>
      </c>
      <c r="O183" s="220"/>
      <c r="P183" s="220"/>
      <c r="Q183" s="220"/>
      <c r="R183" s="121"/>
      <c r="T183" s="151" t="s">
        <v>5</v>
      </c>
      <c r="U183" s="40" t="s">
        <v>42</v>
      </c>
      <c r="V183" s="152">
        <v>2.9000000000000001E-2</v>
      </c>
      <c r="W183" s="152">
        <f>V183*K183</f>
        <v>0.32625000000000004</v>
      </c>
      <c r="X183" s="152">
        <v>0</v>
      </c>
      <c r="Y183" s="152">
        <f>X183*K183</f>
        <v>0</v>
      </c>
      <c r="Z183" s="152">
        <v>0</v>
      </c>
      <c r="AA183" s="153">
        <f>Z183*K183</f>
        <v>0</v>
      </c>
      <c r="AR183" s="18" t="s">
        <v>171</v>
      </c>
      <c r="AT183" s="18" t="s">
        <v>167</v>
      </c>
      <c r="AU183" s="18" t="s">
        <v>103</v>
      </c>
      <c r="AY183" s="18" t="s">
        <v>166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18" t="s">
        <v>22</v>
      </c>
      <c r="BK183" s="154">
        <f>ROUND(L183*K183,2)</f>
        <v>0</v>
      </c>
      <c r="BL183" s="18" t="s">
        <v>171</v>
      </c>
      <c r="BM183" s="18" t="s">
        <v>301</v>
      </c>
    </row>
    <row r="184" spans="2:65" s="1" customFormat="1" ht="25.5" customHeight="1">
      <c r="B184" s="119"/>
      <c r="C184" s="147" t="s">
        <v>302</v>
      </c>
      <c r="D184" s="147" t="s">
        <v>167</v>
      </c>
      <c r="E184" s="148" t="s">
        <v>303</v>
      </c>
      <c r="F184" s="219" t="s">
        <v>304</v>
      </c>
      <c r="G184" s="219"/>
      <c r="H184" s="219"/>
      <c r="I184" s="219"/>
      <c r="J184" s="149" t="s">
        <v>194</v>
      </c>
      <c r="K184" s="150">
        <v>11.25</v>
      </c>
      <c r="L184" s="220"/>
      <c r="M184" s="220"/>
      <c r="N184" s="220">
        <f>ROUND(L184*K184,2)</f>
        <v>0</v>
      </c>
      <c r="O184" s="220"/>
      <c r="P184" s="220"/>
      <c r="Q184" s="220"/>
      <c r="R184" s="121"/>
      <c r="T184" s="151" t="s">
        <v>5</v>
      </c>
      <c r="U184" s="40" t="s">
        <v>42</v>
      </c>
      <c r="V184" s="152">
        <v>2.5999999999999999E-2</v>
      </c>
      <c r="W184" s="152">
        <f>V184*K184</f>
        <v>0.29249999999999998</v>
      </c>
      <c r="X184" s="152">
        <v>0</v>
      </c>
      <c r="Y184" s="152">
        <f>X184*K184</f>
        <v>0</v>
      </c>
      <c r="Z184" s="152">
        <v>0</v>
      </c>
      <c r="AA184" s="153">
        <f>Z184*K184</f>
        <v>0</v>
      </c>
      <c r="AR184" s="18" t="s">
        <v>171</v>
      </c>
      <c r="AT184" s="18" t="s">
        <v>167</v>
      </c>
      <c r="AU184" s="18" t="s">
        <v>103</v>
      </c>
      <c r="AY184" s="18" t="s">
        <v>166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18" t="s">
        <v>22</v>
      </c>
      <c r="BK184" s="154">
        <f>ROUND(L184*K184,2)</f>
        <v>0</v>
      </c>
      <c r="BL184" s="18" t="s">
        <v>171</v>
      </c>
      <c r="BM184" s="18" t="s">
        <v>305</v>
      </c>
    </row>
    <row r="185" spans="2:65" s="1" customFormat="1" ht="25.5" customHeight="1">
      <c r="B185" s="119"/>
      <c r="C185" s="147" t="s">
        <v>306</v>
      </c>
      <c r="D185" s="147" t="s">
        <v>167</v>
      </c>
      <c r="E185" s="148" t="s">
        <v>307</v>
      </c>
      <c r="F185" s="219" t="s">
        <v>308</v>
      </c>
      <c r="G185" s="219"/>
      <c r="H185" s="219"/>
      <c r="I185" s="219"/>
      <c r="J185" s="149" t="s">
        <v>194</v>
      </c>
      <c r="K185" s="150">
        <v>11.25</v>
      </c>
      <c r="L185" s="220"/>
      <c r="M185" s="220"/>
      <c r="N185" s="220">
        <f>ROUND(L185*K185,2)</f>
        <v>0</v>
      </c>
      <c r="O185" s="220"/>
      <c r="P185" s="220"/>
      <c r="Q185" s="220"/>
      <c r="R185" s="121"/>
      <c r="T185" s="151" t="s">
        <v>5</v>
      </c>
      <c r="U185" s="40" t="s">
        <v>42</v>
      </c>
      <c r="V185" s="152">
        <v>0.54500000000000004</v>
      </c>
      <c r="W185" s="152">
        <f>V185*K185</f>
        <v>6.1312500000000005</v>
      </c>
      <c r="X185" s="152">
        <v>0.14610000000000001</v>
      </c>
      <c r="Y185" s="152">
        <f>X185*K185</f>
        <v>1.6436250000000001</v>
      </c>
      <c r="Z185" s="152">
        <v>0</v>
      </c>
      <c r="AA185" s="153">
        <f>Z185*K185</f>
        <v>0</v>
      </c>
      <c r="AR185" s="18" t="s">
        <v>171</v>
      </c>
      <c r="AT185" s="18" t="s">
        <v>167</v>
      </c>
      <c r="AU185" s="18" t="s">
        <v>103</v>
      </c>
      <c r="AY185" s="18" t="s">
        <v>166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18" t="s">
        <v>22</v>
      </c>
      <c r="BK185" s="154">
        <f>ROUND(L185*K185,2)</f>
        <v>0</v>
      </c>
      <c r="BL185" s="18" t="s">
        <v>171</v>
      </c>
      <c r="BM185" s="18" t="s">
        <v>309</v>
      </c>
    </row>
    <row r="186" spans="2:65" s="1" customFormat="1" ht="25.5" customHeight="1">
      <c r="B186" s="119"/>
      <c r="C186" s="147" t="s">
        <v>310</v>
      </c>
      <c r="D186" s="147" t="s">
        <v>167</v>
      </c>
      <c r="E186" s="148" t="s">
        <v>243</v>
      </c>
      <c r="F186" s="219" t="s">
        <v>244</v>
      </c>
      <c r="G186" s="219"/>
      <c r="H186" s="219"/>
      <c r="I186" s="219"/>
      <c r="J186" s="149" t="s">
        <v>194</v>
      </c>
      <c r="K186" s="150">
        <v>12.375</v>
      </c>
      <c r="L186" s="220"/>
      <c r="M186" s="220"/>
      <c r="N186" s="220">
        <f>ROUND(L186*K186,2)</f>
        <v>0</v>
      </c>
      <c r="O186" s="220"/>
      <c r="P186" s="220"/>
      <c r="Q186" s="220"/>
      <c r="R186" s="121"/>
      <c r="T186" s="151" t="s">
        <v>5</v>
      </c>
      <c r="U186" s="40" t="s">
        <v>42</v>
      </c>
      <c r="V186" s="152">
        <v>0.08</v>
      </c>
      <c r="W186" s="152">
        <f>V186*K186</f>
        <v>0.99</v>
      </c>
      <c r="X186" s="152">
        <v>6.8999999999999997E-4</v>
      </c>
      <c r="Y186" s="152">
        <f>X186*K186</f>
        <v>8.5387499999999995E-3</v>
      </c>
      <c r="Z186" s="152">
        <v>0</v>
      </c>
      <c r="AA186" s="153">
        <f>Z186*K186</f>
        <v>0</v>
      </c>
      <c r="AR186" s="18" t="s">
        <v>171</v>
      </c>
      <c r="AT186" s="18" t="s">
        <v>167</v>
      </c>
      <c r="AU186" s="18" t="s">
        <v>103</v>
      </c>
      <c r="AY186" s="18" t="s">
        <v>166</v>
      </c>
      <c r="BE186" s="154">
        <f>IF(U186="základní",N186,0)</f>
        <v>0</v>
      </c>
      <c r="BF186" s="154">
        <f>IF(U186="snížená",N186,0)</f>
        <v>0</v>
      </c>
      <c r="BG186" s="154">
        <f>IF(U186="zákl. přenesená",N186,0)</f>
        <v>0</v>
      </c>
      <c r="BH186" s="154">
        <f>IF(U186="sníž. přenesená",N186,0)</f>
        <v>0</v>
      </c>
      <c r="BI186" s="154">
        <f>IF(U186="nulová",N186,0)</f>
        <v>0</v>
      </c>
      <c r="BJ186" s="18" t="s">
        <v>22</v>
      </c>
      <c r="BK186" s="154">
        <f>ROUND(L186*K186,2)</f>
        <v>0</v>
      </c>
      <c r="BL186" s="18" t="s">
        <v>171</v>
      </c>
      <c r="BM186" s="18" t="s">
        <v>311</v>
      </c>
    </row>
    <row r="187" spans="2:65" s="9" customFormat="1" ht="29.85" customHeight="1">
      <c r="B187" s="136"/>
      <c r="C187" s="137"/>
      <c r="D187" s="146" t="s">
        <v>119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228">
        <f>BK187</f>
        <v>0</v>
      </c>
      <c r="O187" s="229"/>
      <c r="P187" s="229"/>
      <c r="Q187" s="229"/>
      <c r="R187" s="139"/>
      <c r="T187" s="140"/>
      <c r="U187" s="137"/>
      <c r="V187" s="137"/>
      <c r="W187" s="141">
        <f>SUM(W188:W193)</f>
        <v>92.615499999999997</v>
      </c>
      <c r="X187" s="137"/>
      <c r="Y187" s="141">
        <f>SUM(Y188:Y193)</f>
        <v>28.013230400000001</v>
      </c>
      <c r="Z187" s="137"/>
      <c r="AA187" s="142">
        <f>SUM(AA188:AA193)</f>
        <v>0</v>
      </c>
      <c r="AR187" s="143" t="s">
        <v>22</v>
      </c>
      <c r="AT187" s="144" t="s">
        <v>76</v>
      </c>
      <c r="AU187" s="144" t="s">
        <v>22</v>
      </c>
      <c r="AY187" s="143" t="s">
        <v>166</v>
      </c>
      <c r="BK187" s="145">
        <f>SUM(BK188:BK193)</f>
        <v>0</v>
      </c>
    </row>
    <row r="188" spans="2:65" s="1" customFormat="1" ht="25.5" customHeight="1">
      <c r="B188" s="119"/>
      <c r="C188" s="147" t="s">
        <v>312</v>
      </c>
      <c r="D188" s="147" t="s">
        <v>167</v>
      </c>
      <c r="E188" s="148" t="s">
        <v>313</v>
      </c>
      <c r="F188" s="219" t="s">
        <v>314</v>
      </c>
      <c r="G188" s="219"/>
      <c r="H188" s="219"/>
      <c r="I188" s="219"/>
      <c r="J188" s="149" t="s">
        <v>194</v>
      </c>
      <c r="K188" s="150">
        <v>268.06</v>
      </c>
      <c r="L188" s="220"/>
      <c r="M188" s="220"/>
      <c r="N188" s="220">
        <f t="shared" ref="N188:N193" si="30">ROUND(L188*K188,2)</f>
        <v>0</v>
      </c>
      <c r="O188" s="220"/>
      <c r="P188" s="220"/>
      <c r="Q188" s="220"/>
      <c r="R188" s="121"/>
      <c r="T188" s="151" t="s">
        <v>5</v>
      </c>
      <c r="U188" s="40" t="s">
        <v>42</v>
      </c>
      <c r="V188" s="152">
        <v>0.27500000000000002</v>
      </c>
      <c r="W188" s="152">
        <f t="shared" ref="W188:W193" si="31">V188*K188</f>
        <v>73.716500000000011</v>
      </c>
      <c r="X188" s="152">
        <v>9.3840000000000007E-2</v>
      </c>
      <c r="Y188" s="152">
        <f t="shared" ref="Y188:Y193" si="32">X188*K188</f>
        <v>25.154750400000001</v>
      </c>
      <c r="Z188" s="152">
        <v>0</v>
      </c>
      <c r="AA188" s="153">
        <f t="shared" ref="AA188:AA193" si="33">Z188*K188</f>
        <v>0</v>
      </c>
      <c r="AR188" s="18" t="s">
        <v>171</v>
      </c>
      <c r="AT188" s="18" t="s">
        <v>167</v>
      </c>
      <c r="AU188" s="18" t="s">
        <v>103</v>
      </c>
      <c r="AY188" s="18" t="s">
        <v>166</v>
      </c>
      <c r="BE188" s="154">
        <f t="shared" ref="BE188:BE193" si="34">IF(U188="základní",N188,0)</f>
        <v>0</v>
      </c>
      <c r="BF188" s="154">
        <f t="shared" ref="BF188:BF193" si="35">IF(U188="snížená",N188,0)</f>
        <v>0</v>
      </c>
      <c r="BG188" s="154">
        <f t="shared" ref="BG188:BG193" si="36">IF(U188="zákl. přenesená",N188,0)</f>
        <v>0</v>
      </c>
      <c r="BH188" s="154">
        <f t="shared" ref="BH188:BH193" si="37">IF(U188="sníž. přenesená",N188,0)</f>
        <v>0</v>
      </c>
      <c r="BI188" s="154">
        <f t="shared" ref="BI188:BI193" si="38">IF(U188="nulová",N188,0)</f>
        <v>0</v>
      </c>
      <c r="BJ188" s="18" t="s">
        <v>22</v>
      </c>
      <c r="BK188" s="154">
        <f t="shared" ref="BK188:BK193" si="39">ROUND(L188*K188,2)</f>
        <v>0</v>
      </c>
      <c r="BL188" s="18" t="s">
        <v>171</v>
      </c>
      <c r="BM188" s="18" t="s">
        <v>315</v>
      </c>
    </row>
    <row r="189" spans="2:65" s="1" customFormat="1" ht="38.25" customHeight="1">
      <c r="B189" s="119"/>
      <c r="C189" s="147" t="s">
        <v>316</v>
      </c>
      <c r="D189" s="147" t="s">
        <v>167</v>
      </c>
      <c r="E189" s="148" t="s">
        <v>317</v>
      </c>
      <c r="F189" s="219" t="s">
        <v>318</v>
      </c>
      <c r="G189" s="219"/>
      <c r="H189" s="219"/>
      <c r="I189" s="219"/>
      <c r="J189" s="149" t="s">
        <v>194</v>
      </c>
      <c r="K189" s="150">
        <v>10</v>
      </c>
      <c r="L189" s="220"/>
      <c r="M189" s="220"/>
      <c r="N189" s="220">
        <f t="shared" si="30"/>
        <v>0</v>
      </c>
      <c r="O189" s="220"/>
      <c r="P189" s="220"/>
      <c r="Q189" s="220"/>
      <c r="R189" s="121"/>
      <c r="T189" s="151" t="s">
        <v>5</v>
      </c>
      <c r="U189" s="40" t="s">
        <v>42</v>
      </c>
      <c r="V189" s="152">
        <v>0.60499999999999998</v>
      </c>
      <c r="W189" s="152">
        <f t="shared" si="31"/>
        <v>6.05</v>
      </c>
      <c r="X189" s="152">
        <v>0.24101</v>
      </c>
      <c r="Y189" s="152">
        <f t="shared" si="32"/>
        <v>2.4100999999999999</v>
      </c>
      <c r="Z189" s="152">
        <v>0</v>
      </c>
      <c r="AA189" s="153">
        <f t="shared" si="33"/>
        <v>0</v>
      </c>
      <c r="AR189" s="18" t="s">
        <v>171</v>
      </c>
      <c r="AT189" s="18" t="s">
        <v>167</v>
      </c>
      <c r="AU189" s="18" t="s">
        <v>103</v>
      </c>
      <c r="AY189" s="18" t="s">
        <v>166</v>
      </c>
      <c r="BE189" s="154">
        <f t="shared" si="34"/>
        <v>0</v>
      </c>
      <c r="BF189" s="154">
        <f t="shared" si="35"/>
        <v>0</v>
      </c>
      <c r="BG189" s="154">
        <f t="shared" si="36"/>
        <v>0</v>
      </c>
      <c r="BH189" s="154">
        <f t="shared" si="37"/>
        <v>0</v>
      </c>
      <c r="BI189" s="154">
        <f t="shared" si="38"/>
        <v>0</v>
      </c>
      <c r="BJ189" s="18" t="s">
        <v>22</v>
      </c>
      <c r="BK189" s="154">
        <f t="shared" si="39"/>
        <v>0</v>
      </c>
      <c r="BL189" s="18" t="s">
        <v>171</v>
      </c>
      <c r="BM189" s="18" t="s">
        <v>319</v>
      </c>
    </row>
    <row r="190" spans="2:65" s="1" customFormat="1" ht="25.5" customHeight="1">
      <c r="B190" s="119"/>
      <c r="C190" s="147" t="s">
        <v>320</v>
      </c>
      <c r="D190" s="147" t="s">
        <v>167</v>
      </c>
      <c r="E190" s="148" t="s">
        <v>321</v>
      </c>
      <c r="F190" s="219" t="s">
        <v>322</v>
      </c>
      <c r="G190" s="219"/>
      <c r="H190" s="219"/>
      <c r="I190" s="219"/>
      <c r="J190" s="149" t="s">
        <v>200</v>
      </c>
      <c r="K190" s="150">
        <v>20</v>
      </c>
      <c r="L190" s="220"/>
      <c r="M190" s="220"/>
      <c r="N190" s="220">
        <f t="shared" si="30"/>
        <v>0</v>
      </c>
      <c r="O190" s="220"/>
      <c r="P190" s="220"/>
      <c r="Q190" s="220"/>
      <c r="R190" s="121"/>
      <c r="T190" s="151" t="s">
        <v>5</v>
      </c>
      <c r="U190" s="40" t="s">
        <v>42</v>
      </c>
      <c r="V190" s="152">
        <v>0.08</v>
      </c>
      <c r="W190" s="152">
        <f t="shared" si="31"/>
        <v>1.6</v>
      </c>
      <c r="X190" s="152">
        <v>1.8E-3</v>
      </c>
      <c r="Y190" s="152">
        <f t="shared" si="32"/>
        <v>3.5999999999999997E-2</v>
      </c>
      <c r="Z190" s="152">
        <v>0</v>
      </c>
      <c r="AA190" s="153">
        <f t="shared" si="33"/>
        <v>0</v>
      </c>
      <c r="AR190" s="18" t="s">
        <v>171</v>
      </c>
      <c r="AT190" s="18" t="s">
        <v>167</v>
      </c>
      <c r="AU190" s="18" t="s">
        <v>103</v>
      </c>
      <c r="AY190" s="18" t="s">
        <v>166</v>
      </c>
      <c r="BE190" s="154">
        <f t="shared" si="34"/>
        <v>0</v>
      </c>
      <c r="BF190" s="154">
        <f t="shared" si="35"/>
        <v>0</v>
      </c>
      <c r="BG190" s="154">
        <f t="shared" si="36"/>
        <v>0</v>
      </c>
      <c r="BH190" s="154">
        <f t="shared" si="37"/>
        <v>0</v>
      </c>
      <c r="BI190" s="154">
        <f t="shared" si="38"/>
        <v>0</v>
      </c>
      <c r="BJ190" s="18" t="s">
        <v>22</v>
      </c>
      <c r="BK190" s="154">
        <f t="shared" si="39"/>
        <v>0</v>
      </c>
      <c r="BL190" s="18" t="s">
        <v>171</v>
      </c>
      <c r="BM190" s="18" t="s">
        <v>323</v>
      </c>
    </row>
    <row r="191" spans="2:65" s="1" customFormat="1" ht="25.5" customHeight="1">
      <c r="B191" s="119"/>
      <c r="C191" s="147" t="s">
        <v>324</v>
      </c>
      <c r="D191" s="147" t="s">
        <v>167</v>
      </c>
      <c r="E191" s="148" t="s">
        <v>325</v>
      </c>
      <c r="F191" s="219" t="s">
        <v>326</v>
      </c>
      <c r="G191" s="219"/>
      <c r="H191" s="219"/>
      <c r="I191" s="219"/>
      <c r="J191" s="149" t="s">
        <v>228</v>
      </c>
      <c r="K191" s="150">
        <v>7</v>
      </c>
      <c r="L191" s="220"/>
      <c r="M191" s="220"/>
      <c r="N191" s="220">
        <f t="shared" si="30"/>
        <v>0</v>
      </c>
      <c r="O191" s="220"/>
      <c r="P191" s="220"/>
      <c r="Q191" s="220"/>
      <c r="R191" s="121"/>
      <c r="T191" s="151" t="s">
        <v>5</v>
      </c>
      <c r="U191" s="40" t="s">
        <v>42</v>
      </c>
      <c r="V191" s="152">
        <v>1.607</v>
      </c>
      <c r="W191" s="152">
        <f t="shared" si="31"/>
        <v>11.249000000000001</v>
      </c>
      <c r="X191" s="152">
        <v>4.684E-2</v>
      </c>
      <c r="Y191" s="152">
        <f t="shared" si="32"/>
        <v>0.32788</v>
      </c>
      <c r="Z191" s="152">
        <v>0</v>
      </c>
      <c r="AA191" s="153">
        <f t="shared" si="33"/>
        <v>0</v>
      </c>
      <c r="AR191" s="18" t="s">
        <v>171</v>
      </c>
      <c r="AT191" s="18" t="s">
        <v>167</v>
      </c>
      <c r="AU191" s="18" t="s">
        <v>103</v>
      </c>
      <c r="AY191" s="18" t="s">
        <v>166</v>
      </c>
      <c r="BE191" s="154">
        <f t="shared" si="34"/>
        <v>0</v>
      </c>
      <c r="BF191" s="154">
        <f t="shared" si="35"/>
        <v>0</v>
      </c>
      <c r="BG191" s="154">
        <f t="shared" si="36"/>
        <v>0</v>
      </c>
      <c r="BH191" s="154">
        <f t="shared" si="37"/>
        <v>0</v>
      </c>
      <c r="BI191" s="154">
        <f t="shared" si="38"/>
        <v>0</v>
      </c>
      <c r="BJ191" s="18" t="s">
        <v>22</v>
      </c>
      <c r="BK191" s="154">
        <f t="shared" si="39"/>
        <v>0</v>
      </c>
      <c r="BL191" s="18" t="s">
        <v>171</v>
      </c>
      <c r="BM191" s="18" t="s">
        <v>327</v>
      </c>
    </row>
    <row r="192" spans="2:65" s="1" customFormat="1" ht="25.5" customHeight="1">
      <c r="B192" s="119"/>
      <c r="C192" s="155" t="s">
        <v>328</v>
      </c>
      <c r="D192" s="155" t="s">
        <v>254</v>
      </c>
      <c r="E192" s="156" t="s">
        <v>329</v>
      </c>
      <c r="F192" s="221" t="s">
        <v>330</v>
      </c>
      <c r="G192" s="221"/>
      <c r="H192" s="221"/>
      <c r="I192" s="221"/>
      <c r="J192" s="157" t="s">
        <v>228</v>
      </c>
      <c r="K192" s="158">
        <v>4</v>
      </c>
      <c r="L192" s="222"/>
      <c r="M192" s="222"/>
      <c r="N192" s="222">
        <f t="shared" si="30"/>
        <v>0</v>
      </c>
      <c r="O192" s="220"/>
      <c r="P192" s="220"/>
      <c r="Q192" s="220"/>
      <c r="R192" s="121"/>
      <c r="T192" s="151" t="s">
        <v>5</v>
      </c>
      <c r="U192" s="40" t="s">
        <v>42</v>
      </c>
      <c r="V192" s="152">
        <v>0</v>
      </c>
      <c r="W192" s="152">
        <f t="shared" si="31"/>
        <v>0</v>
      </c>
      <c r="X192" s="152">
        <v>1.1900000000000001E-2</v>
      </c>
      <c r="Y192" s="152">
        <f t="shared" si="32"/>
        <v>4.7600000000000003E-2</v>
      </c>
      <c r="Z192" s="152">
        <v>0</v>
      </c>
      <c r="AA192" s="153">
        <f t="shared" si="33"/>
        <v>0</v>
      </c>
      <c r="AR192" s="18" t="s">
        <v>197</v>
      </c>
      <c r="AT192" s="18" t="s">
        <v>254</v>
      </c>
      <c r="AU192" s="18" t="s">
        <v>103</v>
      </c>
      <c r="AY192" s="18" t="s">
        <v>166</v>
      </c>
      <c r="BE192" s="154">
        <f t="shared" si="34"/>
        <v>0</v>
      </c>
      <c r="BF192" s="154">
        <f t="shared" si="35"/>
        <v>0</v>
      </c>
      <c r="BG192" s="154">
        <f t="shared" si="36"/>
        <v>0</v>
      </c>
      <c r="BH192" s="154">
        <f t="shared" si="37"/>
        <v>0</v>
      </c>
      <c r="BI192" s="154">
        <f t="shared" si="38"/>
        <v>0</v>
      </c>
      <c r="BJ192" s="18" t="s">
        <v>22</v>
      </c>
      <c r="BK192" s="154">
        <f t="shared" si="39"/>
        <v>0</v>
      </c>
      <c r="BL192" s="18" t="s">
        <v>171</v>
      </c>
      <c r="BM192" s="18" t="s">
        <v>331</v>
      </c>
    </row>
    <row r="193" spans="2:65" s="1" customFormat="1" ht="25.5" customHeight="1">
      <c r="B193" s="119"/>
      <c r="C193" s="155" t="s">
        <v>332</v>
      </c>
      <c r="D193" s="155" t="s">
        <v>254</v>
      </c>
      <c r="E193" s="156" t="s">
        <v>333</v>
      </c>
      <c r="F193" s="221" t="s">
        <v>334</v>
      </c>
      <c r="G193" s="221"/>
      <c r="H193" s="221"/>
      <c r="I193" s="221"/>
      <c r="J193" s="157" t="s">
        <v>228</v>
      </c>
      <c r="K193" s="158">
        <v>3</v>
      </c>
      <c r="L193" s="222"/>
      <c r="M193" s="222"/>
      <c r="N193" s="222">
        <f t="shared" si="30"/>
        <v>0</v>
      </c>
      <c r="O193" s="220"/>
      <c r="P193" s="220"/>
      <c r="Q193" s="220"/>
      <c r="R193" s="121"/>
      <c r="T193" s="151" t="s">
        <v>5</v>
      </c>
      <c r="U193" s="40" t="s">
        <v>42</v>
      </c>
      <c r="V193" s="152">
        <v>0</v>
      </c>
      <c r="W193" s="152">
        <f t="shared" si="31"/>
        <v>0</v>
      </c>
      <c r="X193" s="152">
        <v>1.23E-2</v>
      </c>
      <c r="Y193" s="152">
        <f t="shared" si="32"/>
        <v>3.6900000000000002E-2</v>
      </c>
      <c r="Z193" s="152">
        <v>0</v>
      </c>
      <c r="AA193" s="153">
        <f t="shared" si="33"/>
        <v>0</v>
      </c>
      <c r="AR193" s="18" t="s">
        <v>197</v>
      </c>
      <c r="AT193" s="18" t="s">
        <v>254</v>
      </c>
      <c r="AU193" s="18" t="s">
        <v>103</v>
      </c>
      <c r="AY193" s="18" t="s">
        <v>166</v>
      </c>
      <c r="BE193" s="154">
        <f t="shared" si="34"/>
        <v>0</v>
      </c>
      <c r="BF193" s="154">
        <f t="shared" si="35"/>
        <v>0</v>
      </c>
      <c r="BG193" s="154">
        <f t="shared" si="36"/>
        <v>0</v>
      </c>
      <c r="BH193" s="154">
        <f t="shared" si="37"/>
        <v>0</v>
      </c>
      <c r="BI193" s="154">
        <f t="shared" si="38"/>
        <v>0</v>
      </c>
      <c r="BJ193" s="18" t="s">
        <v>22</v>
      </c>
      <c r="BK193" s="154">
        <f t="shared" si="39"/>
        <v>0</v>
      </c>
      <c r="BL193" s="18" t="s">
        <v>171</v>
      </c>
      <c r="BM193" s="18" t="s">
        <v>335</v>
      </c>
    </row>
    <row r="194" spans="2:65" s="9" customFormat="1" ht="29.85" customHeight="1">
      <c r="B194" s="136"/>
      <c r="C194" s="137"/>
      <c r="D194" s="146" t="s">
        <v>120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228">
        <f>BK194</f>
        <v>0</v>
      </c>
      <c r="O194" s="229"/>
      <c r="P194" s="229"/>
      <c r="Q194" s="229"/>
      <c r="R194" s="139"/>
      <c r="T194" s="140"/>
      <c r="U194" s="137"/>
      <c r="V194" s="137"/>
      <c r="W194" s="141">
        <f>SUM(W195:W199)</f>
        <v>609.41947500000003</v>
      </c>
      <c r="X194" s="137"/>
      <c r="Y194" s="141">
        <f>SUM(Y195:Y199)</f>
        <v>0</v>
      </c>
      <c r="Z194" s="137"/>
      <c r="AA194" s="142">
        <f>SUM(AA195:AA199)</f>
        <v>75.945499999999996</v>
      </c>
      <c r="AR194" s="143" t="s">
        <v>22</v>
      </c>
      <c r="AT194" s="144" t="s">
        <v>76</v>
      </c>
      <c r="AU194" s="144" t="s">
        <v>22</v>
      </c>
      <c r="AY194" s="143" t="s">
        <v>166</v>
      </c>
      <c r="BK194" s="145">
        <f>SUM(BK195:BK199)</f>
        <v>0</v>
      </c>
    </row>
    <row r="195" spans="2:65" s="1" customFormat="1" ht="16.5" customHeight="1">
      <c r="B195" s="119"/>
      <c r="C195" s="147" t="s">
        <v>336</v>
      </c>
      <c r="D195" s="147" t="s">
        <v>167</v>
      </c>
      <c r="E195" s="148" t="s">
        <v>337</v>
      </c>
      <c r="F195" s="219" t="s">
        <v>338</v>
      </c>
      <c r="G195" s="219"/>
      <c r="H195" s="219"/>
      <c r="I195" s="219"/>
      <c r="J195" s="149" t="s">
        <v>170</v>
      </c>
      <c r="K195" s="150">
        <v>9.8000000000000007</v>
      </c>
      <c r="L195" s="220"/>
      <c r="M195" s="220"/>
      <c r="N195" s="220">
        <f>ROUND(L195*K195,2)</f>
        <v>0</v>
      </c>
      <c r="O195" s="220"/>
      <c r="P195" s="220"/>
      <c r="Q195" s="220"/>
      <c r="R195" s="121"/>
      <c r="T195" s="151" t="s">
        <v>5</v>
      </c>
      <c r="U195" s="40" t="s">
        <v>42</v>
      </c>
      <c r="V195" s="152">
        <v>6.4359999999999999</v>
      </c>
      <c r="W195" s="152">
        <f>V195*K195</f>
        <v>63.072800000000001</v>
      </c>
      <c r="X195" s="152">
        <v>0</v>
      </c>
      <c r="Y195" s="152">
        <f>X195*K195</f>
        <v>0</v>
      </c>
      <c r="Z195" s="152">
        <v>2</v>
      </c>
      <c r="AA195" s="153">
        <f>Z195*K195</f>
        <v>19.600000000000001</v>
      </c>
      <c r="AR195" s="18" t="s">
        <v>171</v>
      </c>
      <c r="AT195" s="18" t="s">
        <v>167</v>
      </c>
      <c r="AU195" s="18" t="s">
        <v>103</v>
      </c>
      <c r="AY195" s="18" t="s">
        <v>166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8" t="s">
        <v>22</v>
      </c>
      <c r="BK195" s="154">
        <f>ROUND(L195*K195,2)</f>
        <v>0</v>
      </c>
      <c r="BL195" s="18" t="s">
        <v>171</v>
      </c>
      <c r="BM195" s="18" t="s">
        <v>339</v>
      </c>
    </row>
    <row r="196" spans="2:65" s="1" customFormat="1" ht="38.25" customHeight="1">
      <c r="B196" s="119"/>
      <c r="C196" s="147" t="s">
        <v>340</v>
      </c>
      <c r="D196" s="147" t="s">
        <v>167</v>
      </c>
      <c r="E196" s="148" t="s">
        <v>341</v>
      </c>
      <c r="F196" s="219" t="s">
        <v>342</v>
      </c>
      <c r="G196" s="219"/>
      <c r="H196" s="219"/>
      <c r="I196" s="219"/>
      <c r="J196" s="149" t="s">
        <v>170</v>
      </c>
      <c r="K196" s="150">
        <v>21.765000000000001</v>
      </c>
      <c r="L196" s="220"/>
      <c r="M196" s="220"/>
      <c r="N196" s="220">
        <f>ROUND(L196*K196,2)</f>
        <v>0</v>
      </c>
      <c r="O196" s="220"/>
      <c r="P196" s="220"/>
      <c r="Q196" s="220"/>
      <c r="R196" s="121"/>
      <c r="T196" s="151" t="s">
        <v>5</v>
      </c>
      <c r="U196" s="40" t="s">
        <v>42</v>
      </c>
      <c r="V196" s="152">
        <v>7.1950000000000003</v>
      </c>
      <c r="W196" s="152">
        <f>V196*K196</f>
        <v>156.599175</v>
      </c>
      <c r="X196" s="152">
        <v>0</v>
      </c>
      <c r="Y196" s="152">
        <f>X196*K196</f>
        <v>0</v>
      </c>
      <c r="Z196" s="152">
        <v>2.2000000000000002</v>
      </c>
      <c r="AA196" s="153">
        <f>Z196*K196</f>
        <v>47.883000000000003</v>
      </c>
      <c r="AR196" s="18" t="s">
        <v>171</v>
      </c>
      <c r="AT196" s="18" t="s">
        <v>167</v>
      </c>
      <c r="AU196" s="18" t="s">
        <v>103</v>
      </c>
      <c r="AY196" s="18" t="s">
        <v>166</v>
      </c>
      <c r="BE196" s="154">
        <f>IF(U196="základní",N196,0)</f>
        <v>0</v>
      </c>
      <c r="BF196" s="154">
        <f>IF(U196="snížená",N196,0)</f>
        <v>0</v>
      </c>
      <c r="BG196" s="154">
        <f>IF(U196="zákl. přenesená",N196,0)</f>
        <v>0</v>
      </c>
      <c r="BH196" s="154">
        <f>IF(U196="sníž. přenesená",N196,0)</f>
        <v>0</v>
      </c>
      <c r="BI196" s="154">
        <f>IF(U196="nulová",N196,0)</f>
        <v>0</v>
      </c>
      <c r="BJ196" s="18" t="s">
        <v>22</v>
      </c>
      <c r="BK196" s="154">
        <f>ROUND(L196*K196,2)</f>
        <v>0</v>
      </c>
      <c r="BL196" s="18" t="s">
        <v>171</v>
      </c>
      <c r="BM196" s="18" t="s">
        <v>343</v>
      </c>
    </row>
    <row r="197" spans="2:65" s="1" customFormat="1" ht="25.5" customHeight="1">
      <c r="B197" s="119"/>
      <c r="C197" s="147" t="s">
        <v>344</v>
      </c>
      <c r="D197" s="147" t="s">
        <v>167</v>
      </c>
      <c r="E197" s="148" t="s">
        <v>345</v>
      </c>
      <c r="F197" s="219" t="s">
        <v>346</v>
      </c>
      <c r="G197" s="219"/>
      <c r="H197" s="219"/>
      <c r="I197" s="219"/>
      <c r="J197" s="149" t="s">
        <v>194</v>
      </c>
      <c r="K197" s="150">
        <v>7.5</v>
      </c>
      <c r="L197" s="220"/>
      <c r="M197" s="220"/>
      <c r="N197" s="220">
        <f>ROUND(L197*K197,2)</f>
        <v>0</v>
      </c>
      <c r="O197" s="220"/>
      <c r="P197" s="220"/>
      <c r="Q197" s="220"/>
      <c r="R197" s="121"/>
      <c r="T197" s="151" t="s">
        <v>5</v>
      </c>
      <c r="U197" s="40" t="s">
        <v>42</v>
      </c>
      <c r="V197" s="152">
        <v>1.0529999999999999</v>
      </c>
      <c r="W197" s="152">
        <f>V197*K197</f>
        <v>7.8974999999999991</v>
      </c>
      <c r="X197" s="152">
        <v>0</v>
      </c>
      <c r="Y197" s="152">
        <f>X197*K197</f>
        <v>0</v>
      </c>
      <c r="Z197" s="152">
        <v>0.27500000000000002</v>
      </c>
      <c r="AA197" s="153">
        <f>Z197*K197</f>
        <v>2.0625</v>
      </c>
      <c r="AR197" s="18" t="s">
        <v>171</v>
      </c>
      <c r="AT197" s="18" t="s">
        <v>167</v>
      </c>
      <c r="AU197" s="18" t="s">
        <v>103</v>
      </c>
      <c r="AY197" s="18" t="s">
        <v>166</v>
      </c>
      <c r="BE197" s="154">
        <f>IF(U197="základní",N197,0)</f>
        <v>0</v>
      </c>
      <c r="BF197" s="154">
        <f>IF(U197="snížená",N197,0)</f>
        <v>0</v>
      </c>
      <c r="BG197" s="154">
        <f>IF(U197="zákl. přenesená",N197,0)</f>
        <v>0</v>
      </c>
      <c r="BH197" s="154">
        <f>IF(U197="sníž. přenesená",N197,0)</f>
        <v>0</v>
      </c>
      <c r="BI197" s="154">
        <f>IF(U197="nulová",N197,0)</f>
        <v>0</v>
      </c>
      <c r="BJ197" s="18" t="s">
        <v>22</v>
      </c>
      <c r="BK197" s="154">
        <f>ROUND(L197*K197,2)</f>
        <v>0</v>
      </c>
      <c r="BL197" s="18" t="s">
        <v>171</v>
      </c>
      <c r="BM197" s="18" t="s">
        <v>347</v>
      </c>
    </row>
    <row r="198" spans="2:65" s="1" customFormat="1" ht="25.5" customHeight="1">
      <c r="B198" s="119"/>
      <c r="C198" s="147" t="s">
        <v>348</v>
      </c>
      <c r="D198" s="147" t="s">
        <v>167</v>
      </c>
      <c r="E198" s="148" t="s">
        <v>349</v>
      </c>
      <c r="F198" s="219" t="s">
        <v>350</v>
      </c>
      <c r="G198" s="219"/>
      <c r="H198" s="219"/>
      <c r="I198" s="219"/>
      <c r="J198" s="149" t="s">
        <v>200</v>
      </c>
      <c r="K198" s="150">
        <v>450</v>
      </c>
      <c r="L198" s="220"/>
      <c r="M198" s="220"/>
      <c r="N198" s="220">
        <f>ROUND(L198*K198,2)</f>
        <v>0</v>
      </c>
      <c r="O198" s="220"/>
      <c r="P198" s="220"/>
      <c r="Q198" s="220"/>
      <c r="R198" s="121"/>
      <c r="T198" s="151" t="s">
        <v>5</v>
      </c>
      <c r="U198" s="40" t="s">
        <v>42</v>
      </c>
      <c r="V198" s="152">
        <v>0.64500000000000002</v>
      </c>
      <c r="W198" s="152">
        <f>V198*K198</f>
        <v>290.25</v>
      </c>
      <c r="X198" s="152">
        <v>0</v>
      </c>
      <c r="Y198" s="152">
        <f>X198*K198</f>
        <v>0</v>
      </c>
      <c r="Z198" s="152">
        <v>8.0000000000000002E-3</v>
      </c>
      <c r="AA198" s="153">
        <f>Z198*K198</f>
        <v>3.6</v>
      </c>
      <c r="AR198" s="18" t="s">
        <v>171</v>
      </c>
      <c r="AT198" s="18" t="s">
        <v>167</v>
      </c>
      <c r="AU198" s="18" t="s">
        <v>103</v>
      </c>
      <c r="AY198" s="18" t="s">
        <v>166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18" t="s">
        <v>22</v>
      </c>
      <c r="BK198" s="154">
        <f>ROUND(L198*K198,2)</f>
        <v>0</v>
      </c>
      <c r="BL198" s="18" t="s">
        <v>171</v>
      </c>
      <c r="BM198" s="18" t="s">
        <v>351</v>
      </c>
    </row>
    <row r="199" spans="2:65" s="1" customFormat="1" ht="25.5" customHeight="1">
      <c r="B199" s="119"/>
      <c r="C199" s="147" t="s">
        <v>352</v>
      </c>
      <c r="D199" s="147" t="s">
        <v>167</v>
      </c>
      <c r="E199" s="148" t="s">
        <v>353</v>
      </c>
      <c r="F199" s="219" t="s">
        <v>354</v>
      </c>
      <c r="G199" s="219"/>
      <c r="H199" s="219"/>
      <c r="I199" s="219"/>
      <c r="J199" s="149" t="s">
        <v>200</v>
      </c>
      <c r="K199" s="150">
        <v>80</v>
      </c>
      <c r="L199" s="220"/>
      <c r="M199" s="220"/>
      <c r="N199" s="220">
        <f>ROUND(L199*K199,2)</f>
        <v>0</v>
      </c>
      <c r="O199" s="220"/>
      <c r="P199" s="220"/>
      <c r="Q199" s="220"/>
      <c r="R199" s="121"/>
      <c r="T199" s="151" t="s">
        <v>5</v>
      </c>
      <c r="U199" s="40" t="s">
        <v>42</v>
      </c>
      <c r="V199" s="152">
        <v>1.145</v>
      </c>
      <c r="W199" s="152">
        <f>V199*K199</f>
        <v>91.6</v>
      </c>
      <c r="X199" s="152">
        <v>0</v>
      </c>
      <c r="Y199" s="152">
        <f>X199*K199</f>
        <v>0</v>
      </c>
      <c r="Z199" s="152">
        <v>3.5000000000000003E-2</v>
      </c>
      <c r="AA199" s="153">
        <f>Z199*K199</f>
        <v>2.8000000000000003</v>
      </c>
      <c r="AR199" s="18" t="s">
        <v>171</v>
      </c>
      <c r="AT199" s="18" t="s">
        <v>167</v>
      </c>
      <c r="AU199" s="18" t="s">
        <v>103</v>
      </c>
      <c r="AY199" s="18" t="s">
        <v>166</v>
      </c>
      <c r="BE199" s="154">
        <f>IF(U199="základní",N199,0)</f>
        <v>0</v>
      </c>
      <c r="BF199" s="154">
        <f>IF(U199="snížená",N199,0)</f>
        <v>0</v>
      </c>
      <c r="BG199" s="154">
        <f>IF(U199="zákl. přenesená",N199,0)</f>
        <v>0</v>
      </c>
      <c r="BH199" s="154">
        <f>IF(U199="sníž. přenesená",N199,0)</f>
        <v>0</v>
      </c>
      <c r="BI199" s="154">
        <f>IF(U199="nulová",N199,0)</f>
        <v>0</v>
      </c>
      <c r="BJ199" s="18" t="s">
        <v>22</v>
      </c>
      <c r="BK199" s="154">
        <f>ROUND(L199*K199,2)</f>
        <v>0</v>
      </c>
      <c r="BL199" s="18" t="s">
        <v>171</v>
      </c>
      <c r="BM199" s="18" t="s">
        <v>355</v>
      </c>
    </row>
    <row r="200" spans="2:65" s="9" customFormat="1" ht="29.85" customHeight="1">
      <c r="B200" s="136"/>
      <c r="C200" s="137"/>
      <c r="D200" s="146" t="s">
        <v>121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228">
        <f>BK200</f>
        <v>0</v>
      </c>
      <c r="O200" s="229"/>
      <c r="P200" s="229"/>
      <c r="Q200" s="229"/>
      <c r="R200" s="139"/>
      <c r="T200" s="140"/>
      <c r="U200" s="137"/>
      <c r="V200" s="137"/>
      <c r="W200" s="141">
        <f>SUM(W201:W209)</f>
        <v>599.4617320000001</v>
      </c>
      <c r="X200" s="137"/>
      <c r="Y200" s="141">
        <f>SUM(Y201:Y209)</f>
        <v>0</v>
      </c>
      <c r="Z200" s="137"/>
      <c r="AA200" s="142">
        <f>SUM(AA201:AA209)</f>
        <v>11.25</v>
      </c>
      <c r="AR200" s="143" t="s">
        <v>22</v>
      </c>
      <c r="AT200" s="144" t="s">
        <v>76</v>
      </c>
      <c r="AU200" s="144" t="s">
        <v>22</v>
      </c>
      <c r="AY200" s="143" t="s">
        <v>166</v>
      </c>
      <c r="BK200" s="145">
        <f>SUM(BK201:BK209)</f>
        <v>0</v>
      </c>
    </row>
    <row r="201" spans="2:65" s="1" customFormat="1" ht="25.5" customHeight="1">
      <c r="B201" s="119"/>
      <c r="C201" s="147" t="s">
        <v>356</v>
      </c>
      <c r="D201" s="147" t="s">
        <v>167</v>
      </c>
      <c r="E201" s="148" t="s">
        <v>357</v>
      </c>
      <c r="F201" s="219" t="s">
        <v>358</v>
      </c>
      <c r="G201" s="219"/>
      <c r="H201" s="219"/>
      <c r="I201" s="219"/>
      <c r="J201" s="149" t="s">
        <v>170</v>
      </c>
      <c r="K201" s="150">
        <v>7.5</v>
      </c>
      <c r="L201" s="220"/>
      <c r="M201" s="220"/>
      <c r="N201" s="220">
        <f t="shared" ref="N201:N209" si="40">ROUND(L201*K201,2)</f>
        <v>0</v>
      </c>
      <c r="O201" s="220"/>
      <c r="P201" s="220"/>
      <c r="Q201" s="220"/>
      <c r="R201" s="121"/>
      <c r="T201" s="151" t="s">
        <v>5</v>
      </c>
      <c r="U201" s="40" t="s">
        <v>42</v>
      </c>
      <c r="V201" s="152">
        <v>13.038</v>
      </c>
      <c r="W201" s="152">
        <f t="shared" ref="W201:W209" si="41">V201*K201</f>
        <v>97.784999999999997</v>
      </c>
      <c r="X201" s="152">
        <v>0</v>
      </c>
      <c r="Y201" s="152">
        <f t="shared" ref="Y201:Y209" si="42">X201*K201</f>
        <v>0</v>
      </c>
      <c r="Z201" s="152">
        <v>1.5</v>
      </c>
      <c r="AA201" s="153">
        <f t="shared" ref="AA201:AA209" si="43">Z201*K201</f>
        <v>11.25</v>
      </c>
      <c r="AR201" s="18" t="s">
        <v>171</v>
      </c>
      <c r="AT201" s="18" t="s">
        <v>167</v>
      </c>
      <c r="AU201" s="18" t="s">
        <v>103</v>
      </c>
      <c r="AY201" s="18" t="s">
        <v>166</v>
      </c>
      <c r="BE201" s="154">
        <f t="shared" ref="BE201:BE209" si="44">IF(U201="základní",N201,0)</f>
        <v>0</v>
      </c>
      <c r="BF201" s="154">
        <f t="shared" ref="BF201:BF209" si="45">IF(U201="snížená",N201,0)</f>
        <v>0</v>
      </c>
      <c r="BG201" s="154">
        <f t="shared" ref="BG201:BG209" si="46">IF(U201="zákl. přenesená",N201,0)</f>
        <v>0</v>
      </c>
      <c r="BH201" s="154">
        <f t="shared" ref="BH201:BH209" si="47">IF(U201="sníž. přenesená",N201,0)</f>
        <v>0</v>
      </c>
      <c r="BI201" s="154">
        <f t="shared" ref="BI201:BI209" si="48">IF(U201="nulová",N201,0)</f>
        <v>0</v>
      </c>
      <c r="BJ201" s="18" t="s">
        <v>22</v>
      </c>
      <c r="BK201" s="154">
        <f t="shared" ref="BK201:BK209" si="49">ROUND(L201*K201,2)</f>
        <v>0</v>
      </c>
      <c r="BL201" s="18" t="s">
        <v>171</v>
      </c>
      <c r="BM201" s="18" t="s">
        <v>359</v>
      </c>
    </row>
    <row r="202" spans="2:65" s="1" customFormat="1" ht="38.25" customHeight="1">
      <c r="B202" s="119"/>
      <c r="C202" s="147" t="s">
        <v>360</v>
      </c>
      <c r="D202" s="147" t="s">
        <v>167</v>
      </c>
      <c r="E202" s="148" t="s">
        <v>361</v>
      </c>
      <c r="F202" s="219" t="s">
        <v>362</v>
      </c>
      <c r="G202" s="219"/>
      <c r="H202" s="219"/>
      <c r="I202" s="219"/>
      <c r="J202" s="149" t="s">
        <v>208</v>
      </c>
      <c r="K202" s="150">
        <v>99.626000000000005</v>
      </c>
      <c r="L202" s="220"/>
      <c r="M202" s="220"/>
      <c r="N202" s="220">
        <f t="shared" si="40"/>
        <v>0</v>
      </c>
      <c r="O202" s="220"/>
      <c r="P202" s="220"/>
      <c r="Q202" s="220"/>
      <c r="R202" s="121"/>
      <c r="T202" s="151" t="s">
        <v>5</v>
      </c>
      <c r="U202" s="40" t="s">
        <v>42</v>
      </c>
      <c r="V202" s="152">
        <v>1.569</v>
      </c>
      <c r="W202" s="152">
        <f t="shared" si="41"/>
        <v>156.31319400000001</v>
      </c>
      <c r="X202" s="152">
        <v>0</v>
      </c>
      <c r="Y202" s="152">
        <f t="shared" si="42"/>
        <v>0</v>
      </c>
      <c r="Z202" s="152">
        <v>0</v>
      </c>
      <c r="AA202" s="153">
        <f t="shared" si="43"/>
        <v>0</v>
      </c>
      <c r="AR202" s="18" t="s">
        <v>171</v>
      </c>
      <c r="AT202" s="18" t="s">
        <v>167</v>
      </c>
      <c r="AU202" s="18" t="s">
        <v>103</v>
      </c>
      <c r="AY202" s="18" t="s">
        <v>166</v>
      </c>
      <c r="BE202" s="154">
        <f t="shared" si="44"/>
        <v>0</v>
      </c>
      <c r="BF202" s="154">
        <f t="shared" si="45"/>
        <v>0</v>
      </c>
      <c r="BG202" s="154">
        <f t="shared" si="46"/>
        <v>0</v>
      </c>
      <c r="BH202" s="154">
        <f t="shared" si="47"/>
        <v>0</v>
      </c>
      <c r="BI202" s="154">
        <f t="shared" si="48"/>
        <v>0</v>
      </c>
      <c r="BJ202" s="18" t="s">
        <v>22</v>
      </c>
      <c r="BK202" s="154">
        <f t="shared" si="49"/>
        <v>0</v>
      </c>
      <c r="BL202" s="18" t="s">
        <v>171</v>
      </c>
      <c r="BM202" s="18" t="s">
        <v>363</v>
      </c>
    </row>
    <row r="203" spans="2:65" s="1" customFormat="1" ht="38.25" customHeight="1">
      <c r="B203" s="119"/>
      <c r="C203" s="147" t="s">
        <v>364</v>
      </c>
      <c r="D203" s="147" t="s">
        <v>167</v>
      </c>
      <c r="E203" s="148" t="s">
        <v>361</v>
      </c>
      <c r="F203" s="219" t="s">
        <v>362</v>
      </c>
      <c r="G203" s="219"/>
      <c r="H203" s="219"/>
      <c r="I203" s="219"/>
      <c r="J203" s="149" t="s">
        <v>208</v>
      </c>
      <c r="K203" s="150">
        <v>99.626000000000005</v>
      </c>
      <c r="L203" s="220"/>
      <c r="M203" s="220"/>
      <c r="N203" s="220">
        <f t="shared" si="40"/>
        <v>0</v>
      </c>
      <c r="O203" s="220"/>
      <c r="P203" s="220"/>
      <c r="Q203" s="220"/>
      <c r="R203" s="121"/>
      <c r="T203" s="151" t="s">
        <v>5</v>
      </c>
      <c r="U203" s="40" t="s">
        <v>42</v>
      </c>
      <c r="V203" s="152">
        <v>1.569</v>
      </c>
      <c r="W203" s="152">
        <f t="shared" si="41"/>
        <v>156.31319400000001</v>
      </c>
      <c r="X203" s="152">
        <v>0</v>
      </c>
      <c r="Y203" s="152">
        <f t="shared" si="42"/>
        <v>0</v>
      </c>
      <c r="Z203" s="152">
        <v>0</v>
      </c>
      <c r="AA203" s="153">
        <f t="shared" si="43"/>
        <v>0</v>
      </c>
      <c r="AR203" s="18" t="s">
        <v>171</v>
      </c>
      <c r="AT203" s="18" t="s">
        <v>167</v>
      </c>
      <c r="AU203" s="18" t="s">
        <v>103</v>
      </c>
      <c r="AY203" s="18" t="s">
        <v>166</v>
      </c>
      <c r="BE203" s="154">
        <f t="shared" si="44"/>
        <v>0</v>
      </c>
      <c r="BF203" s="154">
        <f t="shared" si="45"/>
        <v>0</v>
      </c>
      <c r="BG203" s="154">
        <f t="shared" si="46"/>
        <v>0</v>
      </c>
      <c r="BH203" s="154">
        <f t="shared" si="47"/>
        <v>0</v>
      </c>
      <c r="BI203" s="154">
        <f t="shared" si="48"/>
        <v>0</v>
      </c>
      <c r="BJ203" s="18" t="s">
        <v>22</v>
      </c>
      <c r="BK203" s="154">
        <f t="shared" si="49"/>
        <v>0</v>
      </c>
      <c r="BL203" s="18" t="s">
        <v>171</v>
      </c>
      <c r="BM203" s="18" t="s">
        <v>365</v>
      </c>
    </row>
    <row r="204" spans="2:65" s="1" customFormat="1" ht="38.25" customHeight="1">
      <c r="B204" s="119"/>
      <c r="C204" s="147" t="s">
        <v>366</v>
      </c>
      <c r="D204" s="147" t="s">
        <v>167</v>
      </c>
      <c r="E204" s="148" t="s">
        <v>361</v>
      </c>
      <c r="F204" s="219" t="s">
        <v>362</v>
      </c>
      <c r="G204" s="219"/>
      <c r="H204" s="219"/>
      <c r="I204" s="219"/>
      <c r="J204" s="149" t="s">
        <v>208</v>
      </c>
      <c r="K204" s="150">
        <v>99.626000000000005</v>
      </c>
      <c r="L204" s="220"/>
      <c r="M204" s="220"/>
      <c r="N204" s="220">
        <f t="shared" si="40"/>
        <v>0</v>
      </c>
      <c r="O204" s="220"/>
      <c r="P204" s="220"/>
      <c r="Q204" s="220"/>
      <c r="R204" s="121"/>
      <c r="T204" s="151" t="s">
        <v>5</v>
      </c>
      <c r="U204" s="40" t="s">
        <v>42</v>
      </c>
      <c r="V204" s="152">
        <v>1.569</v>
      </c>
      <c r="W204" s="152">
        <f t="shared" si="41"/>
        <v>156.31319400000001</v>
      </c>
      <c r="X204" s="152">
        <v>0</v>
      </c>
      <c r="Y204" s="152">
        <f t="shared" si="42"/>
        <v>0</v>
      </c>
      <c r="Z204" s="152">
        <v>0</v>
      </c>
      <c r="AA204" s="153">
        <f t="shared" si="43"/>
        <v>0</v>
      </c>
      <c r="AR204" s="18" t="s">
        <v>171</v>
      </c>
      <c r="AT204" s="18" t="s">
        <v>167</v>
      </c>
      <c r="AU204" s="18" t="s">
        <v>103</v>
      </c>
      <c r="AY204" s="18" t="s">
        <v>166</v>
      </c>
      <c r="BE204" s="154">
        <f t="shared" si="44"/>
        <v>0</v>
      </c>
      <c r="BF204" s="154">
        <f t="shared" si="45"/>
        <v>0</v>
      </c>
      <c r="BG204" s="154">
        <f t="shared" si="46"/>
        <v>0</v>
      </c>
      <c r="BH204" s="154">
        <f t="shared" si="47"/>
        <v>0</v>
      </c>
      <c r="BI204" s="154">
        <f t="shared" si="48"/>
        <v>0</v>
      </c>
      <c r="BJ204" s="18" t="s">
        <v>22</v>
      </c>
      <c r="BK204" s="154">
        <f t="shared" si="49"/>
        <v>0</v>
      </c>
      <c r="BL204" s="18" t="s">
        <v>171</v>
      </c>
      <c r="BM204" s="18" t="s">
        <v>367</v>
      </c>
    </row>
    <row r="205" spans="2:65" s="1" customFormat="1" ht="25.5" customHeight="1">
      <c r="B205" s="119"/>
      <c r="C205" s="147" t="s">
        <v>368</v>
      </c>
      <c r="D205" s="147" t="s">
        <v>167</v>
      </c>
      <c r="E205" s="148" t="s">
        <v>369</v>
      </c>
      <c r="F205" s="219" t="s">
        <v>370</v>
      </c>
      <c r="G205" s="219"/>
      <c r="H205" s="219"/>
      <c r="I205" s="219"/>
      <c r="J205" s="149" t="s">
        <v>200</v>
      </c>
      <c r="K205" s="150">
        <v>4</v>
      </c>
      <c r="L205" s="220"/>
      <c r="M205" s="220"/>
      <c r="N205" s="220">
        <f t="shared" si="40"/>
        <v>0</v>
      </c>
      <c r="O205" s="220"/>
      <c r="P205" s="220"/>
      <c r="Q205" s="220"/>
      <c r="R205" s="121"/>
      <c r="T205" s="151" t="s">
        <v>5</v>
      </c>
      <c r="U205" s="40" t="s">
        <v>42</v>
      </c>
      <c r="V205" s="152">
        <v>1.335</v>
      </c>
      <c r="W205" s="152">
        <f t="shared" si="41"/>
        <v>5.34</v>
      </c>
      <c r="X205" s="152">
        <v>0</v>
      </c>
      <c r="Y205" s="152">
        <f t="shared" si="42"/>
        <v>0</v>
      </c>
      <c r="Z205" s="152">
        <v>0</v>
      </c>
      <c r="AA205" s="153">
        <f t="shared" si="43"/>
        <v>0</v>
      </c>
      <c r="AR205" s="18" t="s">
        <v>171</v>
      </c>
      <c r="AT205" s="18" t="s">
        <v>167</v>
      </c>
      <c r="AU205" s="18" t="s">
        <v>103</v>
      </c>
      <c r="AY205" s="18" t="s">
        <v>166</v>
      </c>
      <c r="BE205" s="154">
        <f t="shared" si="44"/>
        <v>0</v>
      </c>
      <c r="BF205" s="154">
        <f t="shared" si="45"/>
        <v>0</v>
      </c>
      <c r="BG205" s="154">
        <f t="shared" si="46"/>
        <v>0</v>
      </c>
      <c r="BH205" s="154">
        <f t="shared" si="47"/>
        <v>0</v>
      </c>
      <c r="BI205" s="154">
        <f t="shared" si="48"/>
        <v>0</v>
      </c>
      <c r="BJ205" s="18" t="s">
        <v>22</v>
      </c>
      <c r="BK205" s="154">
        <f t="shared" si="49"/>
        <v>0</v>
      </c>
      <c r="BL205" s="18" t="s">
        <v>171</v>
      </c>
      <c r="BM205" s="18" t="s">
        <v>371</v>
      </c>
    </row>
    <row r="206" spans="2:65" s="1" customFormat="1" ht="25.5" customHeight="1">
      <c r="B206" s="119"/>
      <c r="C206" s="147" t="s">
        <v>372</v>
      </c>
      <c r="D206" s="147" t="s">
        <v>167</v>
      </c>
      <c r="E206" s="148" t="s">
        <v>373</v>
      </c>
      <c r="F206" s="219" t="s">
        <v>374</v>
      </c>
      <c r="G206" s="219"/>
      <c r="H206" s="219"/>
      <c r="I206" s="219"/>
      <c r="J206" s="149" t="s">
        <v>200</v>
      </c>
      <c r="K206" s="150">
        <v>80</v>
      </c>
      <c r="L206" s="220"/>
      <c r="M206" s="220"/>
      <c r="N206" s="220">
        <f t="shared" si="40"/>
        <v>0</v>
      </c>
      <c r="O206" s="220"/>
      <c r="P206" s="220"/>
      <c r="Q206" s="220"/>
      <c r="R206" s="121"/>
      <c r="T206" s="151" t="s">
        <v>5</v>
      </c>
      <c r="U206" s="40" t="s">
        <v>42</v>
      </c>
      <c r="V206" s="152">
        <v>0</v>
      </c>
      <c r="W206" s="152">
        <f t="shared" si="41"/>
        <v>0</v>
      </c>
      <c r="X206" s="152">
        <v>0</v>
      </c>
      <c r="Y206" s="152">
        <f t="shared" si="42"/>
        <v>0</v>
      </c>
      <c r="Z206" s="152">
        <v>0</v>
      </c>
      <c r="AA206" s="153">
        <f t="shared" si="43"/>
        <v>0</v>
      </c>
      <c r="AR206" s="18" t="s">
        <v>171</v>
      </c>
      <c r="AT206" s="18" t="s">
        <v>167</v>
      </c>
      <c r="AU206" s="18" t="s">
        <v>103</v>
      </c>
      <c r="AY206" s="18" t="s">
        <v>166</v>
      </c>
      <c r="BE206" s="154">
        <f t="shared" si="44"/>
        <v>0</v>
      </c>
      <c r="BF206" s="154">
        <f t="shared" si="45"/>
        <v>0</v>
      </c>
      <c r="BG206" s="154">
        <f t="shared" si="46"/>
        <v>0</v>
      </c>
      <c r="BH206" s="154">
        <f t="shared" si="47"/>
        <v>0</v>
      </c>
      <c r="BI206" s="154">
        <f t="shared" si="48"/>
        <v>0</v>
      </c>
      <c r="BJ206" s="18" t="s">
        <v>22</v>
      </c>
      <c r="BK206" s="154">
        <f t="shared" si="49"/>
        <v>0</v>
      </c>
      <c r="BL206" s="18" t="s">
        <v>171</v>
      </c>
      <c r="BM206" s="18" t="s">
        <v>375</v>
      </c>
    </row>
    <row r="207" spans="2:65" s="1" customFormat="1" ht="38.25" customHeight="1">
      <c r="B207" s="119"/>
      <c r="C207" s="147" t="s">
        <v>376</v>
      </c>
      <c r="D207" s="147" t="s">
        <v>167</v>
      </c>
      <c r="E207" s="148" t="s">
        <v>377</v>
      </c>
      <c r="F207" s="219" t="s">
        <v>378</v>
      </c>
      <c r="G207" s="219"/>
      <c r="H207" s="219"/>
      <c r="I207" s="219"/>
      <c r="J207" s="149" t="s">
        <v>208</v>
      </c>
      <c r="K207" s="150">
        <v>99.626000000000005</v>
      </c>
      <c r="L207" s="220"/>
      <c r="M207" s="220"/>
      <c r="N207" s="220">
        <f t="shared" si="40"/>
        <v>0</v>
      </c>
      <c r="O207" s="220"/>
      <c r="P207" s="220"/>
      <c r="Q207" s="220"/>
      <c r="R207" s="121"/>
      <c r="T207" s="151" t="s">
        <v>5</v>
      </c>
      <c r="U207" s="40" t="s">
        <v>42</v>
      </c>
      <c r="V207" s="152">
        <v>0.125</v>
      </c>
      <c r="W207" s="152">
        <f t="shared" si="41"/>
        <v>12.453250000000001</v>
      </c>
      <c r="X207" s="152">
        <v>0</v>
      </c>
      <c r="Y207" s="152">
        <f t="shared" si="42"/>
        <v>0</v>
      </c>
      <c r="Z207" s="152">
        <v>0</v>
      </c>
      <c r="AA207" s="153">
        <f t="shared" si="43"/>
        <v>0</v>
      </c>
      <c r="AR207" s="18" t="s">
        <v>171</v>
      </c>
      <c r="AT207" s="18" t="s">
        <v>167</v>
      </c>
      <c r="AU207" s="18" t="s">
        <v>103</v>
      </c>
      <c r="AY207" s="18" t="s">
        <v>166</v>
      </c>
      <c r="BE207" s="154">
        <f t="shared" si="44"/>
        <v>0</v>
      </c>
      <c r="BF207" s="154">
        <f t="shared" si="45"/>
        <v>0</v>
      </c>
      <c r="BG207" s="154">
        <f t="shared" si="46"/>
        <v>0</v>
      </c>
      <c r="BH207" s="154">
        <f t="shared" si="47"/>
        <v>0</v>
      </c>
      <c r="BI207" s="154">
        <f t="shared" si="48"/>
        <v>0</v>
      </c>
      <c r="BJ207" s="18" t="s">
        <v>22</v>
      </c>
      <c r="BK207" s="154">
        <f t="shared" si="49"/>
        <v>0</v>
      </c>
      <c r="BL207" s="18" t="s">
        <v>171</v>
      </c>
      <c r="BM207" s="18" t="s">
        <v>379</v>
      </c>
    </row>
    <row r="208" spans="2:65" s="1" customFormat="1" ht="38.25" customHeight="1">
      <c r="B208" s="119"/>
      <c r="C208" s="147" t="s">
        <v>380</v>
      </c>
      <c r="D208" s="147" t="s">
        <v>167</v>
      </c>
      <c r="E208" s="148" t="s">
        <v>381</v>
      </c>
      <c r="F208" s="219" t="s">
        <v>382</v>
      </c>
      <c r="G208" s="219"/>
      <c r="H208" s="219"/>
      <c r="I208" s="219"/>
      <c r="J208" s="149" t="s">
        <v>208</v>
      </c>
      <c r="K208" s="150">
        <v>2490.65</v>
      </c>
      <c r="L208" s="220"/>
      <c r="M208" s="220"/>
      <c r="N208" s="220">
        <f t="shared" si="40"/>
        <v>0</v>
      </c>
      <c r="O208" s="220"/>
      <c r="P208" s="220"/>
      <c r="Q208" s="220"/>
      <c r="R208" s="121"/>
      <c r="T208" s="151" t="s">
        <v>5</v>
      </c>
      <c r="U208" s="40" t="s">
        <v>42</v>
      </c>
      <c r="V208" s="152">
        <v>6.0000000000000001E-3</v>
      </c>
      <c r="W208" s="152">
        <f t="shared" si="41"/>
        <v>14.943900000000001</v>
      </c>
      <c r="X208" s="152">
        <v>0</v>
      </c>
      <c r="Y208" s="152">
        <f t="shared" si="42"/>
        <v>0</v>
      </c>
      <c r="Z208" s="152">
        <v>0</v>
      </c>
      <c r="AA208" s="153">
        <f t="shared" si="43"/>
        <v>0</v>
      </c>
      <c r="AR208" s="18" t="s">
        <v>171</v>
      </c>
      <c r="AT208" s="18" t="s">
        <v>167</v>
      </c>
      <c r="AU208" s="18" t="s">
        <v>103</v>
      </c>
      <c r="AY208" s="18" t="s">
        <v>166</v>
      </c>
      <c r="BE208" s="154">
        <f t="shared" si="44"/>
        <v>0</v>
      </c>
      <c r="BF208" s="154">
        <f t="shared" si="45"/>
        <v>0</v>
      </c>
      <c r="BG208" s="154">
        <f t="shared" si="46"/>
        <v>0</v>
      </c>
      <c r="BH208" s="154">
        <f t="shared" si="47"/>
        <v>0</v>
      </c>
      <c r="BI208" s="154">
        <f t="shared" si="48"/>
        <v>0</v>
      </c>
      <c r="BJ208" s="18" t="s">
        <v>22</v>
      </c>
      <c r="BK208" s="154">
        <f t="shared" si="49"/>
        <v>0</v>
      </c>
      <c r="BL208" s="18" t="s">
        <v>171</v>
      </c>
      <c r="BM208" s="18" t="s">
        <v>383</v>
      </c>
    </row>
    <row r="209" spans="2:65" s="1" customFormat="1" ht="25.5" customHeight="1">
      <c r="B209" s="119"/>
      <c r="C209" s="147" t="s">
        <v>384</v>
      </c>
      <c r="D209" s="147" t="s">
        <v>167</v>
      </c>
      <c r="E209" s="148" t="s">
        <v>385</v>
      </c>
      <c r="F209" s="219" t="s">
        <v>386</v>
      </c>
      <c r="G209" s="219"/>
      <c r="H209" s="219"/>
      <c r="I209" s="219"/>
      <c r="J209" s="149" t="s">
        <v>208</v>
      </c>
      <c r="K209" s="150">
        <v>99.626000000000005</v>
      </c>
      <c r="L209" s="220"/>
      <c r="M209" s="220"/>
      <c r="N209" s="220">
        <f t="shared" si="40"/>
        <v>0</v>
      </c>
      <c r="O209" s="220"/>
      <c r="P209" s="220"/>
      <c r="Q209" s="220"/>
      <c r="R209" s="121"/>
      <c r="T209" s="151" t="s">
        <v>5</v>
      </c>
      <c r="U209" s="40" t="s">
        <v>42</v>
      </c>
      <c r="V209" s="152">
        <v>0</v>
      </c>
      <c r="W209" s="152">
        <f t="shared" si="41"/>
        <v>0</v>
      </c>
      <c r="X209" s="152">
        <v>0</v>
      </c>
      <c r="Y209" s="152">
        <f t="shared" si="42"/>
        <v>0</v>
      </c>
      <c r="Z209" s="152">
        <v>0</v>
      </c>
      <c r="AA209" s="153">
        <f t="shared" si="43"/>
        <v>0</v>
      </c>
      <c r="AR209" s="18" t="s">
        <v>171</v>
      </c>
      <c r="AT209" s="18" t="s">
        <v>167</v>
      </c>
      <c r="AU209" s="18" t="s">
        <v>103</v>
      </c>
      <c r="AY209" s="18" t="s">
        <v>166</v>
      </c>
      <c r="BE209" s="154">
        <f t="shared" si="44"/>
        <v>0</v>
      </c>
      <c r="BF209" s="154">
        <f t="shared" si="45"/>
        <v>0</v>
      </c>
      <c r="BG209" s="154">
        <f t="shared" si="46"/>
        <v>0</v>
      </c>
      <c r="BH209" s="154">
        <f t="shared" si="47"/>
        <v>0</v>
      </c>
      <c r="BI209" s="154">
        <f t="shared" si="48"/>
        <v>0</v>
      </c>
      <c r="BJ209" s="18" t="s">
        <v>22</v>
      </c>
      <c r="BK209" s="154">
        <f t="shared" si="49"/>
        <v>0</v>
      </c>
      <c r="BL209" s="18" t="s">
        <v>171</v>
      </c>
      <c r="BM209" s="18" t="s">
        <v>387</v>
      </c>
    </row>
    <row r="210" spans="2:65" s="9" customFormat="1" ht="29.85" customHeight="1">
      <c r="B210" s="136"/>
      <c r="C210" s="137"/>
      <c r="D210" s="146" t="s">
        <v>122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228">
        <f>BK210</f>
        <v>0</v>
      </c>
      <c r="O210" s="229"/>
      <c r="P210" s="229"/>
      <c r="Q210" s="229"/>
      <c r="R210" s="139"/>
      <c r="T210" s="140"/>
      <c r="U210" s="137"/>
      <c r="V210" s="137"/>
      <c r="W210" s="141">
        <f>W211</f>
        <v>122.66224799999999</v>
      </c>
      <c r="X210" s="137"/>
      <c r="Y210" s="141">
        <f>Y211</f>
        <v>0</v>
      </c>
      <c r="Z210" s="137"/>
      <c r="AA210" s="142">
        <f>AA211</f>
        <v>0</v>
      </c>
      <c r="AR210" s="143" t="s">
        <v>22</v>
      </c>
      <c r="AT210" s="144" t="s">
        <v>76</v>
      </c>
      <c r="AU210" s="144" t="s">
        <v>22</v>
      </c>
      <c r="AY210" s="143" t="s">
        <v>166</v>
      </c>
      <c r="BK210" s="145">
        <f>BK211</f>
        <v>0</v>
      </c>
    </row>
    <row r="211" spans="2:65" s="1" customFormat="1" ht="25.5" customHeight="1">
      <c r="B211" s="119"/>
      <c r="C211" s="147" t="s">
        <v>388</v>
      </c>
      <c r="D211" s="147" t="s">
        <v>167</v>
      </c>
      <c r="E211" s="148" t="s">
        <v>389</v>
      </c>
      <c r="F211" s="219" t="s">
        <v>390</v>
      </c>
      <c r="G211" s="219"/>
      <c r="H211" s="219"/>
      <c r="I211" s="219"/>
      <c r="J211" s="149" t="s">
        <v>208</v>
      </c>
      <c r="K211" s="150">
        <v>147.608</v>
      </c>
      <c r="L211" s="220"/>
      <c r="M211" s="220"/>
      <c r="N211" s="220">
        <f>ROUND(L211*K211,2)</f>
        <v>0</v>
      </c>
      <c r="O211" s="220"/>
      <c r="P211" s="220"/>
      <c r="Q211" s="220"/>
      <c r="R211" s="121"/>
      <c r="T211" s="151" t="s">
        <v>5</v>
      </c>
      <c r="U211" s="40" t="s">
        <v>42</v>
      </c>
      <c r="V211" s="152">
        <v>0.83099999999999996</v>
      </c>
      <c r="W211" s="152">
        <f>V211*K211</f>
        <v>122.66224799999999</v>
      </c>
      <c r="X211" s="152">
        <v>0</v>
      </c>
      <c r="Y211" s="152">
        <f>X211*K211</f>
        <v>0</v>
      </c>
      <c r="Z211" s="152">
        <v>0</v>
      </c>
      <c r="AA211" s="153">
        <f>Z211*K211</f>
        <v>0</v>
      </c>
      <c r="AR211" s="18" t="s">
        <v>171</v>
      </c>
      <c r="AT211" s="18" t="s">
        <v>167</v>
      </c>
      <c r="AU211" s="18" t="s">
        <v>103</v>
      </c>
      <c r="AY211" s="18" t="s">
        <v>166</v>
      </c>
      <c r="BE211" s="154">
        <f>IF(U211="základní",N211,0)</f>
        <v>0</v>
      </c>
      <c r="BF211" s="154">
        <f>IF(U211="snížená",N211,0)</f>
        <v>0</v>
      </c>
      <c r="BG211" s="154">
        <f>IF(U211="zákl. přenesená",N211,0)</f>
        <v>0</v>
      </c>
      <c r="BH211" s="154">
        <f>IF(U211="sníž. přenesená",N211,0)</f>
        <v>0</v>
      </c>
      <c r="BI211" s="154">
        <f>IF(U211="nulová",N211,0)</f>
        <v>0</v>
      </c>
      <c r="BJ211" s="18" t="s">
        <v>22</v>
      </c>
      <c r="BK211" s="154">
        <f>ROUND(L211*K211,2)</f>
        <v>0</v>
      </c>
      <c r="BL211" s="18" t="s">
        <v>171</v>
      </c>
      <c r="BM211" s="18" t="s">
        <v>391</v>
      </c>
    </row>
    <row r="212" spans="2:65" s="9" customFormat="1" ht="37.35" customHeight="1">
      <c r="B212" s="136"/>
      <c r="C212" s="137"/>
      <c r="D212" s="138" t="s">
        <v>123</v>
      </c>
      <c r="E212" s="138"/>
      <c r="F212" s="138"/>
      <c r="G212" s="138"/>
      <c r="H212" s="138"/>
      <c r="I212" s="138"/>
      <c r="J212" s="138"/>
      <c r="K212" s="138"/>
      <c r="L212" s="138"/>
      <c r="M212" s="138"/>
      <c r="N212" s="230">
        <f>BK212</f>
        <v>0</v>
      </c>
      <c r="O212" s="231"/>
      <c r="P212" s="231"/>
      <c r="Q212" s="231"/>
      <c r="R212" s="139"/>
      <c r="T212" s="140"/>
      <c r="U212" s="137"/>
      <c r="V212" s="137"/>
      <c r="W212" s="141">
        <f>W213+W223+W234+W258+W270+W308+W310+W322+W348+W353+W356+W363+W375+W390+W399+W403+W405+W417</f>
        <v>1720.310716</v>
      </c>
      <c r="X212" s="137"/>
      <c r="Y212" s="141">
        <f>Y213+Y223+Y234+Y258+Y270+Y308+Y310+Y322+Y348+Y353+Y356+Y363+Y375+Y390+Y399+Y403+Y405+Y417</f>
        <v>20.390330300000002</v>
      </c>
      <c r="Z212" s="137"/>
      <c r="AA212" s="142">
        <f>AA213+AA223+AA234+AA258+AA270+AA308+AA310+AA322+AA348+AA353+AA356+AA363+AA375+AA390+AA399+AA403+AA405+AA417</f>
        <v>12.428911140000002</v>
      </c>
      <c r="AR212" s="143" t="s">
        <v>103</v>
      </c>
      <c r="AT212" s="144" t="s">
        <v>76</v>
      </c>
      <c r="AU212" s="144" t="s">
        <v>77</v>
      </c>
      <c r="AY212" s="143" t="s">
        <v>166</v>
      </c>
      <c r="BK212" s="145">
        <f>BK213+BK223+BK234+BK258+BK270+BK308+BK310+BK322+BK348+BK353+BK356+BK363+BK375+BK390+BK399+BK403+BK405+BK417</f>
        <v>0</v>
      </c>
    </row>
    <row r="213" spans="2:65" s="9" customFormat="1" ht="19.899999999999999" customHeight="1">
      <c r="B213" s="136"/>
      <c r="C213" s="137"/>
      <c r="D213" s="146" t="s">
        <v>124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226">
        <f>BK213</f>
        <v>0</v>
      </c>
      <c r="O213" s="227"/>
      <c r="P213" s="227"/>
      <c r="Q213" s="227"/>
      <c r="R213" s="139"/>
      <c r="T213" s="140"/>
      <c r="U213" s="137"/>
      <c r="V213" s="137"/>
      <c r="W213" s="141">
        <f>SUM(W214:W222)</f>
        <v>52.903580999999996</v>
      </c>
      <c r="X213" s="137"/>
      <c r="Y213" s="141">
        <f>SUM(Y214:Y222)</f>
        <v>1.1689260100000001</v>
      </c>
      <c r="Z213" s="137"/>
      <c r="AA213" s="142">
        <f>SUM(AA214:AA222)</f>
        <v>0.41022800000000004</v>
      </c>
      <c r="AR213" s="143" t="s">
        <v>103</v>
      </c>
      <c r="AT213" s="144" t="s">
        <v>76</v>
      </c>
      <c r="AU213" s="144" t="s">
        <v>22</v>
      </c>
      <c r="AY213" s="143" t="s">
        <v>166</v>
      </c>
      <c r="BK213" s="145">
        <f>SUM(BK214:BK222)</f>
        <v>0</v>
      </c>
    </row>
    <row r="214" spans="2:65" s="1" customFormat="1" ht="25.5" customHeight="1">
      <c r="B214" s="119"/>
      <c r="C214" s="147" t="s">
        <v>392</v>
      </c>
      <c r="D214" s="147" t="s">
        <v>167</v>
      </c>
      <c r="E214" s="148" t="s">
        <v>393</v>
      </c>
      <c r="F214" s="219" t="s">
        <v>394</v>
      </c>
      <c r="G214" s="219"/>
      <c r="H214" s="219"/>
      <c r="I214" s="219"/>
      <c r="J214" s="149" t="s">
        <v>194</v>
      </c>
      <c r="K214" s="150">
        <v>102.557</v>
      </c>
      <c r="L214" s="220"/>
      <c r="M214" s="220"/>
      <c r="N214" s="220">
        <f t="shared" ref="N214:N222" si="50">ROUND(L214*K214,2)</f>
        <v>0</v>
      </c>
      <c r="O214" s="220"/>
      <c r="P214" s="220"/>
      <c r="Q214" s="220"/>
      <c r="R214" s="121"/>
      <c r="T214" s="151" t="s">
        <v>5</v>
      </c>
      <c r="U214" s="40" t="s">
        <v>42</v>
      </c>
      <c r="V214" s="152">
        <v>3.6999999999999998E-2</v>
      </c>
      <c r="W214" s="152">
        <f t="shared" ref="W214:W222" si="51">V214*K214</f>
        <v>3.7946089999999999</v>
      </c>
      <c r="X214" s="152">
        <v>3.0000000000000001E-5</v>
      </c>
      <c r="Y214" s="152">
        <f t="shared" ref="Y214:Y222" si="52">X214*K214</f>
        <v>3.0767100000000003E-3</v>
      </c>
      <c r="Z214" s="152">
        <v>0</v>
      </c>
      <c r="AA214" s="153">
        <f t="shared" ref="AA214:AA222" si="53">Z214*K214</f>
        <v>0</v>
      </c>
      <c r="AR214" s="18" t="s">
        <v>230</v>
      </c>
      <c r="AT214" s="18" t="s">
        <v>167</v>
      </c>
      <c r="AU214" s="18" t="s">
        <v>103</v>
      </c>
      <c r="AY214" s="18" t="s">
        <v>166</v>
      </c>
      <c r="BE214" s="154">
        <f t="shared" ref="BE214:BE222" si="54">IF(U214="základní",N214,0)</f>
        <v>0</v>
      </c>
      <c r="BF214" s="154">
        <f t="shared" ref="BF214:BF222" si="55">IF(U214="snížená",N214,0)</f>
        <v>0</v>
      </c>
      <c r="BG214" s="154">
        <f t="shared" ref="BG214:BG222" si="56">IF(U214="zákl. přenesená",N214,0)</f>
        <v>0</v>
      </c>
      <c r="BH214" s="154">
        <f t="shared" ref="BH214:BH222" si="57">IF(U214="sníž. přenesená",N214,0)</f>
        <v>0</v>
      </c>
      <c r="BI214" s="154">
        <f t="shared" ref="BI214:BI222" si="58">IF(U214="nulová",N214,0)</f>
        <v>0</v>
      </c>
      <c r="BJ214" s="18" t="s">
        <v>22</v>
      </c>
      <c r="BK214" s="154">
        <f t="shared" ref="BK214:BK222" si="59">ROUND(L214*K214,2)</f>
        <v>0</v>
      </c>
      <c r="BL214" s="18" t="s">
        <v>230</v>
      </c>
      <c r="BM214" s="18" t="s">
        <v>395</v>
      </c>
    </row>
    <row r="215" spans="2:65" s="1" customFormat="1" ht="16.5" customHeight="1">
      <c r="B215" s="119"/>
      <c r="C215" s="155" t="s">
        <v>396</v>
      </c>
      <c r="D215" s="155" t="s">
        <v>254</v>
      </c>
      <c r="E215" s="156" t="s">
        <v>397</v>
      </c>
      <c r="F215" s="221" t="s">
        <v>398</v>
      </c>
      <c r="G215" s="221"/>
      <c r="H215" s="221"/>
      <c r="I215" s="221"/>
      <c r="J215" s="157" t="s">
        <v>208</v>
      </c>
      <c r="K215" s="158">
        <v>1.7999999999999999E-2</v>
      </c>
      <c r="L215" s="222"/>
      <c r="M215" s="222"/>
      <c r="N215" s="222">
        <f t="shared" si="50"/>
        <v>0</v>
      </c>
      <c r="O215" s="220"/>
      <c r="P215" s="220"/>
      <c r="Q215" s="220"/>
      <c r="R215" s="121"/>
      <c r="T215" s="151" t="s">
        <v>5</v>
      </c>
      <c r="U215" s="40" t="s">
        <v>42</v>
      </c>
      <c r="V215" s="152">
        <v>0</v>
      </c>
      <c r="W215" s="152">
        <f t="shared" si="51"/>
        <v>0</v>
      </c>
      <c r="X215" s="152">
        <v>1</v>
      </c>
      <c r="Y215" s="152">
        <f t="shared" si="52"/>
        <v>1.7999999999999999E-2</v>
      </c>
      <c r="Z215" s="152">
        <v>0</v>
      </c>
      <c r="AA215" s="153">
        <f t="shared" si="53"/>
        <v>0</v>
      </c>
      <c r="AR215" s="18" t="s">
        <v>294</v>
      </c>
      <c r="AT215" s="18" t="s">
        <v>254</v>
      </c>
      <c r="AU215" s="18" t="s">
        <v>103</v>
      </c>
      <c r="AY215" s="18" t="s">
        <v>166</v>
      </c>
      <c r="BE215" s="154">
        <f t="shared" si="54"/>
        <v>0</v>
      </c>
      <c r="BF215" s="154">
        <f t="shared" si="55"/>
        <v>0</v>
      </c>
      <c r="BG215" s="154">
        <f t="shared" si="56"/>
        <v>0</v>
      </c>
      <c r="BH215" s="154">
        <f t="shared" si="57"/>
        <v>0</v>
      </c>
      <c r="BI215" s="154">
        <f t="shared" si="58"/>
        <v>0</v>
      </c>
      <c r="BJ215" s="18" t="s">
        <v>22</v>
      </c>
      <c r="BK215" s="154">
        <f t="shared" si="59"/>
        <v>0</v>
      </c>
      <c r="BL215" s="18" t="s">
        <v>230</v>
      </c>
      <c r="BM215" s="18" t="s">
        <v>399</v>
      </c>
    </row>
    <row r="216" spans="2:65" s="1" customFormat="1" ht="25.5" customHeight="1">
      <c r="B216" s="119"/>
      <c r="C216" s="147" t="s">
        <v>400</v>
      </c>
      <c r="D216" s="147" t="s">
        <v>167</v>
      </c>
      <c r="E216" s="148" t="s">
        <v>401</v>
      </c>
      <c r="F216" s="219" t="s">
        <v>402</v>
      </c>
      <c r="G216" s="219"/>
      <c r="H216" s="219"/>
      <c r="I216" s="219"/>
      <c r="J216" s="149" t="s">
        <v>194</v>
      </c>
      <c r="K216" s="150">
        <v>40</v>
      </c>
      <c r="L216" s="220"/>
      <c r="M216" s="220"/>
      <c r="N216" s="220">
        <f t="shared" si="50"/>
        <v>0</v>
      </c>
      <c r="O216" s="220"/>
      <c r="P216" s="220"/>
      <c r="Q216" s="220"/>
      <c r="R216" s="121"/>
      <c r="T216" s="151" t="s">
        <v>5</v>
      </c>
      <c r="U216" s="40" t="s">
        <v>42</v>
      </c>
      <c r="V216" s="152">
        <v>6.9000000000000006E-2</v>
      </c>
      <c r="W216" s="152">
        <f t="shared" si="51"/>
        <v>2.7600000000000002</v>
      </c>
      <c r="X216" s="152">
        <v>3.0000000000000001E-5</v>
      </c>
      <c r="Y216" s="152">
        <f t="shared" si="52"/>
        <v>1.2000000000000001E-3</v>
      </c>
      <c r="Z216" s="152">
        <v>0</v>
      </c>
      <c r="AA216" s="153">
        <f t="shared" si="53"/>
        <v>0</v>
      </c>
      <c r="AR216" s="18" t="s">
        <v>230</v>
      </c>
      <c r="AT216" s="18" t="s">
        <v>167</v>
      </c>
      <c r="AU216" s="18" t="s">
        <v>103</v>
      </c>
      <c r="AY216" s="18" t="s">
        <v>166</v>
      </c>
      <c r="BE216" s="154">
        <f t="shared" si="54"/>
        <v>0</v>
      </c>
      <c r="BF216" s="154">
        <f t="shared" si="55"/>
        <v>0</v>
      </c>
      <c r="BG216" s="154">
        <f t="shared" si="56"/>
        <v>0</v>
      </c>
      <c r="BH216" s="154">
        <f t="shared" si="57"/>
        <v>0</v>
      </c>
      <c r="BI216" s="154">
        <f t="shared" si="58"/>
        <v>0</v>
      </c>
      <c r="BJ216" s="18" t="s">
        <v>22</v>
      </c>
      <c r="BK216" s="154">
        <f t="shared" si="59"/>
        <v>0</v>
      </c>
      <c r="BL216" s="18" t="s">
        <v>230</v>
      </c>
      <c r="BM216" s="18" t="s">
        <v>403</v>
      </c>
    </row>
    <row r="217" spans="2:65" s="1" customFormat="1" ht="25.5" customHeight="1">
      <c r="B217" s="119"/>
      <c r="C217" s="147" t="s">
        <v>404</v>
      </c>
      <c r="D217" s="147" t="s">
        <v>167</v>
      </c>
      <c r="E217" s="148" t="s">
        <v>405</v>
      </c>
      <c r="F217" s="219" t="s">
        <v>406</v>
      </c>
      <c r="G217" s="219"/>
      <c r="H217" s="219"/>
      <c r="I217" s="219"/>
      <c r="J217" s="149" t="s">
        <v>194</v>
      </c>
      <c r="K217" s="150">
        <v>102.557</v>
      </c>
      <c r="L217" s="220"/>
      <c r="M217" s="220"/>
      <c r="N217" s="220">
        <f t="shared" si="50"/>
        <v>0</v>
      </c>
      <c r="O217" s="220"/>
      <c r="P217" s="220"/>
      <c r="Q217" s="220"/>
      <c r="R217" s="121"/>
      <c r="T217" s="151" t="s">
        <v>5</v>
      </c>
      <c r="U217" s="40" t="s">
        <v>42</v>
      </c>
      <c r="V217" s="152">
        <v>3.5000000000000003E-2</v>
      </c>
      <c r="W217" s="152">
        <f t="shared" si="51"/>
        <v>3.5894950000000003</v>
      </c>
      <c r="X217" s="152">
        <v>0</v>
      </c>
      <c r="Y217" s="152">
        <f t="shared" si="52"/>
        <v>0</v>
      </c>
      <c r="Z217" s="152">
        <v>4.0000000000000001E-3</v>
      </c>
      <c r="AA217" s="153">
        <f t="shared" si="53"/>
        <v>0.41022800000000004</v>
      </c>
      <c r="AR217" s="18" t="s">
        <v>230</v>
      </c>
      <c r="AT217" s="18" t="s">
        <v>167</v>
      </c>
      <c r="AU217" s="18" t="s">
        <v>103</v>
      </c>
      <c r="AY217" s="18" t="s">
        <v>166</v>
      </c>
      <c r="BE217" s="154">
        <f t="shared" si="54"/>
        <v>0</v>
      </c>
      <c r="BF217" s="154">
        <f t="shared" si="55"/>
        <v>0</v>
      </c>
      <c r="BG217" s="154">
        <f t="shared" si="56"/>
        <v>0</v>
      </c>
      <c r="BH217" s="154">
        <f t="shared" si="57"/>
        <v>0</v>
      </c>
      <c r="BI217" s="154">
        <f t="shared" si="58"/>
        <v>0</v>
      </c>
      <c r="BJ217" s="18" t="s">
        <v>22</v>
      </c>
      <c r="BK217" s="154">
        <f t="shared" si="59"/>
        <v>0</v>
      </c>
      <c r="BL217" s="18" t="s">
        <v>230</v>
      </c>
      <c r="BM217" s="18" t="s">
        <v>407</v>
      </c>
    </row>
    <row r="218" spans="2:65" s="1" customFormat="1" ht="25.5" customHeight="1">
      <c r="B218" s="119"/>
      <c r="C218" s="147" t="s">
        <v>408</v>
      </c>
      <c r="D218" s="147" t="s">
        <v>167</v>
      </c>
      <c r="E218" s="148" t="s">
        <v>409</v>
      </c>
      <c r="F218" s="219" t="s">
        <v>410</v>
      </c>
      <c r="G218" s="219"/>
      <c r="H218" s="219"/>
      <c r="I218" s="219"/>
      <c r="J218" s="149" t="s">
        <v>194</v>
      </c>
      <c r="K218" s="150">
        <v>102.557</v>
      </c>
      <c r="L218" s="220"/>
      <c r="M218" s="220"/>
      <c r="N218" s="220">
        <f t="shared" si="50"/>
        <v>0</v>
      </c>
      <c r="O218" s="220"/>
      <c r="P218" s="220"/>
      <c r="Q218" s="220"/>
      <c r="R218" s="121"/>
      <c r="T218" s="151" t="s">
        <v>5</v>
      </c>
      <c r="U218" s="40" t="s">
        <v>42</v>
      </c>
      <c r="V218" s="152">
        <v>0.222</v>
      </c>
      <c r="W218" s="152">
        <f t="shared" si="51"/>
        <v>22.767654</v>
      </c>
      <c r="X218" s="152">
        <v>4.0000000000000002E-4</v>
      </c>
      <c r="Y218" s="152">
        <f t="shared" si="52"/>
        <v>4.1022800000000005E-2</v>
      </c>
      <c r="Z218" s="152">
        <v>0</v>
      </c>
      <c r="AA218" s="153">
        <f t="shared" si="53"/>
        <v>0</v>
      </c>
      <c r="AR218" s="18" t="s">
        <v>230</v>
      </c>
      <c r="AT218" s="18" t="s">
        <v>167</v>
      </c>
      <c r="AU218" s="18" t="s">
        <v>103</v>
      </c>
      <c r="AY218" s="18" t="s">
        <v>166</v>
      </c>
      <c r="BE218" s="154">
        <f t="shared" si="54"/>
        <v>0</v>
      </c>
      <c r="BF218" s="154">
        <f t="shared" si="55"/>
        <v>0</v>
      </c>
      <c r="BG218" s="154">
        <f t="shared" si="56"/>
        <v>0</v>
      </c>
      <c r="BH218" s="154">
        <f t="shared" si="57"/>
        <v>0</v>
      </c>
      <c r="BI218" s="154">
        <f t="shared" si="58"/>
        <v>0</v>
      </c>
      <c r="BJ218" s="18" t="s">
        <v>22</v>
      </c>
      <c r="BK218" s="154">
        <f t="shared" si="59"/>
        <v>0</v>
      </c>
      <c r="BL218" s="18" t="s">
        <v>230</v>
      </c>
      <c r="BM218" s="18" t="s">
        <v>411</v>
      </c>
    </row>
    <row r="219" spans="2:65" s="1" customFormat="1" ht="25.5" customHeight="1">
      <c r="B219" s="119"/>
      <c r="C219" s="147" t="s">
        <v>412</v>
      </c>
      <c r="D219" s="147" t="s">
        <v>167</v>
      </c>
      <c r="E219" s="148" t="s">
        <v>413</v>
      </c>
      <c r="F219" s="219" t="s">
        <v>414</v>
      </c>
      <c r="G219" s="219"/>
      <c r="H219" s="219"/>
      <c r="I219" s="219"/>
      <c r="J219" s="149" t="s">
        <v>194</v>
      </c>
      <c r="K219" s="150">
        <v>40</v>
      </c>
      <c r="L219" s="220"/>
      <c r="M219" s="220"/>
      <c r="N219" s="220">
        <f t="shared" si="50"/>
        <v>0</v>
      </c>
      <c r="O219" s="220"/>
      <c r="P219" s="220"/>
      <c r="Q219" s="220"/>
      <c r="R219" s="121"/>
      <c r="T219" s="151" t="s">
        <v>5</v>
      </c>
      <c r="U219" s="40" t="s">
        <v>42</v>
      </c>
      <c r="V219" s="152">
        <v>0.26</v>
      </c>
      <c r="W219" s="152">
        <f t="shared" si="51"/>
        <v>10.4</v>
      </c>
      <c r="X219" s="152">
        <v>4.0000000000000002E-4</v>
      </c>
      <c r="Y219" s="152">
        <f t="shared" si="52"/>
        <v>1.6E-2</v>
      </c>
      <c r="Z219" s="152">
        <v>0</v>
      </c>
      <c r="AA219" s="153">
        <f t="shared" si="53"/>
        <v>0</v>
      </c>
      <c r="AR219" s="18" t="s">
        <v>230</v>
      </c>
      <c r="AT219" s="18" t="s">
        <v>167</v>
      </c>
      <c r="AU219" s="18" t="s">
        <v>103</v>
      </c>
      <c r="AY219" s="18" t="s">
        <v>166</v>
      </c>
      <c r="BE219" s="154">
        <f t="shared" si="54"/>
        <v>0</v>
      </c>
      <c r="BF219" s="154">
        <f t="shared" si="55"/>
        <v>0</v>
      </c>
      <c r="BG219" s="154">
        <f t="shared" si="56"/>
        <v>0</v>
      </c>
      <c r="BH219" s="154">
        <f t="shared" si="57"/>
        <v>0</v>
      </c>
      <c r="BI219" s="154">
        <f t="shared" si="58"/>
        <v>0</v>
      </c>
      <c r="BJ219" s="18" t="s">
        <v>22</v>
      </c>
      <c r="BK219" s="154">
        <f t="shared" si="59"/>
        <v>0</v>
      </c>
      <c r="BL219" s="18" t="s">
        <v>230</v>
      </c>
      <c r="BM219" s="18" t="s">
        <v>415</v>
      </c>
    </row>
    <row r="220" spans="2:65" s="1" customFormat="1" ht="25.5" customHeight="1">
      <c r="B220" s="119"/>
      <c r="C220" s="155" t="s">
        <v>195</v>
      </c>
      <c r="D220" s="155" t="s">
        <v>254</v>
      </c>
      <c r="E220" s="156" t="s">
        <v>416</v>
      </c>
      <c r="F220" s="221" t="s">
        <v>417</v>
      </c>
      <c r="G220" s="221"/>
      <c r="H220" s="221"/>
      <c r="I220" s="221"/>
      <c r="J220" s="157" t="s">
        <v>194</v>
      </c>
      <c r="K220" s="158">
        <v>149.685</v>
      </c>
      <c r="L220" s="222"/>
      <c r="M220" s="222"/>
      <c r="N220" s="222">
        <f t="shared" si="50"/>
        <v>0</v>
      </c>
      <c r="O220" s="220"/>
      <c r="P220" s="220"/>
      <c r="Q220" s="220"/>
      <c r="R220" s="121"/>
      <c r="T220" s="151" t="s">
        <v>5</v>
      </c>
      <c r="U220" s="40" t="s">
        <v>42</v>
      </c>
      <c r="V220" s="152">
        <v>0</v>
      </c>
      <c r="W220" s="152">
        <f t="shared" si="51"/>
        <v>0</v>
      </c>
      <c r="X220" s="152">
        <v>6.8999999999999999E-3</v>
      </c>
      <c r="Y220" s="152">
        <f t="shared" si="52"/>
        <v>1.0328265000000001</v>
      </c>
      <c r="Z220" s="152">
        <v>0</v>
      </c>
      <c r="AA220" s="153">
        <f t="shared" si="53"/>
        <v>0</v>
      </c>
      <c r="AR220" s="18" t="s">
        <v>294</v>
      </c>
      <c r="AT220" s="18" t="s">
        <v>254</v>
      </c>
      <c r="AU220" s="18" t="s">
        <v>103</v>
      </c>
      <c r="AY220" s="18" t="s">
        <v>166</v>
      </c>
      <c r="BE220" s="154">
        <f t="shared" si="54"/>
        <v>0</v>
      </c>
      <c r="BF220" s="154">
        <f t="shared" si="55"/>
        <v>0</v>
      </c>
      <c r="BG220" s="154">
        <f t="shared" si="56"/>
        <v>0</v>
      </c>
      <c r="BH220" s="154">
        <f t="shared" si="57"/>
        <v>0</v>
      </c>
      <c r="BI220" s="154">
        <f t="shared" si="58"/>
        <v>0</v>
      </c>
      <c r="BJ220" s="18" t="s">
        <v>22</v>
      </c>
      <c r="BK220" s="154">
        <f t="shared" si="59"/>
        <v>0</v>
      </c>
      <c r="BL220" s="18" t="s">
        <v>230</v>
      </c>
      <c r="BM220" s="18" t="s">
        <v>418</v>
      </c>
    </row>
    <row r="221" spans="2:65" s="1" customFormat="1" ht="38.25" customHeight="1">
      <c r="B221" s="119"/>
      <c r="C221" s="147" t="s">
        <v>419</v>
      </c>
      <c r="D221" s="147" t="s">
        <v>167</v>
      </c>
      <c r="E221" s="148" t="s">
        <v>420</v>
      </c>
      <c r="F221" s="219" t="s">
        <v>421</v>
      </c>
      <c r="G221" s="219"/>
      <c r="H221" s="219"/>
      <c r="I221" s="219"/>
      <c r="J221" s="149" t="s">
        <v>194</v>
      </c>
      <c r="K221" s="150">
        <v>80</v>
      </c>
      <c r="L221" s="220"/>
      <c r="M221" s="220"/>
      <c r="N221" s="220">
        <f t="shared" si="50"/>
        <v>0</v>
      </c>
      <c r="O221" s="220"/>
      <c r="P221" s="220"/>
      <c r="Q221" s="220"/>
      <c r="R221" s="121"/>
      <c r="T221" s="151" t="s">
        <v>5</v>
      </c>
      <c r="U221" s="40" t="s">
        <v>42</v>
      </c>
      <c r="V221" s="152">
        <v>9.7000000000000003E-2</v>
      </c>
      <c r="W221" s="152">
        <f t="shared" si="51"/>
        <v>7.76</v>
      </c>
      <c r="X221" s="152">
        <v>7.1000000000000002E-4</v>
      </c>
      <c r="Y221" s="152">
        <f t="shared" si="52"/>
        <v>5.6800000000000003E-2</v>
      </c>
      <c r="Z221" s="152">
        <v>0</v>
      </c>
      <c r="AA221" s="153">
        <f t="shared" si="53"/>
        <v>0</v>
      </c>
      <c r="AR221" s="18" t="s">
        <v>230</v>
      </c>
      <c r="AT221" s="18" t="s">
        <v>167</v>
      </c>
      <c r="AU221" s="18" t="s">
        <v>103</v>
      </c>
      <c r="AY221" s="18" t="s">
        <v>166</v>
      </c>
      <c r="BE221" s="154">
        <f t="shared" si="54"/>
        <v>0</v>
      </c>
      <c r="BF221" s="154">
        <f t="shared" si="55"/>
        <v>0</v>
      </c>
      <c r="BG221" s="154">
        <f t="shared" si="56"/>
        <v>0</v>
      </c>
      <c r="BH221" s="154">
        <f t="shared" si="57"/>
        <v>0</v>
      </c>
      <c r="BI221" s="154">
        <f t="shared" si="58"/>
        <v>0</v>
      </c>
      <c r="BJ221" s="18" t="s">
        <v>22</v>
      </c>
      <c r="BK221" s="154">
        <f t="shared" si="59"/>
        <v>0</v>
      </c>
      <c r="BL221" s="18" t="s">
        <v>230</v>
      </c>
      <c r="BM221" s="18" t="s">
        <v>422</v>
      </c>
    </row>
    <row r="222" spans="2:65" s="1" customFormat="1" ht="38.25" customHeight="1">
      <c r="B222" s="119"/>
      <c r="C222" s="147" t="s">
        <v>423</v>
      </c>
      <c r="D222" s="147" t="s">
        <v>167</v>
      </c>
      <c r="E222" s="148" t="s">
        <v>424</v>
      </c>
      <c r="F222" s="219" t="s">
        <v>425</v>
      </c>
      <c r="G222" s="219"/>
      <c r="H222" s="219"/>
      <c r="I222" s="219"/>
      <c r="J222" s="149" t="s">
        <v>208</v>
      </c>
      <c r="K222" s="150">
        <v>1.169</v>
      </c>
      <c r="L222" s="220"/>
      <c r="M222" s="220"/>
      <c r="N222" s="220">
        <f t="shared" si="50"/>
        <v>0</v>
      </c>
      <c r="O222" s="220"/>
      <c r="P222" s="220"/>
      <c r="Q222" s="220"/>
      <c r="R222" s="121"/>
      <c r="T222" s="151" t="s">
        <v>5</v>
      </c>
      <c r="U222" s="40" t="s">
        <v>42</v>
      </c>
      <c r="V222" s="152">
        <v>1.5669999999999999</v>
      </c>
      <c r="W222" s="152">
        <f t="shared" si="51"/>
        <v>1.831823</v>
      </c>
      <c r="X222" s="152">
        <v>0</v>
      </c>
      <c r="Y222" s="152">
        <f t="shared" si="52"/>
        <v>0</v>
      </c>
      <c r="Z222" s="152">
        <v>0</v>
      </c>
      <c r="AA222" s="153">
        <f t="shared" si="53"/>
        <v>0</v>
      </c>
      <c r="AR222" s="18" t="s">
        <v>230</v>
      </c>
      <c r="AT222" s="18" t="s">
        <v>167</v>
      </c>
      <c r="AU222" s="18" t="s">
        <v>103</v>
      </c>
      <c r="AY222" s="18" t="s">
        <v>166</v>
      </c>
      <c r="BE222" s="154">
        <f t="shared" si="54"/>
        <v>0</v>
      </c>
      <c r="BF222" s="154">
        <f t="shared" si="55"/>
        <v>0</v>
      </c>
      <c r="BG222" s="154">
        <f t="shared" si="56"/>
        <v>0</v>
      </c>
      <c r="BH222" s="154">
        <f t="shared" si="57"/>
        <v>0</v>
      </c>
      <c r="BI222" s="154">
        <f t="shared" si="58"/>
        <v>0</v>
      </c>
      <c r="BJ222" s="18" t="s">
        <v>22</v>
      </c>
      <c r="BK222" s="154">
        <f t="shared" si="59"/>
        <v>0</v>
      </c>
      <c r="BL222" s="18" t="s">
        <v>230</v>
      </c>
      <c r="BM222" s="18" t="s">
        <v>426</v>
      </c>
    </row>
    <row r="223" spans="2:65" s="9" customFormat="1" ht="29.85" customHeight="1">
      <c r="B223" s="136"/>
      <c r="C223" s="137"/>
      <c r="D223" s="146" t="s">
        <v>125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228">
        <f>BK223</f>
        <v>0</v>
      </c>
      <c r="O223" s="229"/>
      <c r="P223" s="229"/>
      <c r="Q223" s="229"/>
      <c r="R223" s="139"/>
      <c r="T223" s="140"/>
      <c r="U223" s="137"/>
      <c r="V223" s="137"/>
      <c r="W223" s="141">
        <f>SUM(W224:W233)</f>
        <v>42.27346</v>
      </c>
      <c r="X223" s="137"/>
      <c r="Y223" s="141">
        <f>SUM(Y224:Y233)</f>
        <v>1.8340101899999999</v>
      </c>
      <c r="Z223" s="137"/>
      <c r="AA223" s="142">
        <f>SUM(AA224:AA233)</f>
        <v>0</v>
      </c>
      <c r="AR223" s="143" t="s">
        <v>103</v>
      </c>
      <c r="AT223" s="144" t="s">
        <v>76</v>
      </c>
      <c r="AU223" s="144" t="s">
        <v>22</v>
      </c>
      <c r="AY223" s="143" t="s">
        <v>166</v>
      </c>
      <c r="BK223" s="145">
        <f>SUM(BK224:BK233)</f>
        <v>0</v>
      </c>
    </row>
    <row r="224" spans="2:65" s="1" customFormat="1" ht="38.25" customHeight="1">
      <c r="B224" s="119"/>
      <c r="C224" s="147" t="s">
        <v>427</v>
      </c>
      <c r="D224" s="147" t="s">
        <v>167</v>
      </c>
      <c r="E224" s="148" t="s">
        <v>428</v>
      </c>
      <c r="F224" s="219" t="s">
        <v>429</v>
      </c>
      <c r="G224" s="219"/>
      <c r="H224" s="219"/>
      <c r="I224" s="219"/>
      <c r="J224" s="149" t="s">
        <v>194</v>
      </c>
      <c r="K224" s="150">
        <v>268.06</v>
      </c>
      <c r="L224" s="220"/>
      <c r="M224" s="220"/>
      <c r="N224" s="220">
        <f t="shared" ref="N224:N233" si="60">ROUND(L224*K224,2)</f>
        <v>0</v>
      </c>
      <c r="O224" s="220"/>
      <c r="P224" s="220"/>
      <c r="Q224" s="220"/>
      <c r="R224" s="121"/>
      <c r="T224" s="151" t="s">
        <v>5</v>
      </c>
      <c r="U224" s="40" t="s">
        <v>42</v>
      </c>
      <c r="V224" s="152">
        <v>0.06</v>
      </c>
      <c r="W224" s="152">
        <f t="shared" ref="W224:W233" si="61">V224*K224</f>
        <v>16.083600000000001</v>
      </c>
      <c r="X224" s="152">
        <v>0</v>
      </c>
      <c r="Y224" s="152">
        <f t="shared" ref="Y224:Y233" si="62">X224*K224</f>
        <v>0</v>
      </c>
      <c r="Z224" s="152">
        <v>0</v>
      </c>
      <c r="AA224" s="153">
        <f t="shared" ref="AA224:AA233" si="63">Z224*K224</f>
        <v>0</v>
      </c>
      <c r="AR224" s="18" t="s">
        <v>230</v>
      </c>
      <c r="AT224" s="18" t="s">
        <v>167</v>
      </c>
      <c r="AU224" s="18" t="s">
        <v>103</v>
      </c>
      <c r="AY224" s="18" t="s">
        <v>166</v>
      </c>
      <c r="BE224" s="154">
        <f t="shared" ref="BE224:BE233" si="64">IF(U224="základní",N224,0)</f>
        <v>0</v>
      </c>
      <c r="BF224" s="154">
        <f t="shared" ref="BF224:BF233" si="65">IF(U224="snížená",N224,0)</f>
        <v>0</v>
      </c>
      <c r="BG224" s="154">
        <f t="shared" ref="BG224:BG233" si="66">IF(U224="zákl. přenesená",N224,0)</f>
        <v>0</v>
      </c>
      <c r="BH224" s="154">
        <f t="shared" ref="BH224:BH233" si="67">IF(U224="sníž. přenesená",N224,0)</f>
        <v>0</v>
      </c>
      <c r="BI224" s="154">
        <f t="shared" ref="BI224:BI233" si="68">IF(U224="nulová",N224,0)</f>
        <v>0</v>
      </c>
      <c r="BJ224" s="18" t="s">
        <v>22</v>
      </c>
      <c r="BK224" s="154">
        <f t="shared" ref="BK224:BK233" si="69">ROUND(L224*K224,2)</f>
        <v>0</v>
      </c>
      <c r="BL224" s="18" t="s">
        <v>230</v>
      </c>
      <c r="BM224" s="18" t="s">
        <v>430</v>
      </c>
    </row>
    <row r="225" spans="2:65" s="1" customFormat="1" ht="25.5" customHeight="1">
      <c r="B225" s="119"/>
      <c r="C225" s="155" t="s">
        <v>431</v>
      </c>
      <c r="D225" s="155" t="s">
        <v>254</v>
      </c>
      <c r="E225" s="156" t="s">
        <v>432</v>
      </c>
      <c r="F225" s="221" t="s">
        <v>433</v>
      </c>
      <c r="G225" s="221"/>
      <c r="H225" s="221"/>
      <c r="I225" s="221"/>
      <c r="J225" s="157" t="s">
        <v>194</v>
      </c>
      <c r="K225" s="158">
        <v>98.816000000000003</v>
      </c>
      <c r="L225" s="222"/>
      <c r="M225" s="222"/>
      <c r="N225" s="222">
        <f t="shared" si="60"/>
        <v>0</v>
      </c>
      <c r="O225" s="220"/>
      <c r="P225" s="220"/>
      <c r="Q225" s="220"/>
      <c r="R225" s="121"/>
      <c r="T225" s="151" t="s">
        <v>5</v>
      </c>
      <c r="U225" s="40" t="s">
        <v>42</v>
      </c>
      <c r="V225" s="152">
        <v>0</v>
      </c>
      <c r="W225" s="152">
        <f t="shared" si="61"/>
        <v>0</v>
      </c>
      <c r="X225" s="152">
        <v>0</v>
      </c>
      <c r="Y225" s="152">
        <f t="shared" si="62"/>
        <v>0</v>
      </c>
      <c r="Z225" s="152">
        <v>0</v>
      </c>
      <c r="AA225" s="153">
        <f t="shared" si="63"/>
        <v>0</v>
      </c>
      <c r="AR225" s="18" t="s">
        <v>294</v>
      </c>
      <c r="AT225" s="18" t="s">
        <v>254</v>
      </c>
      <c r="AU225" s="18" t="s">
        <v>103</v>
      </c>
      <c r="AY225" s="18" t="s">
        <v>166</v>
      </c>
      <c r="BE225" s="154">
        <f t="shared" si="64"/>
        <v>0</v>
      </c>
      <c r="BF225" s="154">
        <f t="shared" si="65"/>
        <v>0</v>
      </c>
      <c r="BG225" s="154">
        <f t="shared" si="66"/>
        <v>0</v>
      </c>
      <c r="BH225" s="154">
        <f t="shared" si="67"/>
        <v>0</v>
      </c>
      <c r="BI225" s="154">
        <f t="shared" si="68"/>
        <v>0</v>
      </c>
      <c r="BJ225" s="18" t="s">
        <v>22</v>
      </c>
      <c r="BK225" s="154">
        <f t="shared" si="69"/>
        <v>0</v>
      </c>
      <c r="BL225" s="18" t="s">
        <v>230</v>
      </c>
      <c r="BM225" s="18" t="s">
        <v>434</v>
      </c>
    </row>
    <row r="226" spans="2:65" s="1" customFormat="1" ht="25.5" customHeight="1">
      <c r="B226" s="119"/>
      <c r="C226" s="155" t="s">
        <v>435</v>
      </c>
      <c r="D226" s="155" t="s">
        <v>254</v>
      </c>
      <c r="E226" s="156" t="s">
        <v>436</v>
      </c>
      <c r="F226" s="221" t="s">
        <v>437</v>
      </c>
      <c r="G226" s="221"/>
      <c r="H226" s="221"/>
      <c r="I226" s="221"/>
      <c r="J226" s="157" t="s">
        <v>194</v>
      </c>
      <c r="K226" s="158">
        <v>182.648</v>
      </c>
      <c r="L226" s="222"/>
      <c r="M226" s="222"/>
      <c r="N226" s="222">
        <f t="shared" si="60"/>
        <v>0</v>
      </c>
      <c r="O226" s="220"/>
      <c r="P226" s="220"/>
      <c r="Q226" s="220"/>
      <c r="R226" s="121"/>
      <c r="T226" s="151" t="s">
        <v>5</v>
      </c>
      <c r="U226" s="40" t="s">
        <v>42</v>
      </c>
      <c r="V226" s="152">
        <v>0</v>
      </c>
      <c r="W226" s="152">
        <f t="shared" si="61"/>
        <v>0</v>
      </c>
      <c r="X226" s="152">
        <v>7.4999999999999997E-3</v>
      </c>
      <c r="Y226" s="152">
        <f t="shared" si="62"/>
        <v>1.3698599999999999</v>
      </c>
      <c r="Z226" s="152">
        <v>0</v>
      </c>
      <c r="AA226" s="153">
        <f t="shared" si="63"/>
        <v>0</v>
      </c>
      <c r="AR226" s="18" t="s">
        <v>294</v>
      </c>
      <c r="AT226" s="18" t="s">
        <v>254</v>
      </c>
      <c r="AU226" s="18" t="s">
        <v>103</v>
      </c>
      <c r="AY226" s="18" t="s">
        <v>166</v>
      </c>
      <c r="BE226" s="154">
        <f t="shared" si="64"/>
        <v>0</v>
      </c>
      <c r="BF226" s="154">
        <f t="shared" si="65"/>
        <v>0</v>
      </c>
      <c r="BG226" s="154">
        <f t="shared" si="66"/>
        <v>0</v>
      </c>
      <c r="BH226" s="154">
        <f t="shared" si="67"/>
        <v>0</v>
      </c>
      <c r="BI226" s="154">
        <f t="shared" si="68"/>
        <v>0</v>
      </c>
      <c r="BJ226" s="18" t="s">
        <v>22</v>
      </c>
      <c r="BK226" s="154">
        <f t="shared" si="69"/>
        <v>0</v>
      </c>
      <c r="BL226" s="18" t="s">
        <v>230</v>
      </c>
      <c r="BM226" s="18" t="s">
        <v>438</v>
      </c>
    </row>
    <row r="227" spans="2:65" s="1" customFormat="1" ht="25.5" customHeight="1">
      <c r="B227" s="119"/>
      <c r="C227" s="147" t="s">
        <v>439</v>
      </c>
      <c r="D227" s="147" t="s">
        <v>167</v>
      </c>
      <c r="E227" s="148" t="s">
        <v>440</v>
      </c>
      <c r="F227" s="219" t="s">
        <v>441</v>
      </c>
      <c r="G227" s="219"/>
      <c r="H227" s="219"/>
      <c r="I227" s="219"/>
      <c r="J227" s="149" t="s">
        <v>200</v>
      </c>
      <c r="K227" s="150">
        <v>196.43</v>
      </c>
      <c r="L227" s="220"/>
      <c r="M227" s="220"/>
      <c r="N227" s="220">
        <f t="shared" si="60"/>
        <v>0</v>
      </c>
      <c r="O227" s="220"/>
      <c r="P227" s="220"/>
      <c r="Q227" s="220"/>
      <c r="R227" s="121"/>
      <c r="T227" s="151" t="s">
        <v>5</v>
      </c>
      <c r="U227" s="40" t="s">
        <v>42</v>
      </c>
      <c r="V227" s="152">
        <v>0.04</v>
      </c>
      <c r="W227" s="152">
        <f t="shared" si="61"/>
        <v>7.8572000000000006</v>
      </c>
      <c r="X227" s="152">
        <v>0</v>
      </c>
      <c r="Y227" s="152">
        <f t="shared" si="62"/>
        <v>0</v>
      </c>
      <c r="Z227" s="152">
        <v>0</v>
      </c>
      <c r="AA227" s="153">
        <f t="shared" si="63"/>
        <v>0</v>
      </c>
      <c r="AR227" s="18" t="s">
        <v>230</v>
      </c>
      <c r="AT227" s="18" t="s">
        <v>167</v>
      </c>
      <c r="AU227" s="18" t="s">
        <v>103</v>
      </c>
      <c r="AY227" s="18" t="s">
        <v>166</v>
      </c>
      <c r="BE227" s="154">
        <f t="shared" si="64"/>
        <v>0</v>
      </c>
      <c r="BF227" s="154">
        <f t="shared" si="65"/>
        <v>0</v>
      </c>
      <c r="BG227" s="154">
        <f t="shared" si="66"/>
        <v>0</v>
      </c>
      <c r="BH227" s="154">
        <f t="shared" si="67"/>
        <v>0</v>
      </c>
      <c r="BI227" s="154">
        <f t="shared" si="68"/>
        <v>0</v>
      </c>
      <c r="BJ227" s="18" t="s">
        <v>22</v>
      </c>
      <c r="BK227" s="154">
        <f t="shared" si="69"/>
        <v>0</v>
      </c>
      <c r="BL227" s="18" t="s">
        <v>230</v>
      </c>
      <c r="BM227" s="18" t="s">
        <v>442</v>
      </c>
    </row>
    <row r="228" spans="2:65" s="1" customFormat="1" ht="25.5" customHeight="1">
      <c r="B228" s="119"/>
      <c r="C228" s="155" t="s">
        <v>443</v>
      </c>
      <c r="D228" s="155" t="s">
        <v>254</v>
      </c>
      <c r="E228" s="156" t="s">
        <v>444</v>
      </c>
      <c r="F228" s="221" t="s">
        <v>445</v>
      </c>
      <c r="G228" s="221"/>
      <c r="H228" s="221"/>
      <c r="I228" s="221"/>
      <c r="J228" s="157" t="s">
        <v>200</v>
      </c>
      <c r="K228" s="158">
        <v>206.25200000000001</v>
      </c>
      <c r="L228" s="222"/>
      <c r="M228" s="222"/>
      <c r="N228" s="222">
        <f t="shared" si="60"/>
        <v>0</v>
      </c>
      <c r="O228" s="220"/>
      <c r="P228" s="220"/>
      <c r="Q228" s="220"/>
      <c r="R228" s="121"/>
      <c r="T228" s="151" t="s">
        <v>5</v>
      </c>
      <c r="U228" s="40" t="s">
        <v>42</v>
      </c>
      <c r="V228" s="152">
        <v>0</v>
      </c>
      <c r="W228" s="152">
        <f t="shared" si="61"/>
        <v>0</v>
      </c>
      <c r="X228" s="152">
        <v>5.0000000000000002E-5</v>
      </c>
      <c r="Y228" s="152">
        <f t="shared" si="62"/>
        <v>1.0312600000000002E-2</v>
      </c>
      <c r="Z228" s="152">
        <v>0</v>
      </c>
      <c r="AA228" s="153">
        <f t="shared" si="63"/>
        <v>0</v>
      </c>
      <c r="AR228" s="18" t="s">
        <v>294</v>
      </c>
      <c r="AT228" s="18" t="s">
        <v>254</v>
      </c>
      <c r="AU228" s="18" t="s">
        <v>103</v>
      </c>
      <c r="AY228" s="18" t="s">
        <v>166</v>
      </c>
      <c r="BE228" s="154">
        <f t="shared" si="64"/>
        <v>0</v>
      </c>
      <c r="BF228" s="154">
        <f t="shared" si="65"/>
        <v>0</v>
      </c>
      <c r="BG228" s="154">
        <f t="shared" si="66"/>
        <v>0</v>
      </c>
      <c r="BH228" s="154">
        <f t="shared" si="67"/>
        <v>0</v>
      </c>
      <c r="BI228" s="154">
        <f t="shared" si="68"/>
        <v>0</v>
      </c>
      <c r="BJ228" s="18" t="s">
        <v>22</v>
      </c>
      <c r="BK228" s="154">
        <f t="shared" si="69"/>
        <v>0</v>
      </c>
      <c r="BL228" s="18" t="s">
        <v>230</v>
      </c>
      <c r="BM228" s="18" t="s">
        <v>446</v>
      </c>
    </row>
    <row r="229" spans="2:65" s="1" customFormat="1" ht="38.25" customHeight="1">
      <c r="B229" s="119"/>
      <c r="C229" s="147" t="s">
        <v>447</v>
      </c>
      <c r="D229" s="147" t="s">
        <v>167</v>
      </c>
      <c r="E229" s="148" t="s">
        <v>448</v>
      </c>
      <c r="F229" s="219" t="s">
        <v>449</v>
      </c>
      <c r="G229" s="219"/>
      <c r="H229" s="219"/>
      <c r="I229" s="219"/>
      <c r="J229" s="149" t="s">
        <v>194</v>
      </c>
      <c r="K229" s="150">
        <v>40</v>
      </c>
      <c r="L229" s="220"/>
      <c r="M229" s="220"/>
      <c r="N229" s="220">
        <f t="shared" si="60"/>
        <v>0</v>
      </c>
      <c r="O229" s="220"/>
      <c r="P229" s="220"/>
      <c r="Q229" s="220"/>
      <c r="R229" s="121"/>
      <c r="T229" s="151" t="s">
        <v>5</v>
      </c>
      <c r="U229" s="40" t="s">
        <v>42</v>
      </c>
      <c r="V229" s="152">
        <v>0.21099999999999999</v>
      </c>
      <c r="W229" s="152">
        <f t="shared" si="61"/>
        <v>8.44</v>
      </c>
      <c r="X229" s="152">
        <v>6.0000000000000001E-3</v>
      </c>
      <c r="Y229" s="152">
        <f t="shared" si="62"/>
        <v>0.24</v>
      </c>
      <c r="Z229" s="152">
        <v>0</v>
      </c>
      <c r="AA229" s="153">
        <f t="shared" si="63"/>
        <v>0</v>
      </c>
      <c r="AR229" s="18" t="s">
        <v>230</v>
      </c>
      <c r="AT229" s="18" t="s">
        <v>167</v>
      </c>
      <c r="AU229" s="18" t="s">
        <v>103</v>
      </c>
      <c r="AY229" s="18" t="s">
        <v>166</v>
      </c>
      <c r="BE229" s="154">
        <f t="shared" si="64"/>
        <v>0</v>
      </c>
      <c r="BF229" s="154">
        <f t="shared" si="65"/>
        <v>0</v>
      </c>
      <c r="BG229" s="154">
        <f t="shared" si="66"/>
        <v>0</v>
      </c>
      <c r="BH229" s="154">
        <f t="shared" si="67"/>
        <v>0</v>
      </c>
      <c r="BI229" s="154">
        <f t="shared" si="68"/>
        <v>0</v>
      </c>
      <c r="BJ229" s="18" t="s">
        <v>22</v>
      </c>
      <c r="BK229" s="154">
        <f t="shared" si="69"/>
        <v>0</v>
      </c>
      <c r="BL229" s="18" t="s">
        <v>230</v>
      </c>
      <c r="BM229" s="18" t="s">
        <v>450</v>
      </c>
    </row>
    <row r="230" spans="2:65" s="1" customFormat="1" ht="38.25" customHeight="1">
      <c r="B230" s="119"/>
      <c r="C230" s="155" t="s">
        <v>451</v>
      </c>
      <c r="D230" s="155" t="s">
        <v>254</v>
      </c>
      <c r="E230" s="156" t="s">
        <v>452</v>
      </c>
      <c r="F230" s="221" t="s">
        <v>453</v>
      </c>
      <c r="G230" s="221"/>
      <c r="H230" s="221"/>
      <c r="I230" s="221"/>
      <c r="J230" s="157" t="s">
        <v>194</v>
      </c>
      <c r="K230" s="158">
        <v>42.84</v>
      </c>
      <c r="L230" s="222"/>
      <c r="M230" s="222"/>
      <c r="N230" s="222">
        <f t="shared" si="60"/>
        <v>0</v>
      </c>
      <c r="O230" s="220"/>
      <c r="P230" s="220"/>
      <c r="Q230" s="220"/>
      <c r="R230" s="121"/>
      <c r="T230" s="151" t="s">
        <v>5</v>
      </c>
      <c r="U230" s="40" t="s">
        <v>42</v>
      </c>
      <c r="V230" s="152">
        <v>0</v>
      </c>
      <c r="W230" s="152">
        <f t="shared" si="61"/>
        <v>0</v>
      </c>
      <c r="X230" s="152">
        <v>4.1999999999999997E-3</v>
      </c>
      <c r="Y230" s="152">
        <f t="shared" si="62"/>
        <v>0.179928</v>
      </c>
      <c r="Z230" s="152">
        <v>0</v>
      </c>
      <c r="AA230" s="153">
        <f t="shared" si="63"/>
        <v>0</v>
      </c>
      <c r="AR230" s="18" t="s">
        <v>294</v>
      </c>
      <c r="AT230" s="18" t="s">
        <v>254</v>
      </c>
      <c r="AU230" s="18" t="s">
        <v>103</v>
      </c>
      <c r="AY230" s="18" t="s">
        <v>166</v>
      </c>
      <c r="BE230" s="154">
        <f t="shared" si="64"/>
        <v>0</v>
      </c>
      <c r="BF230" s="154">
        <f t="shared" si="65"/>
        <v>0</v>
      </c>
      <c r="BG230" s="154">
        <f t="shared" si="66"/>
        <v>0</v>
      </c>
      <c r="BH230" s="154">
        <f t="shared" si="67"/>
        <v>0</v>
      </c>
      <c r="BI230" s="154">
        <f t="shared" si="68"/>
        <v>0</v>
      </c>
      <c r="BJ230" s="18" t="s">
        <v>22</v>
      </c>
      <c r="BK230" s="154">
        <f t="shared" si="69"/>
        <v>0</v>
      </c>
      <c r="BL230" s="18" t="s">
        <v>230</v>
      </c>
      <c r="BM230" s="18" t="s">
        <v>454</v>
      </c>
    </row>
    <row r="231" spans="2:65" s="1" customFormat="1" ht="38.25" customHeight="1">
      <c r="B231" s="119"/>
      <c r="C231" s="147" t="s">
        <v>455</v>
      </c>
      <c r="D231" s="147" t="s">
        <v>167</v>
      </c>
      <c r="E231" s="148" t="s">
        <v>456</v>
      </c>
      <c r="F231" s="219" t="s">
        <v>457</v>
      </c>
      <c r="G231" s="219"/>
      <c r="H231" s="219"/>
      <c r="I231" s="219"/>
      <c r="J231" s="149" t="s">
        <v>194</v>
      </c>
      <c r="K231" s="150">
        <v>268.06</v>
      </c>
      <c r="L231" s="220"/>
      <c r="M231" s="220"/>
      <c r="N231" s="220">
        <f t="shared" si="60"/>
        <v>0</v>
      </c>
      <c r="O231" s="220"/>
      <c r="P231" s="220"/>
      <c r="Q231" s="220"/>
      <c r="R231" s="121"/>
      <c r="T231" s="151" t="s">
        <v>5</v>
      </c>
      <c r="U231" s="40" t="s">
        <v>42</v>
      </c>
      <c r="V231" s="152">
        <v>2.5000000000000001E-2</v>
      </c>
      <c r="W231" s="152">
        <f t="shared" si="61"/>
        <v>6.7015000000000002</v>
      </c>
      <c r="X231" s="152">
        <v>0</v>
      </c>
      <c r="Y231" s="152">
        <f t="shared" si="62"/>
        <v>0</v>
      </c>
      <c r="Z231" s="152">
        <v>0</v>
      </c>
      <c r="AA231" s="153">
        <f t="shared" si="63"/>
        <v>0</v>
      </c>
      <c r="AR231" s="18" t="s">
        <v>230</v>
      </c>
      <c r="AT231" s="18" t="s">
        <v>167</v>
      </c>
      <c r="AU231" s="18" t="s">
        <v>103</v>
      </c>
      <c r="AY231" s="18" t="s">
        <v>166</v>
      </c>
      <c r="BE231" s="154">
        <f t="shared" si="64"/>
        <v>0</v>
      </c>
      <c r="BF231" s="154">
        <f t="shared" si="65"/>
        <v>0</v>
      </c>
      <c r="BG231" s="154">
        <f t="shared" si="66"/>
        <v>0</v>
      </c>
      <c r="BH231" s="154">
        <f t="shared" si="67"/>
        <v>0</v>
      </c>
      <c r="BI231" s="154">
        <f t="shared" si="68"/>
        <v>0</v>
      </c>
      <c r="BJ231" s="18" t="s">
        <v>22</v>
      </c>
      <c r="BK231" s="154">
        <f t="shared" si="69"/>
        <v>0</v>
      </c>
      <c r="BL231" s="18" t="s">
        <v>230</v>
      </c>
      <c r="BM231" s="18" t="s">
        <v>458</v>
      </c>
    </row>
    <row r="232" spans="2:65" s="1" customFormat="1" ht="16.5" customHeight="1">
      <c r="B232" s="119"/>
      <c r="C232" s="155" t="s">
        <v>459</v>
      </c>
      <c r="D232" s="155" t="s">
        <v>254</v>
      </c>
      <c r="E232" s="156" t="s">
        <v>460</v>
      </c>
      <c r="F232" s="221" t="s">
        <v>461</v>
      </c>
      <c r="G232" s="221"/>
      <c r="H232" s="221"/>
      <c r="I232" s="221"/>
      <c r="J232" s="157" t="s">
        <v>194</v>
      </c>
      <c r="K232" s="158">
        <v>308.26900000000001</v>
      </c>
      <c r="L232" s="222"/>
      <c r="M232" s="222"/>
      <c r="N232" s="222">
        <f t="shared" si="60"/>
        <v>0</v>
      </c>
      <c r="O232" s="220"/>
      <c r="P232" s="220"/>
      <c r="Q232" s="220"/>
      <c r="R232" s="121"/>
      <c r="T232" s="151" t="s">
        <v>5</v>
      </c>
      <c r="U232" s="40" t="s">
        <v>42</v>
      </c>
      <c r="V232" s="152">
        <v>0</v>
      </c>
      <c r="W232" s="152">
        <f t="shared" si="61"/>
        <v>0</v>
      </c>
      <c r="X232" s="152">
        <v>1.1E-4</v>
      </c>
      <c r="Y232" s="152">
        <f t="shared" si="62"/>
        <v>3.3909590000000003E-2</v>
      </c>
      <c r="Z232" s="152">
        <v>0</v>
      </c>
      <c r="AA232" s="153">
        <f t="shared" si="63"/>
        <v>0</v>
      </c>
      <c r="AR232" s="18" t="s">
        <v>294</v>
      </c>
      <c r="AT232" s="18" t="s">
        <v>254</v>
      </c>
      <c r="AU232" s="18" t="s">
        <v>103</v>
      </c>
      <c r="AY232" s="18" t="s">
        <v>166</v>
      </c>
      <c r="BE232" s="154">
        <f t="shared" si="64"/>
        <v>0</v>
      </c>
      <c r="BF232" s="154">
        <f t="shared" si="65"/>
        <v>0</v>
      </c>
      <c r="BG232" s="154">
        <f t="shared" si="66"/>
        <v>0</v>
      </c>
      <c r="BH232" s="154">
        <f t="shared" si="67"/>
        <v>0</v>
      </c>
      <c r="BI232" s="154">
        <f t="shared" si="68"/>
        <v>0</v>
      </c>
      <c r="BJ232" s="18" t="s">
        <v>22</v>
      </c>
      <c r="BK232" s="154">
        <f t="shared" si="69"/>
        <v>0</v>
      </c>
      <c r="BL232" s="18" t="s">
        <v>230</v>
      </c>
      <c r="BM232" s="18" t="s">
        <v>462</v>
      </c>
    </row>
    <row r="233" spans="2:65" s="1" customFormat="1" ht="25.5" customHeight="1">
      <c r="B233" s="119"/>
      <c r="C233" s="147" t="s">
        <v>463</v>
      </c>
      <c r="D233" s="147" t="s">
        <v>167</v>
      </c>
      <c r="E233" s="148" t="s">
        <v>464</v>
      </c>
      <c r="F233" s="219" t="s">
        <v>465</v>
      </c>
      <c r="G233" s="219"/>
      <c r="H233" s="219"/>
      <c r="I233" s="219"/>
      <c r="J233" s="149" t="s">
        <v>208</v>
      </c>
      <c r="K233" s="150">
        <v>1.8340000000000001</v>
      </c>
      <c r="L233" s="220"/>
      <c r="M233" s="220"/>
      <c r="N233" s="220">
        <f t="shared" si="60"/>
        <v>0</v>
      </c>
      <c r="O233" s="220"/>
      <c r="P233" s="220"/>
      <c r="Q233" s="220"/>
      <c r="R233" s="121"/>
      <c r="T233" s="151" t="s">
        <v>5</v>
      </c>
      <c r="U233" s="40" t="s">
        <v>42</v>
      </c>
      <c r="V233" s="152">
        <v>1.74</v>
      </c>
      <c r="W233" s="152">
        <f t="shared" si="61"/>
        <v>3.19116</v>
      </c>
      <c r="X233" s="152">
        <v>0</v>
      </c>
      <c r="Y233" s="152">
        <f t="shared" si="62"/>
        <v>0</v>
      </c>
      <c r="Z233" s="152">
        <v>0</v>
      </c>
      <c r="AA233" s="153">
        <f t="shared" si="63"/>
        <v>0</v>
      </c>
      <c r="AR233" s="18" t="s">
        <v>230</v>
      </c>
      <c r="AT233" s="18" t="s">
        <v>167</v>
      </c>
      <c r="AU233" s="18" t="s">
        <v>103</v>
      </c>
      <c r="AY233" s="18" t="s">
        <v>166</v>
      </c>
      <c r="BE233" s="154">
        <f t="shared" si="64"/>
        <v>0</v>
      </c>
      <c r="BF233" s="154">
        <f t="shared" si="65"/>
        <v>0</v>
      </c>
      <c r="BG233" s="154">
        <f t="shared" si="66"/>
        <v>0</v>
      </c>
      <c r="BH233" s="154">
        <f t="shared" si="67"/>
        <v>0</v>
      </c>
      <c r="BI233" s="154">
        <f t="shared" si="68"/>
        <v>0</v>
      </c>
      <c r="BJ233" s="18" t="s">
        <v>22</v>
      </c>
      <c r="BK233" s="154">
        <f t="shared" si="69"/>
        <v>0</v>
      </c>
      <c r="BL233" s="18" t="s">
        <v>230</v>
      </c>
      <c r="BM233" s="18" t="s">
        <v>466</v>
      </c>
    </row>
    <row r="234" spans="2:65" s="9" customFormat="1" ht="29.85" customHeight="1">
      <c r="B234" s="136"/>
      <c r="C234" s="137"/>
      <c r="D234" s="146" t="s">
        <v>126</v>
      </c>
      <c r="E234" s="146"/>
      <c r="F234" s="146"/>
      <c r="G234" s="146"/>
      <c r="H234" s="146"/>
      <c r="I234" s="146"/>
      <c r="J234" s="146"/>
      <c r="K234" s="146"/>
      <c r="L234" s="146"/>
      <c r="M234" s="146"/>
      <c r="N234" s="228">
        <f>BK234</f>
        <v>0</v>
      </c>
      <c r="O234" s="229"/>
      <c r="P234" s="229"/>
      <c r="Q234" s="229"/>
      <c r="R234" s="139"/>
      <c r="T234" s="140"/>
      <c r="U234" s="137"/>
      <c r="V234" s="137"/>
      <c r="W234" s="141">
        <f>SUM(W235:W257)</f>
        <v>72.047250000000005</v>
      </c>
      <c r="X234" s="137"/>
      <c r="Y234" s="141">
        <f>SUM(Y235:Y257)</f>
        <v>0.27532000000000001</v>
      </c>
      <c r="Z234" s="137"/>
      <c r="AA234" s="142">
        <f>SUM(AA235:AA257)</f>
        <v>5.0340000000000003E-2</v>
      </c>
      <c r="AR234" s="143" t="s">
        <v>103</v>
      </c>
      <c r="AT234" s="144" t="s">
        <v>76</v>
      </c>
      <c r="AU234" s="144" t="s">
        <v>22</v>
      </c>
      <c r="AY234" s="143" t="s">
        <v>166</v>
      </c>
      <c r="BK234" s="145">
        <f>SUM(BK235:BK257)</f>
        <v>0</v>
      </c>
    </row>
    <row r="235" spans="2:65" s="1" customFormat="1" ht="25.5" customHeight="1">
      <c r="B235" s="119"/>
      <c r="C235" s="147" t="s">
        <v>467</v>
      </c>
      <c r="D235" s="147" t="s">
        <v>167</v>
      </c>
      <c r="E235" s="148" t="s">
        <v>468</v>
      </c>
      <c r="F235" s="219" t="s">
        <v>469</v>
      </c>
      <c r="G235" s="219"/>
      <c r="H235" s="219"/>
      <c r="I235" s="219"/>
      <c r="J235" s="149" t="s">
        <v>200</v>
      </c>
      <c r="K235" s="150">
        <v>27</v>
      </c>
      <c r="L235" s="220"/>
      <c r="M235" s="220"/>
      <c r="N235" s="220">
        <f t="shared" ref="N235:N257" si="70">ROUND(L235*K235,2)</f>
        <v>0</v>
      </c>
      <c r="O235" s="220"/>
      <c r="P235" s="220"/>
      <c r="Q235" s="220"/>
      <c r="R235" s="121"/>
      <c r="T235" s="151" t="s">
        <v>5</v>
      </c>
      <c r="U235" s="40" t="s">
        <v>42</v>
      </c>
      <c r="V235" s="152">
        <v>0.36299999999999999</v>
      </c>
      <c r="W235" s="152">
        <f t="shared" ref="W235:W257" si="71">V235*K235</f>
        <v>9.8010000000000002</v>
      </c>
      <c r="X235" s="152">
        <v>1.2600000000000001E-3</v>
      </c>
      <c r="Y235" s="152">
        <f t="shared" ref="Y235:Y257" si="72">X235*K235</f>
        <v>3.4020000000000002E-2</v>
      </c>
      <c r="Z235" s="152">
        <v>0</v>
      </c>
      <c r="AA235" s="153">
        <f t="shared" ref="AA235:AA257" si="73">Z235*K235</f>
        <v>0</v>
      </c>
      <c r="AR235" s="18" t="s">
        <v>230</v>
      </c>
      <c r="AT235" s="18" t="s">
        <v>167</v>
      </c>
      <c r="AU235" s="18" t="s">
        <v>103</v>
      </c>
      <c r="AY235" s="18" t="s">
        <v>166</v>
      </c>
      <c r="BE235" s="154">
        <f t="shared" ref="BE235:BE257" si="74">IF(U235="základní",N235,0)</f>
        <v>0</v>
      </c>
      <c r="BF235" s="154">
        <f t="shared" ref="BF235:BF257" si="75">IF(U235="snížená",N235,0)</f>
        <v>0</v>
      </c>
      <c r="BG235" s="154">
        <f t="shared" ref="BG235:BG257" si="76">IF(U235="zákl. přenesená",N235,0)</f>
        <v>0</v>
      </c>
      <c r="BH235" s="154">
        <f t="shared" ref="BH235:BH257" si="77">IF(U235="sníž. přenesená",N235,0)</f>
        <v>0</v>
      </c>
      <c r="BI235" s="154">
        <f t="shared" ref="BI235:BI257" si="78">IF(U235="nulová",N235,0)</f>
        <v>0</v>
      </c>
      <c r="BJ235" s="18" t="s">
        <v>22</v>
      </c>
      <c r="BK235" s="154">
        <f t="shared" ref="BK235:BK257" si="79">ROUND(L235*K235,2)</f>
        <v>0</v>
      </c>
      <c r="BL235" s="18" t="s">
        <v>230</v>
      </c>
      <c r="BM235" s="18" t="s">
        <v>470</v>
      </c>
    </row>
    <row r="236" spans="2:65" s="1" customFormat="1" ht="25.5" customHeight="1">
      <c r="B236" s="119"/>
      <c r="C236" s="147" t="s">
        <v>471</v>
      </c>
      <c r="D236" s="147" t="s">
        <v>167</v>
      </c>
      <c r="E236" s="148" t="s">
        <v>472</v>
      </c>
      <c r="F236" s="219" t="s">
        <v>473</v>
      </c>
      <c r="G236" s="219"/>
      <c r="H236" s="219"/>
      <c r="I236" s="219"/>
      <c r="J236" s="149" t="s">
        <v>200</v>
      </c>
      <c r="K236" s="150">
        <v>20</v>
      </c>
      <c r="L236" s="220"/>
      <c r="M236" s="220"/>
      <c r="N236" s="220">
        <f t="shared" si="70"/>
        <v>0</v>
      </c>
      <c r="O236" s="220"/>
      <c r="P236" s="220"/>
      <c r="Q236" s="220"/>
      <c r="R236" s="121"/>
      <c r="T236" s="151" t="s">
        <v>5</v>
      </c>
      <c r="U236" s="40" t="s">
        <v>42</v>
      </c>
      <c r="V236" s="152">
        <v>0.40400000000000003</v>
      </c>
      <c r="W236" s="152">
        <f t="shared" si="71"/>
        <v>8.08</v>
      </c>
      <c r="X236" s="152">
        <v>2.7699999999999999E-3</v>
      </c>
      <c r="Y236" s="152">
        <f t="shared" si="72"/>
        <v>5.5399999999999998E-2</v>
      </c>
      <c r="Z236" s="152">
        <v>0</v>
      </c>
      <c r="AA236" s="153">
        <f t="shared" si="73"/>
        <v>0</v>
      </c>
      <c r="AR236" s="18" t="s">
        <v>230</v>
      </c>
      <c r="AT236" s="18" t="s">
        <v>167</v>
      </c>
      <c r="AU236" s="18" t="s">
        <v>103</v>
      </c>
      <c r="AY236" s="18" t="s">
        <v>166</v>
      </c>
      <c r="BE236" s="154">
        <f t="shared" si="74"/>
        <v>0</v>
      </c>
      <c r="BF236" s="154">
        <f t="shared" si="75"/>
        <v>0</v>
      </c>
      <c r="BG236" s="154">
        <f t="shared" si="76"/>
        <v>0</v>
      </c>
      <c r="BH236" s="154">
        <f t="shared" si="77"/>
        <v>0</v>
      </c>
      <c r="BI236" s="154">
        <f t="shared" si="78"/>
        <v>0</v>
      </c>
      <c r="BJ236" s="18" t="s">
        <v>22</v>
      </c>
      <c r="BK236" s="154">
        <f t="shared" si="79"/>
        <v>0</v>
      </c>
      <c r="BL236" s="18" t="s">
        <v>230</v>
      </c>
      <c r="BM236" s="18" t="s">
        <v>474</v>
      </c>
    </row>
    <row r="237" spans="2:65" s="1" customFormat="1" ht="25.5" customHeight="1">
      <c r="B237" s="119"/>
      <c r="C237" s="155" t="s">
        <v>475</v>
      </c>
      <c r="D237" s="155" t="s">
        <v>254</v>
      </c>
      <c r="E237" s="156" t="s">
        <v>476</v>
      </c>
      <c r="F237" s="221" t="s">
        <v>477</v>
      </c>
      <c r="G237" s="221"/>
      <c r="H237" s="221"/>
      <c r="I237" s="221"/>
      <c r="J237" s="157" t="s">
        <v>228</v>
      </c>
      <c r="K237" s="158">
        <v>1</v>
      </c>
      <c r="L237" s="222"/>
      <c r="M237" s="222"/>
      <c r="N237" s="222">
        <f t="shared" si="70"/>
        <v>0</v>
      </c>
      <c r="O237" s="220"/>
      <c r="P237" s="220"/>
      <c r="Q237" s="220"/>
      <c r="R237" s="121"/>
      <c r="T237" s="151" t="s">
        <v>5</v>
      </c>
      <c r="U237" s="40" t="s">
        <v>42</v>
      </c>
      <c r="V237" s="152">
        <v>0</v>
      </c>
      <c r="W237" s="152">
        <f t="shared" si="71"/>
        <v>0</v>
      </c>
      <c r="X237" s="152">
        <v>4.4999999999999999E-4</v>
      </c>
      <c r="Y237" s="152">
        <f t="shared" si="72"/>
        <v>4.4999999999999999E-4</v>
      </c>
      <c r="Z237" s="152">
        <v>0</v>
      </c>
      <c r="AA237" s="153">
        <f t="shared" si="73"/>
        <v>0</v>
      </c>
      <c r="AR237" s="18" t="s">
        <v>294</v>
      </c>
      <c r="AT237" s="18" t="s">
        <v>254</v>
      </c>
      <c r="AU237" s="18" t="s">
        <v>103</v>
      </c>
      <c r="AY237" s="18" t="s">
        <v>166</v>
      </c>
      <c r="BE237" s="154">
        <f t="shared" si="74"/>
        <v>0</v>
      </c>
      <c r="BF237" s="154">
        <f t="shared" si="75"/>
        <v>0</v>
      </c>
      <c r="BG237" s="154">
        <f t="shared" si="76"/>
        <v>0</v>
      </c>
      <c r="BH237" s="154">
        <f t="shared" si="77"/>
        <v>0</v>
      </c>
      <c r="BI237" s="154">
        <f t="shared" si="78"/>
        <v>0</v>
      </c>
      <c r="BJ237" s="18" t="s">
        <v>22</v>
      </c>
      <c r="BK237" s="154">
        <f t="shared" si="79"/>
        <v>0</v>
      </c>
      <c r="BL237" s="18" t="s">
        <v>230</v>
      </c>
      <c r="BM237" s="18" t="s">
        <v>478</v>
      </c>
    </row>
    <row r="238" spans="2:65" s="1" customFormat="1" ht="25.5" customHeight="1">
      <c r="B238" s="119"/>
      <c r="C238" s="147" t="s">
        <v>479</v>
      </c>
      <c r="D238" s="147" t="s">
        <v>167</v>
      </c>
      <c r="E238" s="148" t="s">
        <v>480</v>
      </c>
      <c r="F238" s="219" t="s">
        <v>481</v>
      </c>
      <c r="G238" s="219"/>
      <c r="H238" s="219"/>
      <c r="I238" s="219"/>
      <c r="J238" s="149" t="s">
        <v>200</v>
      </c>
      <c r="K238" s="150">
        <v>2</v>
      </c>
      <c r="L238" s="220"/>
      <c r="M238" s="220"/>
      <c r="N238" s="220">
        <f t="shared" si="70"/>
        <v>0</v>
      </c>
      <c r="O238" s="220"/>
      <c r="P238" s="220"/>
      <c r="Q238" s="220"/>
      <c r="R238" s="121"/>
      <c r="T238" s="151" t="s">
        <v>5</v>
      </c>
      <c r="U238" s="40" t="s">
        <v>42</v>
      </c>
      <c r="V238" s="152">
        <v>0.78</v>
      </c>
      <c r="W238" s="152">
        <f t="shared" si="71"/>
        <v>1.56</v>
      </c>
      <c r="X238" s="152">
        <v>5.9000000000000003E-4</v>
      </c>
      <c r="Y238" s="152">
        <f t="shared" si="72"/>
        <v>1.1800000000000001E-3</v>
      </c>
      <c r="Z238" s="152">
        <v>0</v>
      </c>
      <c r="AA238" s="153">
        <f t="shared" si="73"/>
        <v>0</v>
      </c>
      <c r="AR238" s="18" t="s">
        <v>230</v>
      </c>
      <c r="AT238" s="18" t="s">
        <v>167</v>
      </c>
      <c r="AU238" s="18" t="s">
        <v>103</v>
      </c>
      <c r="AY238" s="18" t="s">
        <v>166</v>
      </c>
      <c r="BE238" s="154">
        <f t="shared" si="74"/>
        <v>0</v>
      </c>
      <c r="BF238" s="154">
        <f t="shared" si="75"/>
        <v>0</v>
      </c>
      <c r="BG238" s="154">
        <f t="shared" si="76"/>
        <v>0</v>
      </c>
      <c r="BH238" s="154">
        <f t="shared" si="77"/>
        <v>0</v>
      </c>
      <c r="BI238" s="154">
        <f t="shared" si="78"/>
        <v>0</v>
      </c>
      <c r="BJ238" s="18" t="s">
        <v>22</v>
      </c>
      <c r="BK238" s="154">
        <f t="shared" si="79"/>
        <v>0</v>
      </c>
      <c r="BL238" s="18" t="s">
        <v>230</v>
      </c>
      <c r="BM238" s="18" t="s">
        <v>482</v>
      </c>
    </row>
    <row r="239" spans="2:65" s="1" customFormat="1" ht="25.5" customHeight="1">
      <c r="B239" s="119"/>
      <c r="C239" s="147" t="s">
        <v>483</v>
      </c>
      <c r="D239" s="147" t="s">
        <v>167</v>
      </c>
      <c r="E239" s="148" t="s">
        <v>484</v>
      </c>
      <c r="F239" s="219" t="s">
        <v>485</v>
      </c>
      <c r="G239" s="219"/>
      <c r="H239" s="219"/>
      <c r="I239" s="219"/>
      <c r="J239" s="149" t="s">
        <v>200</v>
      </c>
      <c r="K239" s="150">
        <v>12</v>
      </c>
      <c r="L239" s="220"/>
      <c r="M239" s="220"/>
      <c r="N239" s="220">
        <f t="shared" si="70"/>
        <v>0</v>
      </c>
      <c r="O239" s="220"/>
      <c r="P239" s="220"/>
      <c r="Q239" s="220"/>
      <c r="R239" s="121"/>
      <c r="T239" s="151" t="s">
        <v>5</v>
      </c>
      <c r="U239" s="40" t="s">
        <v>42</v>
      </c>
      <c r="V239" s="152">
        <v>0.82699999999999996</v>
      </c>
      <c r="W239" s="152">
        <f t="shared" si="71"/>
        <v>9.9239999999999995</v>
      </c>
      <c r="X239" s="152">
        <v>1.1999999999999999E-3</v>
      </c>
      <c r="Y239" s="152">
        <f t="shared" si="72"/>
        <v>1.44E-2</v>
      </c>
      <c r="Z239" s="152">
        <v>0</v>
      </c>
      <c r="AA239" s="153">
        <f t="shared" si="73"/>
        <v>0</v>
      </c>
      <c r="AR239" s="18" t="s">
        <v>230</v>
      </c>
      <c r="AT239" s="18" t="s">
        <v>167</v>
      </c>
      <c r="AU239" s="18" t="s">
        <v>103</v>
      </c>
      <c r="AY239" s="18" t="s">
        <v>166</v>
      </c>
      <c r="BE239" s="154">
        <f t="shared" si="74"/>
        <v>0</v>
      </c>
      <c r="BF239" s="154">
        <f t="shared" si="75"/>
        <v>0</v>
      </c>
      <c r="BG239" s="154">
        <f t="shared" si="76"/>
        <v>0</v>
      </c>
      <c r="BH239" s="154">
        <f t="shared" si="77"/>
        <v>0</v>
      </c>
      <c r="BI239" s="154">
        <f t="shared" si="78"/>
        <v>0</v>
      </c>
      <c r="BJ239" s="18" t="s">
        <v>22</v>
      </c>
      <c r="BK239" s="154">
        <f t="shared" si="79"/>
        <v>0</v>
      </c>
      <c r="BL239" s="18" t="s">
        <v>230</v>
      </c>
      <c r="BM239" s="18" t="s">
        <v>486</v>
      </c>
    </row>
    <row r="240" spans="2:65" s="1" customFormat="1" ht="25.5" customHeight="1">
      <c r="B240" s="119"/>
      <c r="C240" s="147" t="s">
        <v>487</v>
      </c>
      <c r="D240" s="147" t="s">
        <v>167</v>
      </c>
      <c r="E240" s="148" t="s">
        <v>488</v>
      </c>
      <c r="F240" s="219" t="s">
        <v>489</v>
      </c>
      <c r="G240" s="219"/>
      <c r="H240" s="219"/>
      <c r="I240" s="219"/>
      <c r="J240" s="149" t="s">
        <v>200</v>
      </c>
      <c r="K240" s="150">
        <v>20</v>
      </c>
      <c r="L240" s="220"/>
      <c r="M240" s="220"/>
      <c r="N240" s="220">
        <f t="shared" si="70"/>
        <v>0</v>
      </c>
      <c r="O240" s="220"/>
      <c r="P240" s="220"/>
      <c r="Q240" s="220"/>
      <c r="R240" s="121"/>
      <c r="T240" s="151" t="s">
        <v>5</v>
      </c>
      <c r="U240" s="40" t="s">
        <v>42</v>
      </c>
      <c r="V240" s="152">
        <v>0.65900000000000003</v>
      </c>
      <c r="W240" s="152">
        <f t="shared" si="71"/>
        <v>13.18</v>
      </c>
      <c r="X240" s="152">
        <v>8.1999999999999998E-4</v>
      </c>
      <c r="Y240" s="152">
        <f t="shared" si="72"/>
        <v>1.6399999999999998E-2</v>
      </c>
      <c r="Z240" s="152">
        <v>0</v>
      </c>
      <c r="AA240" s="153">
        <f t="shared" si="73"/>
        <v>0</v>
      </c>
      <c r="AR240" s="18" t="s">
        <v>230</v>
      </c>
      <c r="AT240" s="18" t="s">
        <v>167</v>
      </c>
      <c r="AU240" s="18" t="s">
        <v>103</v>
      </c>
      <c r="AY240" s="18" t="s">
        <v>166</v>
      </c>
      <c r="BE240" s="154">
        <f t="shared" si="74"/>
        <v>0</v>
      </c>
      <c r="BF240" s="154">
        <f t="shared" si="75"/>
        <v>0</v>
      </c>
      <c r="BG240" s="154">
        <f t="shared" si="76"/>
        <v>0</v>
      </c>
      <c r="BH240" s="154">
        <f t="shared" si="77"/>
        <v>0</v>
      </c>
      <c r="BI240" s="154">
        <f t="shared" si="78"/>
        <v>0</v>
      </c>
      <c r="BJ240" s="18" t="s">
        <v>22</v>
      </c>
      <c r="BK240" s="154">
        <f t="shared" si="79"/>
        <v>0</v>
      </c>
      <c r="BL240" s="18" t="s">
        <v>230</v>
      </c>
      <c r="BM240" s="18" t="s">
        <v>490</v>
      </c>
    </row>
    <row r="241" spans="2:65" s="1" customFormat="1" ht="25.5" customHeight="1">
      <c r="B241" s="119"/>
      <c r="C241" s="147" t="s">
        <v>491</v>
      </c>
      <c r="D241" s="147" t="s">
        <v>167</v>
      </c>
      <c r="E241" s="148" t="s">
        <v>492</v>
      </c>
      <c r="F241" s="219" t="s">
        <v>493</v>
      </c>
      <c r="G241" s="219"/>
      <c r="H241" s="219"/>
      <c r="I241" s="219"/>
      <c r="J241" s="149" t="s">
        <v>200</v>
      </c>
      <c r="K241" s="150">
        <v>8</v>
      </c>
      <c r="L241" s="220"/>
      <c r="M241" s="220"/>
      <c r="N241" s="220">
        <f t="shared" si="70"/>
        <v>0</v>
      </c>
      <c r="O241" s="220"/>
      <c r="P241" s="220"/>
      <c r="Q241" s="220"/>
      <c r="R241" s="121"/>
      <c r="T241" s="151" t="s">
        <v>5</v>
      </c>
      <c r="U241" s="40" t="s">
        <v>42</v>
      </c>
      <c r="V241" s="152">
        <v>0.72799999999999998</v>
      </c>
      <c r="W241" s="152">
        <f t="shared" si="71"/>
        <v>5.8239999999999998</v>
      </c>
      <c r="X241" s="152">
        <v>1E-3</v>
      </c>
      <c r="Y241" s="152">
        <f t="shared" si="72"/>
        <v>8.0000000000000002E-3</v>
      </c>
      <c r="Z241" s="152">
        <v>0</v>
      </c>
      <c r="AA241" s="153">
        <f t="shared" si="73"/>
        <v>0</v>
      </c>
      <c r="AR241" s="18" t="s">
        <v>230</v>
      </c>
      <c r="AT241" s="18" t="s">
        <v>167</v>
      </c>
      <c r="AU241" s="18" t="s">
        <v>103</v>
      </c>
      <c r="AY241" s="18" t="s">
        <v>166</v>
      </c>
      <c r="BE241" s="154">
        <f t="shared" si="74"/>
        <v>0</v>
      </c>
      <c r="BF241" s="154">
        <f t="shared" si="75"/>
        <v>0</v>
      </c>
      <c r="BG241" s="154">
        <f t="shared" si="76"/>
        <v>0</v>
      </c>
      <c r="BH241" s="154">
        <f t="shared" si="77"/>
        <v>0</v>
      </c>
      <c r="BI241" s="154">
        <f t="shared" si="78"/>
        <v>0</v>
      </c>
      <c r="BJ241" s="18" t="s">
        <v>22</v>
      </c>
      <c r="BK241" s="154">
        <f t="shared" si="79"/>
        <v>0</v>
      </c>
      <c r="BL241" s="18" t="s">
        <v>230</v>
      </c>
      <c r="BM241" s="18" t="s">
        <v>494</v>
      </c>
    </row>
    <row r="242" spans="2:65" s="1" customFormat="1" ht="25.5" customHeight="1">
      <c r="B242" s="119"/>
      <c r="C242" s="147" t="s">
        <v>495</v>
      </c>
      <c r="D242" s="147" t="s">
        <v>167</v>
      </c>
      <c r="E242" s="148" t="s">
        <v>496</v>
      </c>
      <c r="F242" s="219" t="s">
        <v>497</v>
      </c>
      <c r="G242" s="219"/>
      <c r="H242" s="219"/>
      <c r="I242" s="219"/>
      <c r="J242" s="149" t="s">
        <v>200</v>
      </c>
      <c r="K242" s="150">
        <v>13</v>
      </c>
      <c r="L242" s="220"/>
      <c r="M242" s="220"/>
      <c r="N242" s="220">
        <f t="shared" si="70"/>
        <v>0</v>
      </c>
      <c r="O242" s="220"/>
      <c r="P242" s="220"/>
      <c r="Q242" s="220"/>
      <c r="R242" s="121"/>
      <c r="T242" s="151" t="s">
        <v>5</v>
      </c>
      <c r="U242" s="40" t="s">
        <v>42</v>
      </c>
      <c r="V242" s="152">
        <v>0.79700000000000004</v>
      </c>
      <c r="W242" s="152">
        <f t="shared" si="71"/>
        <v>10.361000000000001</v>
      </c>
      <c r="X242" s="152">
        <v>5.6999999999999998E-4</v>
      </c>
      <c r="Y242" s="152">
        <f t="shared" si="72"/>
        <v>7.4099999999999999E-3</v>
      </c>
      <c r="Z242" s="152">
        <v>0</v>
      </c>
      <c r="AA242" s="153">
        <f t="shared" si="73"/>
        <v>0</v>
      </c>
      <c r="AR242" s="18" t="s">
        <v>230</v>
      </c>
      <c r="AT242" s="18" t="s">
        <v>167</v>
      </c>
      <c r="AU242" s="18" t="s">
        <v>103</v>
      </c>
      <c r="AY242" s="18" t="s">
        <v>166</v>
      </c>
      <c r="BE242" s="154">
        <f t="shared" si="74"/>
        <v>0</v>
      </c>
      <c r="BF242" s="154">
        <f t="shared" si="75"/>
        <v>0</v>
      </c>
      <c r="BG242" s="154">
        <f t="shared" si="76"/>
        <v>0</v>
      </c>
      <c r="BH242" s="154">
        <f t="shared" si="77"/>
        <v>0</v>
      </c>
      <c r="BI242" s="154">
        <f t="shared" si="78"/>
        <v>0</v>
      </c>
      <c r="BJ242" s="18" t="s">
        <v>22</v>
      </c>
      <c r="BK242" s="154">
        <f t="shared" si="79"/>
        <v>0</v>
      </c>
      <c r="BL242" s="18" t="s">
        <v>230</v>
      </c>
      <c r="BM242" s="18" t="s">
        <v>498</v>
      </c>
    </row>
    <row r="243" spans="2:65" s="1" customFormat="1" ht="25.5" customHeight="1">
      <c r="B243" s="119"/>
      <c r="C243" s="147" t="s">
        <v>499</v>
      </c>
      <c r="D243" s="147" t="s">
        <v>167</v>
      </c>
      <c r="E243" s="148" t="s">
        <v>500</v>
      </c>
      <c r="F243" s="219" t="s">
        <v>501</v>
      </c>
      <c r="G243" s="219"/>
      <c r="H243" s="219"/>
      <c r="I243" s="219"/>
      <c r="J243" s="149" t="s">
        <v>200</v>
      </c>
      <c r="K243" s="150">
        <v>5</v>
      </c>
      <c r="L243" s="220"/>
      <c r="M243" s="220"/>
      <c r="N243" s="220">
        <f t="shared" si="70"/>
        <v>0</v>
      </c>
      <c r="O243" s="220"/>
      <c r="P243" s="220"/>
      <c r="Q243" s="220"/>
      <c r="R243" s="121"/>
      <c r="T243" s="151" t="s">
        <v>5</v>
      </c>
      <c r="U243" s="40" t="s">
        <v>42</v>
      </c>
      <c r="V243" s="152">
        <v>0.314</v>
      </c>
      <c r="W243" s="152">
        <f t="shared" si="71"/>
        <v>1.57</v>
      </c>
      <c r="X243" s="152">
        <v>1.09E-3</v>
      </c>
      <c r="Y243" s="152">
        <f t="shared" si="72"/>
        <v>5.45E-3</v>
      </c>
      <c r="Z243" s="152">
        <v>0</v>
      </c>
      <c r="AA243" s="153">
        <f t="shared" si="73"/>
        <v>0</v>
      </c>
      <c r="AR243" s="18" t="s">
        <v>230</v>
      </c>
      <c r="AT243" s="18" t="s">
        <v>167</v>
      </c>
      <c r="AU243" s="18" t="s">
        <v>103</v>
      </c>
      <c r="AY243" s="18" t="s">
        <v>166</v>
      </c>
      <c r="BE243" s="154">
        <f t="shared" si="74"/>
        <v>0</v>
      </c>
      <c r="BF243" s="154">
        <f t="shared" si="75"/>
        <v>0</v>
      </c>
      <c r="BG243" s="154">
        <f t="shared" si="76"/>
        <v>0</v>
      </c>
      <c r="BH243" s="154">
        <f t="shared" si="77"/>
        <v>0</v>
      </c>
      <c r="BI243" s="154">
        <f t="shared" si="78"/>
        <v>0</v>
      </c>
      <c r="BJ243" s="18" t="s">
        <v>22</v>
      </c>
      <c r="BK243" s="154">
        <f t="shared" si="79"/>
        <v>0</v>
      </c>
      <c r="BL243" s="18" t="s">
        <v>230</v>
      </c>
      <c r="BM243" s="18" t="s">
        <v>502</v>
      </c>
    </row>
    <row r="244" spans="2:65" s="1" customFormat="1" ht="25.5" customHeight="1">
      <c r="B244" s="119"/>
      <c r="C244" s="147" t="s">
        <v>503</v>
      </c>
      <c r="D244" s="147" t="s">
        <v>167</v>
      </c>
      <c r="E244" s="148" t="s">
        <v>504</v>
      </c>
      <c r="F244" s="219" t="s">
        <v>505</v>
      </c>
      <c r="G244" s="219"/>
      <c r="H244" s="219"/>
      <c r="I244" s="219"/>
      <c r="J244" s="149" t="s">
        <v>228</v>
      </c>
      <c r="K244" s="150">
        <v>11</v>
      </c>
      <c r="L244" s="220"/>
      <c r="M244" s="220"/>
      <c r="N244" s="220">
        <f t="shared" si="70"/>
        <v>0</v>
      </c>
      <c r="O244" s="220"/>
      <c r="P244" s="220"/>
      <c r="Q244" s="220"/>
      <c r="R244" s="121"/>
      <c r="T244" s="151" t="s">
        <v>5</v>
      </c>
      <c r="U244" s="40" t="s">
        <v>42</v>
      </c>
      <c r="V244" s="152">
        <v>0.157</v>
      </c>
      <c r="W244" s="152">
        <f t="shared" si="71"/>
        <v>1.7270000000000001</v>
      </c>
      <c r="X244" s="152">
        <v>0</v>
      </c>
      <c r="Y244" s="152">
        <f t="shared" si="72"/>
        <v>0</v>
      </c>
      <c r="Z244" s="152">
        <v>0</v>
      </c>
      <c r="AA244" s="153">
        <f t="shared" si="73"/>
        <v>0</v>
      </c>
      <c r="AR244" s="18" t="s">
        <v>230</v>
      </c>
      <c r="AT244" s="18" t="s">
        <v>167</v>
      </c>
      <c r="AU244" s="18" t="s">
        <v>103</v>
      </c>
      <c r="AY244" s="18" t="s">
        <v>166</v>
      </c>
      <c r="BE244" s="154">
        <f t="shared" si="74"/>
        <v>0</v>
      </c>
      <c r="BF244" s="154">
        <f t="shared" si="75"/>
        <v>0</v>
      </c>
      <c r="BG244" s="154">
        <f t="shared" si="76"/>
        <v>0</v>
      </c>
      <c r="BH244" s="154">
        <f t="shared" si="77"/>
        <v>0</v>
      </c>
      <c r="BI244" s="154">
        <f t="shared" si="78"/>
        <v>0</v>
      </c>
      <c r="BJ244" s="18" t="s">
        <v>22</v>
      </c>
      <c r="BK244" s="154">
        <f t="shared" si="79"/>
        <v>0</v>
      </c>
      <c r="BL244" s="18" t="s">
        <v>230</v>
      </c>
      <c r="BM244" s="18" t="s">
        <v>506</v>
      </c>
    </row>
    <row r="245" spans="2:65" s="1" customFormat="1" ht="25.5" customHeight="1">
      <c r="B245" s="119"/>
      <c r="C245" s="147" t="s">
        <v>507</v>
      </c>
      <c r="D245" s="147" t="s">
        <v>167</v>
      </c>
      <c r="E245" s="148" t="s">
        <v>508</v>
      </c>
      <c r="F245" s="219" t="s">
        <v>509</v>
      </c>
      <c r="G245" s="219"/>
      <c r="H245" s="219"/>
      <c r="I245" s="219"/>
      <c r="J245" s="149" t="s">
        <v>228</v>
      </c>
      <c r="K245" s="150">
        <v>6</v>
      </c>
      <c r="L245" s="220"/>
      <c r="M245" s="220"/>
      <c r="N245" s="220">
        <f t="shared" si="70"/>
        <v>0</v>
      </c>
      <c r="O245" s="220"/>
      <c r="P245" s="220"/>
      <c r="Q245" s="220"/>
      <c r="R245" s="121"/>
      <c r="T245" s="151" t="s">
        <v>5</v>
      </c>
      <c r="U245" s="40" t="s">
        <v>42</v>
      </c>
      <c r="V245" s="152">
        <v>0.17399999999999999</v>
      </c>
      <c r="W245" s="152">
        <f t="shared" si="71"/>
        <v>1.044</v>
      </c>
      <c r="X245" s="152">
        <v>0</v>
      </c>
      <c r="Y245" s="152">
        <f t="shared" si="72"/>
        <v>0</v>
      </c>
      <c r="Z245" s="152">
        <v>0</v>
      </c>
      <c r="AA245" s="153">
        <f t="shared" si="73"/>
        <v>0</v>
      </c>
      <c r="AR245" s="18" t="s">
        <v>230</v>
      </c>
      <c r="AT245" s="18" t="s">
        <v>167</v>
      </c>
      <c r="AU245" s="18" t="s">
        <v>103</v>
      </c>
      <c r="AY245" s="18" t="s">
        <v>166</v>
      </c>
      <c r="BE245" s="154">
        <f t="shared" si="74"/>
        <v>0</v>
      </c>
      <c r="BF245" s="154">
        <f t="shared" si="75"/>
        <v>0</v>
      </c>
      <c r="BG245" s="154">
        <f t="shared" si="76"/>
        <v>0</v>
      </c>
      <c r="BH245" s="154">
        <f t="shared" si="77"/>
        <v>0</v>
      </c>
      <c r="BI245" s="154">
        <f t="shared" si="78"/>
        <v>0</v>
      </c>
      <c r="BJ245" s="18" t="s">
        <v>22</v>
      </c>
      <c r="BK245" s="154">
        <f t="shared" si="79"/>
        <v>0</v>
      </c>
      <c r="BL245" s="18" t="s">
        <v>230</v>
      </c>
      <c r="BM245" s="18" t="s">
        <v>510</v>
      </c>
    </row>
    <row r="246" spans="2:65" s="1" customFormat="1" ht="25.5" customHeight="1">
      <c r="B246" s="119"/>
      <c r="C246" s="147" t="s">
        <v>511</v>
      </c>
      <c r="D246" s="147" t="s">
        <v>167</v>
      </c>
      <c r="E246" s="148" t="s">
        <v>512</v>
      </c>
      <c r="F246" s="219" t="s">
        <v>513</v>
      </c>
      <c r="G246" s="219"/>
      <c r="H246" s="219"/>
      <c r="I246" s="219"/>
      <c r="J246" s="149" t="s">
        <v>228</v>
      </c>
      <c r="K246" s="150">
        <v>5</v>
      </c>
      <c r="L246" s="220"/>
      <c r="M246" s="220"/>
      <c r="N246" s="220">
        <f t="shared" si="70"/>
        <v>0</v>
      </c>
      <c r="O246" s="220"/>
      <c r="P246" s="220"/>
      <c r="Q246" s="220"/>
      <c r="R246" s="121"/>
      <c r="T246" s="151" t="s">
        <v>5</v>
      </c>
      <c r="U246" s="40" t="s">
        <v>42</v>
      </c>
      <c r="V246" s="152">
        <v>0.25900000000000001</v>
      </c>
      <c r="W246" s="152">
        <f t="shared" si="71"/>
        <v>1.2949999999999999</v>
      </c>
      <c r="X246" s="152">
        <v>0</v>
      </c>
      <c r="Y246" s="152">
        <f t="shared" si="72"/>
        <v>0</v>
      </c>
      <c r="Z246" s="152">
        <v>0</v>
      </c>
      <c r="AA246" s="153">
        <f t="shared" si="73"/>
        <v>0</v>
      </c>
      <c r="AR246" s="18" t="s">
        <v>230</v>
      </c>
      <c r="AT246" s="18" t="s">
        <v>167</v>
      </c>
      <c r="AU246" s="18" t="s">
        <v>103</v>
      </c>
      <c r="AY246" s="18" t="s">
        <v>166</v>
      </c>
      <c r="BE246" s="154">
        <f t="shared" si="74"/>
        <v>0</v>
      </c>
      <c r="BF246" s="154">
        <f t="shared" si="75"/>
        <v>0</v>
      </c>
      <c r="BG246" s="154">
        <f t="shared" si="76"/>
        <v>0</v>
      </c>
      <c r="BH246" s="154">
        <f t="shared" si="77"/>
        <v>0</v>
      </c>
      <c r="BI246" s="154">
        <f t="shared" si="78"/>
        <v>0</v>
      </c>
      <c r="BJ246" s="18" t="s">
        <v>22</v>
      </c>
      <c r="BK246" s="154">
        <f t="shared" si="79"/>
        <v>0</v>
      </c>
      <c r="BL246" s="18" t="s">
        <v>230</v>
      </c>
      <c r="BM246" s="18" t="s">
        <v>514</v>
      </c>
    </row>
    <row r="247" spans="2:65" s="1" customFormat="1" ht="25.5" customHeight="1">
      <c r="B247" s="119"/>
      <c r="C247" s="147" t="s">
        <v>515</v>
      </c>
      <c r="D247" s="147" t="s">
        <v>167</v>
      </c>
      <c r="E247" s="148" t="s">
        <v>516</v>
      </c>
      <c r="F247" s="219" t="s">
        <v>517</v>
      </c>
      <c r="G247" s="219"/>
      <c r="H247" s="219"/>
      <c r="I247" s="219"/>
      <c r="J247" s="149" t="s">
        <v>228</v>
      </c>
      <c r="K247" s="150">
        <v>2</v>
      </c>
      <c r="L247" s="220"/>
      <c r="M247" s="220"/>
      <c r="N247" s="220">
        <f t="shared" si="70"/>
        <v>0</v>
      </c>
      <c r="O247" s="220"/>
      <c r="P247" s="220"/>
      <c r="Q247" s="220"/>
      <c r="R247" s="121"/>
      <c r="T247" s="151" t="s">
        <v>5</v>
      </c>
      <c r="U247" s="40" t="s">
        <v>42</v>
      </c>
      <c r="V247" s="152">
        <v>0.25900000000000001</v>
      </c>
      <c r="W247" s="152">
        <f t="shared" si="71"/>
        <v>0.51800000000000002</v>
      </c>
      <c r="X247" s="152">
        <v>0</v>
      </c>
      <c r="Y247" s="152">
        <f t="shared" si="72"/>
        <v>0</v>
      </c>
      <c r="Z247" s="152">
        <v>0</v>
      </c>
      <c r="AA247" s="153">
        <f t="shared" si="73"/>
        <v>0</v>
      </c>
      <c r="AR247" s="18" t="s">
        <v>230</v>
      </c>
      <c r="AT247" s="18" t="s">
        <v>167</v>
      </c>
      <c r="AU247" s="18" t="s">
        <v>103</v>
      </c>
      <c r="AY247" s="18" t="s">
        <v>166</v>
      </c>
      <c r="BE247" s="154">
        <f t="shared" si="74"/>
        <v>0</v>
      </c>
      <c r="BF247" s="154">
        <f t="shared" si="75"/>
        <v>0</v>
      </c>
      <c r="BG247" s="154">
        <f t="shared" si="76"/>
        <v>0</v>
      </c>
      <c r="BH247" s="154">
        <f t="shared" si="77"/>
        <v>0</v>
      </c>
      <c r="BI247" s="154">
        <f t="shared" si="78"/>
        <v>0</v>
      </c>
      <c r="BJ247" s="18" t="s">
        <v>22</v>
      </c>
      <c r="BK247" s="154">
        <f t="shared" si="79"/>
        <v>0</v>
      </c>
      <c r="BL247" s="18" t="s">
        <v>230</v>
      </c>
      <c r="BM247" s="18" t="s">
        <v>518</v>
      </c>
    </row>
    <row r="248" spans="2:65" s="1" customFormat="1" ht="16.5" customHeight="1">
      <c r="B248" s="119"/>
      <c r="C248" s="147" t="s">
        <v>519</v>
      </c>
      <c r="D248" s="147" t="s">
        <v>167</v>
      </c>
      <c r="E248" s="148" t="s">
        <v>520</v>
      </c>
      <c r="F248" s="219" t="s">
        <v>521</v>
      </c>
      <c r="G248" s="219"/>
      <c r="H248" s="219"/>
      <c r="I248" s="219"/>
      <c r="J248" s="149" t="s">
        <v>228</v>
      </c>
      <c r="K248" s="150">
        <v>11</v>
      </c>
      <c r="L248" s="220"/>
      <c r="M248" s="220"/>
      <c r="N248" s="220">
        <f t="shared" si="70"/>
        <v>0</v>
      </c>
      <c r="O248" s="220"/>
      <c r="P248" s="220"/>
      <c r="Q248" s="220"/>
      <c r="R248" s="121"/>
      <c r="T248" s="151" t="s">
        <v>5</v>
      </c>
      <c r="U248" s="40" t="s">
        <v>42</v>
      </c>
      <c r="V248" s="152">
        <v>0.113</v>
      </c>
      <c r="W248" s="152">
        <f t="shared" si="71"/>
        <v>1.2430000000000001</v>
      </c>
      <c r="X248" s="152">
        <v>2.3000000000000001E-4</v>
      </c>
      <c r="Y248" s="152">
        <f t="shared" si="72"/>
        <v>2.5300000000000001E-3</v>
      </c>
      <c r="Z248" s="152">
        <v>0</v>
      </c>
      <c r="AA248" s="153">
        <f t="shared" si="73"/>
        <v>0</v>
      </c>
      <c r="AR248" s="18" t="s">
        <v>230</v>
      </c>
      <c r="AT248" s="18" t="s">
        <v>167</v>
      </c>
      <c r="AU248" s="18" t="s">
        <v>103</v>
      </c>
      <c r="AY248" s="18" t="s">
        <v>166</v>
      </c>
      <c r="BE248" s="154">
        <f t="shared" si="74"/>
        <v>0</v>
      </c>
      <c r="BF248" s="154">
        <f t="shared" si="75"/>
        <v>0</v>
      </c>
      <c r="BG248" s="154">
        <f t="shared" si="76"/>
        <v>0</v>
      </c>
      <c r="BH248" s="154">
        <f t="shared" si="77"/>
        <v>0</v>
      </c>
      <c r="BI248" s="154">
        <f t="shared" si="78"/>
        <v>0</v>
      </c>
      <c r="BJ248" s="18" t="s">
        <v>22</v>
      </c>
      <c r="BK248" s="154">
        <f t="shared" si="79"/>
        <v>0</v>
      </c>
      <c r="BL248" s="18" t="s">
        <v>230</v>
      </c>
      <c r="BM248" s="18" t="s">
        <v>522</v>
      </c>
    </row>
    <row r="249" spans="2:65" s="1" customFormat="1" ht="16.5" customHeight="1">
      <c r="B249" s="119"/>
      <c r="C249" s="147" t="s">
        <v>523</v>
      </c>
      <c r="D249" s="147" t="s">
        <v>167</v>
      </c>
      <c r="E249" s="148" t="s">
        <v>524</v>
      </c>
      <c r="F249" s="219" t="s">
        <v>525</v>
      </c>
      <c r="G249" s="219"/>
      <c r="H249" s="219"/>
      <c r="I249" s="219"/>
      <c r="J249" s="149" t="s">
        <v>228</v>
      </c>
      <c r="K249" s="150">
        <v>6</v>
      </c>
      <c r="L249" s="220"/>
      <c r="M249" s="220"/>
      <c r="N249" s="220">
        <f t="shared" si="70"/>
        <v>0</v>
      </c>
      <c r="O249" s="220"/>
      <c r="P249" s="220"/>
      <c r="Q249" s="220"/>
      <c r="R249" s="121"/>
      <c r="T249" s="151" t="s">
        <v>5</v>
      </c>
      <c r="U249" s="40" t="s">
        <v>42</v>
      </c>
      <c r="V249" s="152">
        <v>0.113</v>
      </c>
      <c r="W249" s="152">
        <f t="shared" si="71"/>
        <v>0.67800000000000005</v>
      </c>
      <c r="X249" s="152">
        <v>2.7E-4</v>
      </c>
      <c r="Y249" s="152">
        <f t="shared" si="72"/>
        <v>1.6199999999999999E-3</v>
      </c>
      <c r="Z249" s="152">
        <v>0</v>
      </c>
      <c r="AA249" s="153">
        <f t="shared" si="73"/>
        <v>0</v>
      </c>
      <c r="AR249" s="18" t="s">
        <v>230</v>
      </c>
      <c r="AT249" s="18" t="s">
        <v>167</v>
      </c>
      <c r="AU249" s="18" t="s">
        <v>103</v>
      </c>
      <c r="AY249" s="18" t="s">
        <v>166</v>
      </c>
      <c r="BE249" s="154">
        <f t="shared" si="74"/>
        <v>0</v>
      </c>
      <c r="BF249" s="154">
        <f t="shared" si="75"/>
        <v>0</v>
      </c>
      <c r="BG249" s="154">
        <f t="shared" si="76"/>
        <v>0</v>
      </c>
      <c r="BH249" s="154">
        <f t="shared" si="77"/>
        <v>0</v>
      </c>
      <c r="BI249" s="154">
        <f t="shared" si="78"/>
        <v>0</v>
      </c>
      <c r="BJ249" s="18" t="s">
        <v>22</v>
      </c>
      <c r="BK249" s="154">
        <f t="shared" si="79"/>
        <v>0</v>
      </c>
      <c r="BL249" s="18" t="s">
        <v>230</v>
      </c>
      <c r="BM249" s="18" t="s">
        <v>526</v>
      </c>
    </row>
    <row r="250" spans="2:65" s="1" customFormat="1" ht="38.25" customHeight="1">
      <c r="B250" s="119"/>
      <c r="C250" s="147" t="s">
        <v>527</v>
      </c>
      <c r="D250" s="147" t="s">
        <v>167</v>
      </c>
      <c r="E250" s="148" t="s">
        <v>528</v>
      </c>
      <c r="F250" s="219" t="s">
        <v>529</v>
      </c>
      <c r="G250" s="219"/>
      <c r="H250" s="219"/>
      <c r="I250" s="219"/>
      <c r="J250" s="149" t="s">
        <v>228</v>
      </c>
      <c r="K250" s="150">
        <v>1</v>
      </c>
      <c r="L250" s="220"/>
      <c r="M250" s="220"/>
      <c r="N250" s="220">
        <f t="shared" si="70"/>
        <v>0</v>
      </c>
      <c r="O250" s="220"/>
      <c r="P250" s="220"/>
      <c r="Q250" s="220"/>
      <c r="R250" s="121"/>
      <c r="T250" s="151" t="s">
        <v>5</v>
      </c>
      <c r="U250" s="40" t="s">
        <v>42</v>
      </c>
      <c r="V250" s="152">
        <v>0.113</v>
      </c>
      <c r="W250" s="152">
        <f t="shared" si="71"/>
        <v>0.113</v>
      </c>
      <c r="X250" s="152">
        <v>1.0200000000000001E-3</v>
      </c>
      <c r="Y250" s="152">
        <f t="shared" si="72"/>
        <v>1.0200000000000001E-3</v>
      </c>
      <c r="Z250" s="152">
        <v>0</v>
      </c>
      <c r="AA250" s="153">
        <f t="shared" si="73"/>
        <v>0</v>
      </c>
      <c r="AR250" s="18" t="s">
        <v>230</v>
      </c>
      <c r="AT250" s="18" t="s">
        <v>167</v>
      </c>
      <c r="AU250" s="18" t="s">
        <v>103</v>
      </c>
      <c r="AY250" s="18" t="s">
        <v>166</v>
      </c>
      <c r="BE250" s="154">
        <f t="shared" si="74"/>
        <v>0</v>
      </c>
      <c r="BF250" s="154">
        <f t="shared" si="75"/>
        <v>0</v>
      </c>
      <c r="BG250" s="154">
        <f t="shared" si="76"/>
        <v>0</v>
      </c>
      <c r="BH250" s="154">
        <f t="shared" si="77"/>
        <v>0</v>
      </c>
      <c r="BI250" s="154">
        <f t="shared" si="78"/>
        <v>0</v>
      </c>
      <c r="BJ250" s="18" t="s">
        <v>22</v>
      </c>
      <c r="BK250" s="154">
        <f t="shared" si="79"/>
        <v>0</v>
      </c>
      <c r="BL250" s="18" t="s">
        <v>230</v>
      </c>
      <c r="BM250" s="18" t="s">
        <v>530</v>
      </c>
    </row>
    <row r="251" spans="2:65" s="1" customFormat="1" ht="25.5" customHeight="1">
      <c r="B251" s="119"/>
      <c r="C251" s="147" t="s">
        <v>531</v>
      </c>
      <c r="D251" s="147" t="s">
        <v>167</v>
      </c>
      <c r="E251" s="148" t="s">
        <v>532</v>
      </c>
      <c r="F251" s="219" t="s">
        <v>533</v>
      </c>
      <c r="G251" s="219"/>
      <c r="H251" s="219"/>
      <c r="I251" s="219"/>
      <c r="J251" s="149" t="s">
        <v>228</v>
      </c>
      <c r="K251" s="150">
        <v>2</v>
      </c>
      <c r="L251" s="220"/>
      <c r="M251" s="220"/>
      <c r="N251" s="220">
        <f t="shared" si="70"/>
        <v>0</v>
      </c>
      <c r="O251" s="220"/>
      <c r="P251" s="220"/>
      <c r="Q251" s="220"/>
      <c r="R251" s="121"/>
      <c r="T251" s="151" t="s">
        <v>5</v>
      </c>
      <c r="U251" s="40" t="s">
        <v>42</v>
      </c>
      <c r="V251" s="152">
        <v>0.46500000000000002</v>
      </c>
      <c r="W251" s="152">
        <f t="shared" si="71"/>
        <v>0.93</v>
      </c>
      <c r="X251" s="152">
        <v>0</v>
      </c>
      <c r="Y251" s="152">
        <f t="shared" si="72"/>
        <v>0</v>
      </c>
      <c r="Z251" s="152">
        <v>2.5170000000000001E-2</v>
      </c>
      <c r="AA251" s="153">
        <f t="shared" si="73"/>
        <v>5.0340000000000003E-2</v>
      </c>
      <c r="AR251" s="18" t="s">
        <v>230</v>
      </c>
      <c r="AT251" s="18" t="s">
        <v>167</v>
      </c>
      <c r="AU251" s="18" t="s">
        <v>103</v>
      </c>
      <c r="AY251" s="18" t="s">
        <v>166</v>
      </c>
      <c r="BE251" s="154">
        <f t="shared" si="74"/>
        <v>0</v>
      </c>
      <c r="BF251" s="154">
        <f t="shared" si="75"/>
        <v>0</v>
      </c>
      <c r="BG251" s="154">
        <f t="shared" si="76"/>
        <v>0</v>
      </c>
      <c r="BH251" s="154">
        <f t="shared" si="77"/>
        <v>0</v>
      </c>
      <c r="BI251" s="154">
        <f t="shared" si="78"/>
        <v>0</v>
      </c>
      <c r="BJ251" s="18" t="s">
        <v>22</v>
      </c>
      <c r="BK251" s="154">
        <f t="shared" si="79"/>
        <v>0</v>
      </c>
      <c r="BL251" s="18" t="s">
        <v>230</v>
      </c>
      <c r="BM251" s="18" t="s">
        <v>534</v>
      </c>
    </row>
    <row r="252" spans="2:65" s="1" customFormat="1" ht="25.5" customHeight="1">
      <c r="B252" s="119"/>
      <c r="C252" s="147" t="s">
        <v>535</v>
      </c>
      <c r="D252" s="147" t="s">
        <v>167</v>
      </c>
      <c r="E252" s="148" t="s">
        <v>536</v>
      </c>
      <c r="F252" s="219" t="s">
        <v>537</v>
      </c>
      <c r="G252" s="219"/>
      <c r="H252" s="219"/>
      <c r="I252" s="219"/>
      <c r="J252" s="149" t="s">
        <v>228</v>
      </c>
      <c r="K252" s="150">
        <v>3</v>
      </c>
      <c r="L252" s="220"/>
      <c r="M252" s="220"/>
      <c r="N252" s="220">
        <f t="shared" si="70"/>
        <v>0</v>
      </c>
      <c r="O252" s="220"/>
      <c r="P252" s="220"/>
      <c r="Q252" s="220"/>
      <c r="R252" s="121"/>
      <c r="T252" s="151" t="s">
        <v>5</v>
      </c>
      <c r="U252" s="40" t="s">
        <v>42</v>
      </c>
      <c r="V252" s="152">
        <v>0.113</v>
      </c>
      <c r="W252" s="152">
        <f t="shared" si="71"/>
        <v>0.33900000000000002</v>
      </c>
      <c r="X252" s="152">
        <v>6.0000000000000002E-5</v>
      </c>
      <c r="Y252" s="152">
        <f t="shared" si="72"/>
        <v>1.8000000000000001E-4</v>
      </c>
      <c r="Z252" s="152">
        <v>0</v>
      </c>
      <c r="AA252" s="153">
        <f t="shared" si="73"/>
        <v>0</v>
      </c>
      <c r="AR252" s="18" t="s">
        <v>230</v>
      </c>
      <c r="AT252" s="18" t="s">
        <v>167</v>
      </c>
      <c r="AU252" s="18" t="s">
        <v>103</v>
      </c>
      <c r="AY252" s="18" t="s">
        <v>166</v>
      </c>
      <c r="BE252" s="154">
        <f t="shared" si="74"/>
        <v>0</v>
      </c>
      <c r="BF252" s="154">
        <f t="shared" si="75"/>
        <v>0</v>
      </c>
      <c r="BG252" s="154">
        <f t="shared" si="76"/>
        <v>0</v>
      </c>
      <c r="BH252" s="154">
        <f t="shared" si="77"/>
        <v>0</v>
      </c>
      <c r="BI252" s="154">
        <f t="shared" si="78"/>
        <v>0</v>
      </c>
      <c r="BJ252" s="18" t="s">
        <v>22</v>
      </c>
      <c r="BK252" s="154">
        <f t="shared" si="79"/>
        <v>0</v>
      </c>
      <c r="BL252" s="18" t="s">
        <v>230</v>
      </c>
      <c r="BM252" s="18" t="s">
        <v>538</v>
      </c>
    </row>
    <row r="253" spans="2:65" s="1" customFormat="1" ht="25.5" customHeight="1">
      <c r="B253" s="119"/>
      <c r="C253" s="147" t="s">
        <v>539</v>
      </c>
      <c r="D253" s="147" t="s">
        <v>167</v>
      </c>
      <c r="E253" s="148" t="s">
        <v>540</v>
      </c>
      <c r="F253" s="219" t="s">
        <v>541</v>
      </c>
      <c r="G253" s="219"/>
      <c r="H253" s="219"/>
      <c r="I253" s="219"/>
      <c r="J253" s="149" t="s">
        <v>200</v>
      </c>
      <c r="K253" s="150">
        <v>10</v>
      </c>
      <c r="L253" s="220"/>
      <c r="M253" s="220"/>
      <c r="N253" s="220">
        <f t="shared" si="70"/>
        <v>0</v>
      </c>
      <c r="O253" s="220"/>
      <c r="P253" s="220"/>
      <c r="Q253" s="220"/>
      <c r="R253" s="121"/>
      <c r="T253" s="151" t="s">
        <v>5</v>
      </c>
      <c r="U253" s="40" t="s">
        <v>42</v>
      </c>
      <c r="V253" s="152">
        <v>5.8999999999999997E-2</v>
      </c>
      <c r="W253" s="152">
        <f t="shared" si="71"/>
        <v>0.59</v>
      </c>
      <c r="X253" s="152">
        <v>0</v>
      </c>
      <c r="Y253" s="152">
        <f t="shared" si="72"/>
        <v>0</v>
      </c>
      <c r="Z253" s="152">
        <v>0</v>
      </c>
      <c r="AA253" s="153">
        <f t="shared" si="73"/>
        <v>0</v>
      </c>
      <c r="AR253" s="18" t="s">
        <v>230</v>
      </c>
      <c r="AT253" s="18" t="s">
        <v>167</v>
      </c>
      <c r="AU253" s="18" t="s">
        <v>103</v>
      </c>
      <c r="AY253" s="18" t="s">
        <v>166</v>
      </c>
      <c r="BE253" s="154">
        <f t="shared" si="74"/>
        <v>0</v>
      </c>
      <c r="BF253" s="154">
        <f t="shared" si="75"/>
        <v>0</v>
      </c>
      <c r="BG253" s="154">
        <f t="shared" si="76"/>
        <v>0</v>
      </c>
      <c r="BH253" s="154">
        <f t="shared" si="77"/>
        <v>0</v>
      </c>
      <c r="BI253" s="154">
        <f t="shared" si="78"/>
        <v>0</v>
      </c>
      <c r="BJ253" s="18" t="s">
        <v>22</v>
      </c>
      <c r="BK253" s="154">
        <f t="shared" si="79"/>
        <v>0</v>
      </c>
      <c r="BL253" s="18" t="s">
        <v>230</v>
      </c>
      <c r="BM253" s="18" t="s">
        <v>542</v>
      </c>
    </row>
    <row r="254" spans="2:65" s="1" customFormat="1" ht="16.5" customHeight="1">
      <c r="B254" s="119"/>
      <c r="C254" s="147" t="s">
        <v>543</v>
      </c>
      <c r="D254" s="147" t="s">
        <v>167</v>
      </c>
      <c r="E254" s="148" t="s">
        <v>544</v>
      </c>
      <c r="F254" s="219" t="s">
        <v>545</v>
      </c>
      <c r="G254" s="219"/>
      <c r="H254" s="219"/>
      <c r="I254" s="219"/>
      <c r="J254" s="149" t="s">
        <v>200</v>
      </c>
      <c r="K254" s="150">
        <v>1.5</v>
      </c>
      <c r="L254" s="220"/>
      <c r="M254" s="220"/>
      <c r="N254" s="220">
        <f t="shared" si="70"/>
        <v>0</v>
      </c>
      <c r="O254" s="220"/>
      <c r="P254" s="220"/>
      <c r="Q254" s="220"/>
      <c r="R254" s="121"/>
      <c r="T254" s="151" t="s">
        <v>5</v>
      </c>
      <c r="U254" s="40" t="s">
        <v>42</v>
      </c>
      <c r="V254" s="152">
        <v>1.1479999999999999</v>
      </c>
      <c r="W254" s="152">
        <f t="shared" si="71"/>
        <v>1.722</v>
      </c>
      <c r="X254" s="152">
        <v>5.0840000000000003E-2</v>
      </c>
      <c r="Y254" s="152">
        <f t="shared" si="72"/>
        <v>7.6260000000000008E-2</v>
      </c>
      <c r="Z254" s="152">
        <v>0</v>
      </c>
      <c r="AA254" s="153">
        <f t="shared" si="73"/>
        <v>0</v>
      </c>
      <c r="AR254" s="18" t="s">
        <v>230</v>
      </c>
      <c r="AT254" s="18" t="s">
        <v>167</v>
      </c>
      <c r="AU254" s="18" t="s">
        <v>103</v>
      </c>
      <c r="AY254" s="18" t="s">
        <v>166</v>
      </c>
      <c r="BE254" s="154">
        <f t="shared" si="74"/>
        <v>0</v>
      </c>
      <c r="BF254" s="154">
        <f t="shared" si="75"/>
        <v>0</v>
      </c>
      <c r="BG254" s="154">
        <f t="shared" si="76"/>
        <v>0</v>
      </c>
      <c r="BH254" s="154">
        <f t="shared" si="77"/>
        <v>0</v>
      </c>
      <c r="BI254" s="154">
        <f t="shared" si="78"/>
        <v>0</v>
      </c>
      <c r="BJ254" s="18" t="s">
        <v>22</v>
      </c>
      <c r="BK254" s="154">
        <f t="shared" si="79"/>
        <v>0</v>
      </c>
      <c r="BL254" s="18" t="s">
        <v>230</v>
      </c>
      <c r="BM254" s="18" t="s">
        <v>546</v>
      </c>
    </row>
    <row r="255" spans="2:65" s="1" customFormat="1" ht="25.5" customHeight="1">
      <c r="B255" s="119"/>
      <c r="C255" s="147" t="s">
        <v>547</v>
      </c>
      <c r="D255" s="147" t="s">
        <v>167</v>
      </c>
      <c r="E255" s="148" t="s">
        <v>548</v>
      </c>
      <c r="F255" s="219" t="s">
        <v>549</v>
      </c>
      <c r="G255" s="219"/>
      <c r="H255" s="219"/>
      <c r="I255" s="219"/>
      <c r="J255" s="149" t="s">
        <v>228</v>
      </c>
      <c r="K255" s="150">
        <v>2</v>
      </c>
      <c r="L255" s="220"/>
      <c r="M255" s="220"/>
      <c r="N255" s="220">
        <f t="shared" si="70"/>
        <v>0</v>
      </c>
      <c r="O255" s="220"/>
      <c r="P255" s="220"/>
      <c r="Q255" s="220"/>
      <c r="R255" s="121"/>
      <c r="T255" s="151" t="s">
        <v>5</v>
      </c>
      <c r="U255" s="40" t="s">
        <v>42</v>
      </c>
      <c r="V255" s="152">
        <v>0.57199999999999995</v>
      </c>
      <c r="W255" s="152">
        <f t="shared" si="71"/>
        <v>1.1439999999999999</v>
      </c>
      <c r="X255" s="152">
        <v>0</v>
      </c>
      <c r="Y255" s="152">
        <f t="shared" si="72"/>
        <v>0</v>
      </c>
      <c r="Z255" s="152">
        <v>0</v>
      </c>
      <c r="AA255" s="153">
        <f t="shared" si="73"/>
        <v>0</v>
      </c>
      <c r="AR255" s="18" t="s">
        <v>171</v>
      </c>
      <c r="AT255" s="18" t="s">
        <v>167</v>
      </c>
      <c r="AU255" s="18" t="s">
        <v>103</v>
      </c>
      <c r="AY255" s="18" t="s">
        <v>166</v>
      </c>
      <c r="BE255" s="154">
        <f t="shared" si="74"/>
        <v>0</v>
      </c>
      <c r="BF255" s="154">
        <f t="shared" si="75"/>
        <v>0</v>
      </c>
      <c r="BG255" s="154">
        <f t="shared" si="76"/>
        <v>0</v>
      </c>
      <c r="BH255" s="154">
        <f t="shared" si="77"/>
        <v>0</v>
      </c>
      <c r="BI255" s="154">
        <f t="shared" si="78"/>
        <v>0</v>
      </c>
      <c r="BJ255" s="18" t="s">
        <v>22</v>
      </c>
      <c r="BK255" s="154">
        <f t="shared" si="79"/>
        <v>0</v>
      </c>
      <c r="BL255" s="18" t="s">
        <v>171</v>
      </c>
      <c r="BM255" s="18" t="s">
        <v>550</v>
      </c>
    </row>
    <row r="256" spans="2:65" s="1" customFormat="1" ht="25.5" customHeight="1">
      <c r="B256" s="119"/>
      <c r="C256" s="155" t="s">
        <v>551</v>
      </c>
      <c r="D256" s="155" t="s">
        <v>254</v>
      </c>
      <c r="E256" s="156" t="s">
        <v>552</v>
      </c>
      <c r="F256" s="221" t="s">
        <v>553</v>
      </c>
      <c r="G256" s="221"/>
      <c r="H256" s="221"/>
      <c r="I256" s="221"/>
      <c r="J256" s="157" t="s">
        <v>228</v>
      </c>
      <c r="K256" s="158">
        <v>2</v>
      </c>
      <c r="L256" s="222"/>
      <c r="M256" s="222"/>
      <c r="N256" s="222">
        <f t="shared" si="70"/>
        <v>0</v>
      </c>
      <c r="O256" s="220"/>
      <c r="P256" s="220"/>
      <c r="Q256" s="220"/>
      <c r="R256" s="121"/>
      <c r="T256" s="151" t="s">
        <v>5</v>
      </c>
      <c r="U256" s="40" t="s">
        <v>42</v>
      </c>
      <c r="V256" s="152">
        <v>0</v>
      </c>
      <c r="W256" s="152">
        <f t="shared" si="71"/>
        <v>0</v>
      </c>
      <c r="X256" s="152">
        <v>2.5499999999999998E-2</v>
      </c>
      <c r="Y256" s="152">
        <f t="shared" si="72"/>
        <v>5.0999999999999997E-2</v>
      </c>
      <c r="Z256" s="152">
        <v>0</v>
      </c>
      <c r="AA256" s="153">
        <f t="shared" si="73"/>
        <v>0</v>
      </c>
      <c r="AR256" s="18" t="s">
        <v>294</v>
      </c>
      <c r="AT256" s="18" t="s">
        <v>254</v>
      </c>
      <c r="AU256" s="18" t="s">
        <v>103</v>
      </c>
      <c r="AY256" s="18" t="s">
        <v>166</v>
      </c>
      <c r="BE256" s="154">
        <f t="shared" si="74"/>
        <v>0</v>
      </c>
      <c r="BF256" s="154">
        <f t="shared" si="75"/>
        <v>0</v>
      </c>
      <c r="BG256" s="154">
        <f t="shared" si="76"/>
        <v>0</v>
      </c>
      <c r="BH256" s="154">
        <f t="shared" si="77"/>
        <v>0</v>
      </c>
      <c r="BI256" s="154">
        <f t="shared" si="78"/>
        <v>0</v>
      </c>
      <c r="BJ256" s="18" t="s">
        <v>22</v>
      </c>
      <c r="BK256" s="154">
        <f t="shared" si="79"/>
        <v>0</v>
      </c>
      <c r="BL256" s="18" t="s">
        <v>230</v>
      </c>
      <c r="BM256" s="18" t="s">
        <v>554</v>
      </c>
    </row>
    <row r="257" spans="2:65" s="1" customFormat="1" ht="25.5" customHeight="1">
      <c r="B257" s="119"/>
      <c r="C257" s="147" t="s">
        <v>555</v>
      </c>
      <c r="D257" s="147" t="s">
        <v>167</v>
      </c>
      <c r="E257" s="148" t="s">
        <v>556</v>
      </c>
      <c r="F257" s="219" t="s">
        <v>557</v>
      </c>
      <c r="G257" s="219"/>
      <c r="H257" s="219"/>
      <c r="I257" s="219"/>
      <c r="J257" s="149" t="s">
        <v>208</v>
      </c>
      <c r="K257" s="150">
        <v>0.27500000000000002</v>
      </c>
      <c r="L257" s="220"/>
      <c r="M257" s="220"/>
      <c r="N257" s="220">
        <f t="shared" si="70"/>
        <v>0</v>
      </c>
      <c r="O257" s="220"/>
      <c r="P257" s="220"/>
      <c r="Q257" s="220"/>
      <c r="R257" s="121"/>
      <c r="T257" s="151" t="s">
        <v>5</v>
      </c>
      <c r="U257" s="40" t="s">
        <v>42</v>
      </c>
      <c r="V257" s="152">
        <v>1.47</v>
      </c>
      <c r="W257" s="152">
        <f t="shared" si="71"/>
        <v>0.40425</v>
      </c>
      <c r="X257" s="152">
        <v>0</v>
      </c>
      <c r="Y257" s="152">
        <f t="shared" si="72"/>
        <v>0</v>
      </c>
      <c r="Z257" s="152">
        <v>0</v>
      </c>
      <c r="AA257" s="153">
        <f t="shared" si="73"/>
        <v>0</v>
      </c>
      <c r="AR257" s="18" t="s">
        <v>230</v>
      </c>
      <c r="AT257" s="18" t="s">
        <v>167</v>
      </c>
      <c r="AU257" s="18" t="s">
        <v>103</v>
      </c>
      <c r="AY257" s="18" t="s">
        <v>166</v>
      </c>
      <c r="BE257" s="154">
        <f t="shared" si="74"/>
        <v>0</v>
      </c>
      <c r="BF257" s="154">
        <f t="shared" si="75"/>
        <v>0</v>
      </c>
      <c r="BG257" s="154">
        <f t="shared" si="76"/>
        <v>0</v>
      </c>
      <c r="BH257" s="154">
        <f t="shared" si="77"/>
        <v>0</v>
      </c>
      <c r="BI257" s="154">
        <f t="shared" si="78"/>
        <v>0</v>
      </c>
      <c r="BJ257" s="18" t="s">
        <v>22</v>
      </c>
      <c r="BK257" s="154">
        <f t="shared" si="79"/>
        <v>0</v>
      </c>
      <c r="BL257" s="18" t="s">
        <v>230</v>
      </c>
      <c r="BM257" s="18" t="s">
        <v>558</v>
      </c>
    </row>
    <row r="258" spans="2:65" s="9" customFormat="1" ht="29.85" customHeight="1">
      <c r="B258" s="136"/>
      <c r="C258" s="137"/>
      <c r="D258" s="146" t="s">
        <v>127</v>
      </c>
      <c r="E258" s="146"/>
      <c r="F258" s="146"/>
      <c r="G258" s="146"/>
      <c r="H258" s="146"/>
      <c r="I258" s="146"/>
      <c r="J258" s="146"/>
      <c r="K258" s="146"/>
      <c r="L258" s="146"/>
      <c r="M258" s="146"/>
      <c r="N258" s="228">
        <f>BK258</f>
        <v>0</v>
      </c>
      <c r="O258" s="229"/>
      <c r="P258" s="229"/>
      <c r="Q258" s="229"/>
      <c r="R258" s="139"/>
      <c r="T258" s="140"/>
      <c r="U258" s="137"/>
      <c r="V258" s="137"/>
      <c r="W258" s="141">
        <f>SUM(W259:W269)</f>
        <v>68.028895000000006</v>
      </c>
      <c r="X258" s="137"/>
      <c r="Y258" s="141">
        <f>SUM(Y259:Y269)</f>
        <v>0.38533000000000006</v>
      </c>
      <c r="Z258" s="137"/>
      <c r="AA258" s="142">
        <f>SUM(AA259:AA269)</f>
        <v>0</v>
      </c>
      <c r="AR258" s="143" t="s">
        <v>103</v>
      </c>
      <c r="AT258" s="144" t="s">
        <v>76</v>
      </c>
      <c r="AU258" s="144" t="s">
        <v>22</v>
      </c>
      <c r="AY258" s="143" t="s">
        <v>166</v>
      </c>
      <c r="BK258" s="145">
        <f>SUM(BK259:BK269)</f>
        <v>0</v>
      </c>
    </row>
    <row r="259" spans="2:65" s="1" customFormat="1" ht="25.5" customHeight="1">
      <c r="B259" s="119"/>
      <c r="C259" s="147" t="s">
        <v>28</v>
      </c>
      <c r="D259" s="147" t="s">
        <v>167</v>
      </c>
      <c r="E259" s="148" t="s">
        <v>559</v>
      </c>
      <c r="F259" s="219" t="s">
        <v>560</v>
      </c>
      <c r="G259" s="219"/>
      <c r="H259" s="219"/>
      <c r="I259" s="219"/>
      <c r="J259" s="149" t="s">
        <v>200</v>
      </c>
      <c r="K259" s="150">
        <v>58</v>
      </c>
      <c r="L259" s="220"/>
      <c r="M259" s="220"/>
      <c r="N259" s="220">
        <f t="shared" ref="N259:N269" si="80">ROUND(L259*K259,2)</f>
        <v>0</v>
      </c>
      <c r="O259" s="220"/>
      <c r="P259" s="220"/>
      <c r="Q259" s="220"/>
      <c r="R259" s="121"/>
      <c r="T259" s="151" t="s">
        <v>5</v>
      </c>
      <c r="U259" s="40" t="s">
        <v>42</v>
      </c>
      <c r="V259" s="152">
        <v>0.52900000000000003</v>
      </c>
      <c r="W259" s="152">
        <f t="shared" ref="W259:W269" si="81">V259*K259</f>
        <v>30.682000000000002</v>
      </c>
      <c r="X259" s="152">
        <v>3.48E-3</v>
      </c>
      <c r="Y259" s="152">
        <f t="shared" ref="Y259:Y269" si="82">X259*K259</f>
        <v>0.20183999999999999</v>
      </c>
      <c r="Z259" s="152">
        <v>0</v>
      </c>
      <c r="AA259" s="153">
        <f t="shared" ref="AA259:AA269" si="83">Z259*K259</f>
        <v>0</v>
      </c>
      <c r="AR259" s="18" t="s">
        <v>230</v>
      </c>
      <c r="AT259" s="18" t="s">
        <v>167</v>
      </c>
      <c r="AU259" s="18" t="s">
        <v>103</v>
      </c>
      <c r="AY259" s="18" t="s">
        <v>166</v>
      </c>
      <c r="BE259" s="154">
        <f t="shared" ref="BE259:BE269" si="84">IF(U259="základní",N259,0)</f>
        <v>0</v>
      </c>
      <c r="BF259" s="154">
        <f t="shared" ref="BF259:BF269" si="85">IF(U259="snížená",N259,0)</f>
        <v>0</v>
      </c>
      <c r="BG259" s="154">
        <f t="shared" ref="BG259:BG269" si="86">IF(U259="zákl. přenesená",N259,0)</f>
        <v>0</v>
      </c>
      <c r="BH259" s="154">
        <f t="shared" ref="BH259:BH269" si="87">IF(U259="sníž. přenesená",N259,0)</f>
        <v>0</v>
      </c>
      <c r="BI259" s="154">
        <f t="shared" ref="BI259:BI269" si="88">IF(U259="nulová",N259,0)</f>
        <v>0</v>
      </c>
      <c r="BJ259" s="18" t="s">
        <v>22</v>
      </c>
      <c r="BK259" s="154">
        <f t="shared" ref="BK259:BK269" si="89">ROUND(L259*K259,2)</f>
        <v>0</v>
      </c>
      <c r="BL259" s="18" t="s">
        <v>230</v>
      </c>
      <c r="BM259" s="18" t="s">
        <v>561</v>
      </c>
    </row>
    <row r="260" spans="2:65" s="1" customFormat="1" ht="25.5" customHeight="1">
      <c r="B260" s="119"/>
      <c r="C260" s="147" t="s">
        <v>562</v>
      </c>
      <c r="D260" s="147" t="s">
        <v>167</v>
      </c>
      <c r="E260" s="148" t="s">
        <v>563</v>
      </c>
      <c r="F260" s="219" t="s">
        <v>564</v>
      </c>
      <c r="G260" s="219"/>
      <c r="H260" s="219"/>
      <c r="I260" s="219"/>
      <c r="J260" s="149" t="s">
        <v>200</v>
      </c>
      <c r="K260" s="150">
        <v>20</v>
      </c>
      <c r="L260" s="220"/>
      <c r="M260" s="220"/>
      <c r="N260" s="220">
        <f t="shared" si="80"/>
        <v>0</v>
      </c>
      <c r="O260" s="220"/>
      <c r="P260" s="220"/>
      <c r="Q260" s="220"/>
      <c r="R260" s="121"/>
      <c r="T260" s="151" t="s">
        <v>5</v>
      </c>
      <c r="U260" s="40" t="s">
        <v>42</v>
      </c>
      <c r="V260" s="152">
        <v>0.61599999999999999</v>
      </c>
      <c r="W260" s="152">
        <f t="shared" si="81"/>
        <v>12.32</v>
      </c>
      <c r="X260" s="152">
        <v>5.7000000000000002E-3</v>
      </c>
      <c r="Y260" s="152">
        <f t="shared" si="82"/>
        <v>0.114</v>
      </c>
      <c r="Z260" s="152">
        <v>0</v>
      </c>
      <c r="AA260" s="153">
        <f t="shared" si="83"/>
        <v>0</v>
      </c>
      <c r="AR260" s="18" t="s">
        <v>230</v>
      </c>
      <c r="AT260" s="18" t="s">
        <v>167</v>
      </c>
      <c r="AU260" s="18" t="s">
        <v>103</v>
      </c>
      <c r="AY260" s="18" t="s">
        <v>166</v>
      </c>
      <c r="BE260" s="154">
        <f t="shared" si="84"/>
        <v>0</v>
      </c>
      <c r="BF260" s="154">
        <f t="shared" si="85"/>
        <v>0</v>
      </c>
      <c r="BG260" s="154">
        <f t="shared" si="86"/>
        <v>0</v>
      </c>
      <c r="BH260" s="154">
        <f t="shared" si="87"/>
        <v>0</v>
      </c>
      <c r="BI260" s="154">
        <f t="shared" si="88"/>
        <v>0</v>
      </c>
      <c r="BJ260" s="18" t="s">
        <v>22</v>
      </c>
      <c r="BK260" s="154">
        <f t="shared" si="89"/>
        <v>0</v>
      </c>
      <c r="BL260" s="18" t="s">
        <v>230</v>
      </c>
      <c r="BM260" s="18" t="s">
        <v>565</v>
      </c>
    </row>
    <row r="261" spans="2:65" s="1" customFormat="1" ht="25.5" customHeight="1">
      <c r="B261" s="119"/>
      <c r="C261" s="147" t="s">
        <v>566</v>
      </c>
      <c r="D261" s="147" t="s">
        <v>167</v>
      </c>
      <c r="E261" s="148" t="s">
        <v>567</v>
      </c>
      <c r="F261" s="219" t="s">
        <v>568</v>
      </c>
      <c r="G261" s="219"/>
      <c r="H261" s="219"/>
      <c r="I261" s="219"/>
      <c r="J261" s="149" t="s">
        <v>200</v>
      </c>
      <c r="K261" s="150">
        <v>10</v>
      </c>
      <c r="L261" s="220"/>
      <c r="M261" s="220"/>
      <c r="N261" s="220">
        <f t="shared" si="80"/>
        <v>0</v>
      </c>
      <c r="O261" s="220"/>
      <c r="P261" s="220"/>
      <c r="Q261" s="220"/>
      <c r="R261" s="121"/>
      <c r="T261" s="151" t="s">
        <v>5</v>
      </c>
      <c r="U261" s="40" t="s">
        <v>42</v>
      </c>
      <c r="V261" s="152">
        <v>0.69599999999999995</v>
      </c>
      <c r="W261" s="152">
        <f t="shared" si="81"/>
        <v>6.9599999999999991</v>
      </c>
      <c r="X261" s="152">
        <v>3.6700000000000001E-3</v>
      </c>
      <c r="Y261" s="152">
        <f t="shared" si="82"/>
        <v>3.6700000000000003E-2</v>
      </c>
      <c r="Z261" s="152">
        <v>0</v>
      </c>
      <c r="AA261" s="153">
        <f t="shared" si="83"/>
        <v>0</v>
      </c>
      <c r="AR261" s="18" t="s">
        <v>230</v>
      </c>
      <c r="AT261" s="18" t="s">
        <v>167</v>
      </c>
      <c r="AU261" s="18" t="s">
        <v>103</v>
      </c>
      <c r="AY261" s="18" t="s">
        <v>166</v>
      </c>
      <c r="BE261" s="154">
        <f t="shared" si="84"/>
        <v>0</v>
      </c>
      <c r="BF261" s="154">
        <f t="shared" si="85"/>
        <v>0</v>
      </c>
      <c r="BG261" s="154">
        <f t="shared" si="86"/>
        <v>0</v>
      </c>
      <c r="BH261" s="154">
        <f t="shared" si="87"/>
        <v>0</v>
      </c>
      <c r="BI261" s="154">
        <f t="shared" si="88"/>
        <v>0</v>
      </c>
      <c r="BJ261" s="18" t="s">
        <v>22</v>
      </c>
      <c r="BK261" s="154">
        <f t="shared" si="89"/>
        <v>0</v>
      </c>
      <c r="BL261" s="18" t="s">
        <v>230</v>
      </c>
      <c r="BM261" s="18" t="s">
        <v>569</v>
      </c>
    </row>
    <row r="262" spans="2:65" s="1" customFormat="1" ht="38.25" customHeight="1">
      <c r="B262" s="119"/>
      <c r="C262" s="147" t="s">
        <v>570</v>
      </c>
      <c r="D262" s="147" t="s">
        <v>167</v>
      </c>
      <c r="E262" s="148" t="s">
        <v>571</v>
      </c>
      <c r="F262" s="219" t="s">
        <v>572</v>
      </c>
      <c r="G262" s="219"/>
      <c r="H262" s="219"/>
      <c r="I262" s="219"/>
      <c r="J262" s="149" t="s">
        <v>200</v>
      </c>
      <c r="K262" s="150">
        <v>58</v>
      </c>
      <c r="L262" s="220"/>
      <c r="M262" s="220"/>
      <c r="N262" s="220">
        <f t="shared" si="80"/>
        <v>0</v>
      </c>
      <c r="O262" s="220"/>
      <c r="P262" s="220"/>
      <c r="Q262" s="220"/>
      <c r="R262" s="121"/>
      <c r="T262" s="151" t="s">
        <v>5</v>
      </c>
      <c r="U262" s="40" t="s">
        <v>42</v>
      </c>
      <c r="V262" s="152">
        <v>0.113</v>
      </c>
      <c r="W262" s="152">
        <f t="shared" si="81"/>
        <v>6.5540000000000003</v>
      </c>
      <c r="X262" s="152">
        <v>1.2E-4</v>
      </c>
      <c r="Y262" s="152">
        <f t="shared" si="82"/>
        <v>6.96E-3</v>
      </c>
      <c r="Z262" s="152">
        <v>0</v>
      </c>
      <c r="AA262" s="153">
        <f t="shared" si="83"/>
        <v>0</v>
      </c>
      <c r="AR262" s="18" t="s">
        <v>230</v>
      </c>
      <c r="AT262" s="18" t="s">
        <v>167</v>
      </c>
      <c r="AU262" s="18" t="s">
        <v>103</v>
      </c>
      <c r="AY262" s="18" t="s">
        <v>166</v>
      </c>
      <c r="BE262" s="154">
        <f t="shared" si="84"/>
        <v>0</v>
      </c>
      <c r="BF262" s="154">
        <f t="shared" si="85"/>
        <v>0</v>
      </c>
      <c r="BG262" s="154">
        <f t="shared" si="86"/>
        <v>0</v>
      </c>
      <c r="BH262" s="154">
        <f t="shared" si="87"/>
        <v>0</v>
      </c>
      <c r="BI262" s="154">
        <f t="shared" si="88"/>
        <v>0</v>
      </c>
      <c r="BJ262" s="18" t="s">
        <v>22</v>
      </c>
      <c r="BK262" s="154">
        <f t="shared" si="89"/>
        <v>0</v>
      </c>
      <c r="BL262" s="18" t="s">
        <v>230</v>
      </c>
      <c r="BM262" s="18" t="s">
        <v>573</v>
      </c>
    </row>
    <row r="263" spans="2:65" s="1" customFormat="1" ht="38.25" customHeight="1">
      <c r="B263" s="119"/>
      <c r="C263" s="147" t="s">
        <v>574</v>
      </c>
      <c r="D263" s="147" t="s">
        <v>167</v>
      </c>
      <c r="E263" s="148" t="s">
        <v>575</v>
      </c>
      <c r="F263" s="219" t="s">
        <v>576</v>
      </c>
      <c r="G263" s="219"/>
      <c r="H263" s="219"/>
      <c r="I263" s="219"/>
      <c r="J263" s="149" t="s">
        <v>200</v>
      </c>
      <c r="K263" s="150">
        <v>30</v>
      </c>
      <c r="L263" s="220"/>
      <c r="M263" s="220"/>
      <c r="N263" s="220">
        <f t="shared" si="80"/>
        <v>0</v>
      </c>
      <c r="O263" s="220"/>
      <c r="P263" s="220"/>
      <c r="Q263" s="220"/>
      <c r="R263" s="121"/>
      <c r="T263" s="151" t="s">
        <v>5</v>
      </c>
      <c r="U263" s="40" t="s">
        <v>42</v>
      </c>
      <c r="V263" s="152">
        <v>0.113</v>
      </c>
      <c r="W263" s="152">
        <f t="shared" si="81"/>
        <v>3.39</v>
      </c>
      <c r="X263" s="152">
        <v>1.6000000000000001E-4</v>
      </c>
      <c r="Y263" s="152">
        <f t="shared" si="82"/>
        <v>4.8000000000000004E-3</v>
      </c>
      <c r="Z263" s="152">
        <v>0</v>
      </c>
      <c r="AA263" s="153">
        <f t="shared" si="83"/>
        <v>0</v>
      </c>
      <c r="AR263" s="18" t="s">
        <v>230</v>
      </c>
      <c r="AT263" s="18" t="s">
        <v>167</v>
      </c>
      <c r="AU263" s="18" t="s">
        <v>103</v>
      </c>
      <c r="AY263" s="18" t="s">
        <v>166</v>
      </c>
      <c r="BE263" s="154">
        <f t="shared" si="84"/>
        <v>0</v>
      </c>
      <c r="BF263" s="154">
        <f t="shared" si="85"/>
        <v>0</v>
      </c>
      <c r="BG263" s="154">
        <f t="shared" si="86"/>
        <v>0</v>
      </c>
      <c r="BH263" s="154">
        <f t="shared" si="87"/>
        <v>0</v>
      </c>
      <c r="BI263" s="154">
        <f t="shared" si="88"/>
        <v>0</v>
      </c>
      <c r="BJ263" s="18" t="s">
        <v>22</v>
      </c>
      <c r="BK263" s="154">
        <f t="shared" si="89"/>
        <v>0</v>
      </c>
      <c r="BL263" s="18" t="s">
        <v>230</v>
      </c>
      <c r="BM263" s="18" t="s">
        <v>577</v>
      </c>
    </row>
    <row r="264" spans="2:65" s="1" customFormat="1" ht="38.25" customHeight="1">
      <c r="B264" s="119"/>
      <c r="C264" s="147" t="s">
        <v>578</v>
      </c>
      <c r="D264" s="147" t="s">
        <v>167</v>
      </c>
      <c r="E264" s="148" t="s">
        <v>579</v>
      </c>
      <c r="F264" s="219" t="s">
        <v>580</v>
      </c>
      <c r="G264" s="219"/>
      <c r="H264" s="219"/>
      <c r="I264" s="219"/>
      <c r="J264" s="149" t="s">
        <v>228</v>
      </c>
      <c r="K264" s="150">
        <v>2</v>
      </c>
      <c r="L264" s="220"/>
      <c r="M264" s="220"/>
      <c r="N264" s="220">
        <f t="shared" si="80"/>
        <v>0</v>
      </c>
      <c r="O264" s="220"/>
      <c r="P264" s="220"/>
      <c r="Q264" s="220"/>
      <c r="R264" s="121"/>
      <c r="T264" s="151" t="s">
        <v>5</v>
      </c>
      <c r="U264" s="40" t="s">
        <v>42</v>
      </c>
      <c r="V264" s="152">
        <v>0.2</v>
      </c>
      <c r="W264" s="152">
        <f t="shared" si="81"/>
        <v>0.4</v>
      </c>
      <c r="X264" s="152">
        <v>3.0000000000000001E-5</v>
      </c>
      <c r="Y264" s="152">
        <f t="shared" si="82"/>
        <v>6.0000000000000002E-5</v>
      </c>
      <c r="Z264" s="152">
        <v>0</v>
      </c>
      <c r="AA264" s="153">
        <f t="shared" si="83"/>
        <v>0</v>
      </c>
      <c r="AR264" s="18" t="s">
        <v>230</v>
      </c>
      <c r="AT264" s="18" t="s">
        <v>167</v>
      </c>
      <c r="AU264" s="18" t="s">
        <v>103</v>
      </c>
      <c r="AY264" s="18" t="s">
        <v>166</v>
      </c>
      <c r="BE264" s="154">
        <f t="shared" si="84"/>
        <v>0</v>
      </c>
      <c r="BF264" s="154">
        <f t="shared" si="85"/>
        <v>0</v>
      </c>
      <c r="BG264" s="154">
        <f t="shared" si="86"/>
        <v>0</v>
      </c>
      <c r="BH264" s="154">
        <f t="shared" si="87"/>
        <v>0</v>
      </c>
      <c r="BI264" s="154">
        <f t="shared" si="88"/>
        <v>0</v>
      </c>
      <c r="BJ264" s="18" t="s">
        <v>22</v>
      </c>
      <c r="BK264" s="154">
        <f t="shared" si="89"/>
        <v>0</v>
      </c>
      <c r="BL264" s="18" t="s">
        <v>230</v>
      </c>
      <c r="BM264" s="18" t="s">
        <v>581</v>
      </c>
    </row>
    <row r="265" spans="2:65" s="1" customFormat="1" ht="25.5" customHeight="1">
      <c r="B265" s="119"/>
      <c r="C265" s="147" t="s">
        <v>582</v>
      </c>
      <c r="D265" s="147" t="s">
        <v>167</v>
      </c>
      <c r="E265" s="148" t="s">
        <v>583</v>
      </c>
      <c r="F265" s="219" t="s">
        <v>584</v>
      </c>
      <c r="G265" s="219"/>
      <c r="H265" s="219"/>
      <c r="I265" s="219"/>
      <c r="J265" s="149" t="s">
        <v>228</v>
      </c>
      <c r="K265" s="150">
        <v>1</v>
      </c>
      <c r="L265" s="220"/>
      <c r="M265" s="220"/>
      <c r="N265" s="220">
        <f t="shared" si="80"/>
        <v>0</v>
      </c>
      <c r="O265" s="220"/>
      <c r="P265" s="220"/>
      <c r="Q265" s="220"/>
      <c r="R265" s="121"/>
      <c r="T265" s="151" t="s">
        <v>5</v>
      </c>
      <c r="U265" s="40" t="s">
        <v>42</v>
      </c>
      <c r="V265" s="152">
        <v>0.47599999999999998</v>
      </c>
      <c r="W265" s="152">
        <f t="shared" si="81"/>
        <v>0.47599999999999998</v>
      </c>
      <c r="X265" s="152">
        <v>2.9299999999999999E-3</v>
      </c>
      <c r="Y265" s="152">
        <f t="shared" si="82"/>
        <v>2.9299999999999999E-3</v>
      </c>
      <c r="Z265" s="152">
        <v>0</v>
      </c>
      <c r="AA265" s="153">
        <f t="shared" si="83"/>
        <v>0</v>
      </c>
      <c r="AR265" s="18" t="s">
        <v>230</v>
      </c>
      <c r="AT265" s="18" t="s">
        <v>167</v>
      </c>
      <c r="AU265" s="18" t="s">
        <v>103</v>
      </c>
      <c r="AY265" s="18" t="s">
        <v>166</v>
      </c>
      <c r="BE265" s="154">
        <f t="shared" si="84"/>
        <v>0</v>
      </c>
      <c r="BF265" s="154">
        <f t="shared" si="85"/>
        <v>0</v>
      </c>
      <c r="BG265" s="154">
        <f t="shared" si="86"/>
        <v>0</v>
      </c>
      <c r="BH265" s="154">
        <f t="shared" si="87"/>
        <v>0</v>
      </c>
      <c r="BI265" s="154">
        <f t="shared" si="88"/>
        <v>0</v>
      </c>
      <c r="BJ265" s="18" t="s">
        <v>22</v>
      </c>
      <c r="BK265" s="154">
        <f t="shared" si="89"/>
        <v>0</v>
      </c>
      <c r="BL265" s="18" t="s">
        <v>230</v>
      </c>
      <c r="BM265" s="18" t="s">
        <v>585</v>
      </c>
    </row>
    <row r="266" spans="2:65" s="1" customFormat="1" ht="25.5" customHeight="1">
      <c r="B266" s="119"/>
      <c r="C266" s="147" t="s">
        <v>586</v>
      </c>
      <c r="D266" s="147" t="s">
        <v>167</v>
      </c>
      <c r="E266" s="148" t="s">
        <v>587</v>
      </c>
      <c r="F266" s="219" t="s">
        <v>588</v>
      </c>
      <c r="G266" s="219"/>
      <c r="H266" s="219"/>
      <c r="I266" s="219"/>
      <c r="J266" s="149" t="s">
        <v>228</v>
      </c>
      <c r="K266" s="150">
        <v>2</v>
      </c>
      <c r="L266" s="220"/>
      <c r="M266" s="220"/>
      <c r="N266" s="220">
        <f t="shared" si="80"/>
        <v>0</v>
      </c>
      <c r="O266" s="220"/>
      <c r="P266" s="220"/>
      <c r="Q266" s="220"/>
      <c r="R266" s="121"/>
      <c r="T266" s="151" t="s">
        <v>5</v>
      </c>
      <c r="U266" s="40" t="s">
        <v>42</v>
      </c>
      <c r="V266" s="152">
        <v>0.22</v>
      </c>
      <c r="W266" s="152">
        <f t="shared" si="81"/>
        <v>0.44</v>
      </c>
      <c r="X266" s="152">
        <v>5.0000000000000001E-4</v>
      </c>
      <c r="Y266" s="152">
        <f t="shared" si="82"/>
        <v>1E-3</v>
      </c>
      <c r="Z266" s="152">
        <v>0</v>
      </c>
      <c r="AA266" s="153">
        <f t="shared" si="83"/>
        <v>0</v>
      </c>
      <c r="AR266" s="18" t="s">
        <v>230</v>
      </c>
      <c r="AT266" s="18" t="s">
        <v>167</v>
      </c>
      <c r="AU266" s="18" t="s">
        <v>103</v>
      </c>
      <c r="AY266" s="18" t="s">
        <v>166</v>
      </c>
      <c r="BE266" s="154">
        <f t="shared" si="84"/>
        <v>0</v>
      </c>
      <c r="BF266" s="154">
        <f t="shared" si="85"/>
        <v>0</v>
      </c>
      <c r="BG266" s="154">
        <f t="shared" si="86"/>
        <v>0</v>
      </c>
      <c r="BH266" s="154">
        <f t="shared" si="87"/>
        <v>0</v>
      </c>
      <c r="BI266" s="154">
        <f t="shared" si="88"/>
        <v>0</v>
      </c>
      <c r="BJ266" s="18" t="s">
        <v>22</v>
      </c>
      <c r="BK266" s="154">
        <f t="shared" si="89"/>
        <v>0</v>
      </c>
      <c r="BL266" s="18" t="s">
        <v>230</v>
      </c>
      <c r="BM266" s="18" t="s">
        <v>589</v>
      </c>
    </row>
    <row r="267" spans="2:65" s="1" customFormat="1" ht="25.5" customHeight="1">
      <c r="B267" s="119"/>
      <c r="C267" s="147" t="s">
        <v>590</v>
      </c>
      <c r="D267" s="147" t="s">
        <v>167</v>
      </c>
      <c r="E267" s="148" t="s">
        <v>591</v>
      </c>
      <c r="F267" s="219" t="s">
        <v>592</v>
      </c>
      <c r="G267" s="219"/>
      <c r="H267" s="219"/>
      <c r="I267" s="219"/>
      <c r="J267" s="149" t="s">
        <v>228</v>
      </c>
      <c r="K267" s="150">
        <v>2</v>
      </c>
      <c r="L267" s="220"/>
      <c r="M267" s="220"/>
      <c r="N267" s="220">
        <f t="shared" si="80"/>
        <v>0</v>
      </c>
      <c r="O267" s="220"/>
      <c r="P267" s="220"/>
      <c r="Q267" s="220"/>
      <c r="R267" s="121"/>
      <c r="T267" s="151" t="s">
        <v>5</v>
      </c>
      <c r="U267" s="40" t="s">
        <v>42</v>
      </c>
      <c r="V267" s="152">
        <v>0.2</v>
      </c>
      <c r="W267" s="152">
        <f t="shared" si="81"/>
        <v>0.4</v>
      </c>
      <c r="X267" s="152">
        <v>1.6000000000000001E-4</v>
      </c>
      <c r="Y267" s="152">
        <f t="shared" si="82"/>
        <v>3.2000000000000003E-4</v>
      </c>
      <c r="Z267" s="152">
        <v>0</v>
      </c>
      <c r="AA267" s="153">
        <f t="shared" si="83"/>
        <v>0</v>
      </c>
      <c r="AR267" s="18" t="s">
        <v>230</v>
      </c>
      <c r="AT267" s="18" t="s">
        <v>167</v>
      </c>
      <c r="AU267" s="18" t="s">
        <v>103</v>
      </c>
      <c r="AY267" s="18" t="s">
        <v>166</v>
      </c>
      <c r="BE267" s="154">
        <f t="shared" si="84"/>
        <v>0</v>
      </c>
      <c r="BF267" s="154">
        <f t="shared" si="85"/>
        <v>0</v>
      </c>
      <c r="BG267" s="154">
        <f t="shared" si="86"/>
        <v>0</v>
      </c>
      <c r="BH267" s="154">
        <f t="shared" si="87"/>
        <v>0</v>
      </c>
      <c r="BI267" s="154">
        <f t="shared" si="88"/>
        <v>0</v>
      </c>
      <c r="BJ267" s="18" t="s">
        <v>22</v>
      </c>
      <c r="BK267" s="154">
        <f t="shared" si="89"/>
        <v>0</v>
      </c>
      <c r="BL267" s="18" t="s">
        <v>230</v>
      </c>
      <c r="BM267" s="18" t="s">
        <v>593</v>
      </c>
    </row>
    <row r="268" spans="2:65" s="1" customFormat="1" ht="25.5" customHeight="1">
      <c r="B268" s="119"/>
      <c r="C268" s="147" t="s">
        <v>594</v>
      </c>
      <c r="D268" s="147" t="s">
        <v>167</v>
      </c>
      <c r="E268" s="148" t="s">
        <v>595</v>
      </c>
      <c r="F268" s="219" t="s">
        <v>596</v>
      </c>
      <c r="G268" s="219"/>
      <c r="H268" s="219"/>
      <c r="I268" s="219"/>
      <c r="J268" s="149" t="s">
        <v>200</v>
      </c>
      <c r="K268" s="150">
        <v>88</v>
      </c>
      <c r="L268" s="220"/>
      <c r="M268" s="220"/>
      <c r="N268" s="220">
        <f t="shared" si="80"/>
        <v>0</v>
      </c>
      <c r="O268" s="220"/>
      <c r="P268" s="220"/>
      <c r="Q268" s="220"/>
      <c r="R268" s="121"/>
      <c r="T268" s="151" t="s">
        <v>5</v>
      </c>
      <c r="U268" s="40" t="s">
        <v>42</v>
      </c>
      <c r="V268" s="152">
        <v>6.7000000000000004E-2</v>
      </c>
      <c r="W268" s="152">
        <f t="shared" si="81"/>
        <v>5.8960000000000008</v>
      </c>
      <c r="X268" s="152">
        <v>1.9000000000000001E-4</v>
      </c>
      <c r="Y268" s="152">
        <f t="shared" si="82"/>
        <v>1.6720000000000002E-2</v>
      </c>
      <c r="Z268" s="152">
        <v>0</v>
      </c>
      <c r="AA268" s="153">
        <f t="shared" si="83"/>
        <v>0</v>
      </c>
      <c r="AR268" s="18" t="s">
        <v>230</v>
      </c>
      <c r="AT268" s="18" t="s">
        <v>167</v>
      </c>
      <c r="AU268" s="18" t="s">
        <v>103</v>
      </c>
      <c r="AY268" s="18" t="s">
        <v>166</v>
      </c>
      <c r="BE268" s="154">
        <f t="shared" si="84"/>
        <v>0</v>
      </c>
      <c r="BF268" s="154">
        <f t="shared" si="85"/>
        <v>0</v>
      </c>
      <c r="BG268" s="154">
        <f t="shared" si="86"/>
        <v>0</v>
      </c>
      <c r="BH268" s="154">
        <f t="shared" si="87"/>
        <v>0</v>
      </c>
      <c r="BI268" s="154">
        <f t="shared" si="88"/>
        <v>0</v>
      </c>
      <c r="BJ268" s="18" t="s">
        <v>22</v>
      </c>
      <c r="BK268" s="154">
        <f t="shared" si="89"/>
        <v>0</v>
      </c>
      <c r="BL268" s="18" t="s">
        <v>230</v>
      </c>
      <c r="BM268" s="18" t="s">
        <v>597</v>
      </c>
    </row>
    <row r="269" spans="2:65" s="1" customFormat="1" ht="25.5" customHeight="1">
      <c r="B269" s="119"/>
      <c r="C269" s="147" t="s">
        <v>598</v>
      </c>
      <c r="D269" s="147" t="s">
        <v>167</v>
      </c>
      <c r="E269" s="148" t="s">
        <v>599</v>
      </c>
      <c r="F269" s="219" t="s">
        <v>600</v>
      </c>
      <c r="G269" s="219"/>
      <c r="H269" s="219"/>
      <c r="I269" s="219"/>
      <c r="J269" s="149" t="s">
        <v>208</v>
      </c>
      <c r="K269" s="150">
        <v>0.38500000000000001</v>
      </c>
      <c r="L269" s="220"/>
      <c r="M269" s="220"/>
      <c r="N269" s="220">
        <f t="shared" si="80"/>
        <v>0</v>
      </c>
      <c r="O269" s="220"/>
      <c r="P269" s="220"/>
      <c r="Q269" s="220"/>
      <c r="R269" s="121"/>
      <c r="T269" s="151" t="s">
        <v>5</v>
      </c>
      <c r="U269" s="40" t="s">
        <v>42</v>
      </c>
      <c r="V269" s="152">
        <v>1.327</v>
      </c>
      <c r="W269" s="152">
        <f t="shared" si="81"/>
        <v>0.51089499999999999</v>
      </c>
      <c r="X269" s="152">
        <v>0</v>
      </c>
      <c r="Y269" s="152">
        <f t="shared" si="82"/>
        <v>0</v>
      </c>
      <c r="Z269" s="152">
        <v>0</v>
      </c>
      <c r="AA269" s="153">
        <f t="shared" si="83"/>
        <v>0</v>
      </c>
      <c r="AR269" s="18" t="s">
        <v>230</v>
      </c>
      <c r="AT269" s="18" t="s">
        <v>167</v>
      </c>
      <c r="AU269" s="18" t="s">
        <v>103</v>
      </c>
      <c r="AY269" s="18" t="s">
        <v>166</v>
      </c>
      <c r="BE269" s="154">
        <f t="shared" si="84"/>
        <v>0</v>
      </c>
      <c r="BF269" s="154">
        <f t="shared" si="85"/>
        <v>0</v>
      </c>
      <c r="BG269" s="154">
        <f t="shared" si="86"/>
        <v>0</v>
      </c>
      <c r="BH269" s="154">
        <f t="shared" si="87"/>
        <v>0</v>
      </c>
      <c r="BI269" s="154">
        <f t="shared" si="88"/>
        <v>0</v>
      </c>
      <c r="BJ269" s="18" t="s">
        <v>22</v>
      </c>
      <c r="BK269" s="154">
        <f t="shared" si="89"/>
        <v>0</v>
      </c>
      <c r="BL269" s="18" t="s">
        <v>230</v>
      </c>
      <c r="BM269" s="18" t="s">
        <v>601</v>
      </c>
    </row>
    <row r="270" spans="2:65" s="9" customFormat="1" ht="29.85" customHeight="1">
      <c r="B270" s="136"/>
      <c r="C270" s="137"/>
      <c r="D270" s="146" t="s">
        <v>128</v>
      </c>
      <c r="E270" s="146"/>
      <c r="F270" s="146"/>
      <c r="G270" s="146"/>
      <c r="H270" s="146"/>
      <c r="I270" s="146"/>
      <c r="J270" s="146"/>
      <c r="K270" s="146"/>
      <c r="L270" s="146"/>
      <c r="M270" s="146"/>
      <c r="N270" s="228">
        <f>BK270</f>
        <v>0</v>
      </c>
      <c r="O270" s="229"/>
      <c r="P270" s="229"/>
      <c r="Q270" s="229"/>
      <c r="R270" s="139"/>
      <c r="T270" s="140"/>
      <c r="U270" s="137"/>
      <c r="V270" s="137"/>
      <c r="W270" s="141">
        <f>SUM(W271:W307)</f>
        <v>64.800353999999999</v>
      </c>
      <c r="X270" s="137"/>
      <c r="Y270" s="141">
        <f>SUM(Y271:Y307)</f>
        <v>0.54934000000000005</v>
      </c>
      <c r="Z270" s="137"/>
      <c r="AA270" s="142">
        <f>SUM(AA271:AA307)</f>
        <v>0.83835000000000004</v>
      </c>
      <c r="AR270" s="143" t="s">
        <v>103</v>
      </c>
      <c r="AT270" s="144" t="s">
        <v>76</v>
      </c>
      <c r="AU270" s="144" t="s">
        <v>22</v>
      </c>
      <c r="AY270" s="143" t="s">
        <v>166</v>
      </c>
      <c r="BK270" s="145">
        <f>SUM(BK271:BK307)</f>
        <v>0</v>
      </c>
    </row>
    <row r="271" spans="2:65" s="1" customFormat="1" ht="16.5" customHeight="1">
      <c r="B271" s="119"/>
      <c r="C271" s="147" t="s">
        <v>602</v>
      </c>
      <c r="D271" s="147" t="s">
        <v>167</v>
      </c>
      <c r="E271" s="148" t="s">
        <v>603</v>
      </c>
      <c r="F271" s="219" t="s">
        <v>604</v>
      </c>
      <c r="G271" s="219"/>
      <c r="H271" s="219"/>
      <c r="I271" s="219"/>
      <c r="J271" s="149" t="s">
        <v>605</v>
      </c>
      <c r="K271" s="150">
        <v>7</v>
      </c>
      <c r="L271" s="220"/>
      <c r="M271" s="220"/>
      <c r="N271" s="220">
        <f t="shared" ref="N271:N307" si="90">ROUND(L271*K271,2)</f>
        <v>0</v>
      </c>
      <c r="O271" s="220"/>
      <c r="P271" s="220"/>
      <c r="Q271" s="220"/>
      <c r="R271" s="121"/>
      <c r="T271" s="151" t="s">
        <v>5</v>
      </c>
      <c r="U271" s="40" t="s">
        <v>42</v>
      </c>
      <c r="V271" s="152">
        <v>0.54800000000000004</v>
      </c>
      <c r="W271" s="152">
        <f t="shared" ref="W271:W307" si="91">V271*K271</f>
        <v>3.8360000000000003</v>
      </c>
      <c r="X271" s="152">
        <v>0</v>
      </c>
      <c r="Y271" s="152">
        <f t="shared" ref="Y271:Y307" si="92">X271*K271</f>
        <v>0</v>
      </c>
      <c r="Z271" s="152">
        <v>1.933E-2</v>
      </c>
      <c r="AA271" s="153">
        <f t="shared" ref="AA271:AA307" si="93">Z271*K271</f>
        <v>0.13530999999999999</v>
      </c>
      <c r="AR271" s="18" t="s">
        <v>230</v>
      </c>
      <c r="AT271" s="18" t="s">
        <v>167</v>
      </c>
      <c r="AU271" s="18" t="s">
        <v>103</v>
      </c>
      <c r="AY271" s="18" t="s">
        <v>166</v>
      </c>
      <c r="BE271" s="154">
        <f t="shared" ref="BE271:BE307" si="94">IF(U271="základní",N271,0)</f>
        <v>0</v>
      </c>
      <c r="BF271" s="154">
        <f t="shared" ref="BF271:BF307" si="95">IF(U271="snížená",N271,0)</f>
        <v>0</v>
      </c>
      <c r="BG271" s="154">
        <f t="shared" ref="BG271:BG307" si="96">IF(U271="zákl. přenesená",N271,0)</f>
        <v>0</v>
      </c>
      <c r="BH271" s="154">
        <f t="shared" ref="BH271:BH307" si="97">IF(U271="sníž. přenesená",N271,0)</f>
        <v>0</v>
      </c>
      <c r="BI271" s="154">
        <f t="shared" ref="BI271:BI307" si="98">IF(U271="nulová",N271,0)</f>
        <v>0</v>
      </c>
      <c r="BJ271" s="18" t="s">
        <v>22</v>
      </c>
      <c r="BK271" s="154">
        <f t="shared" ref="BK271:BK307" si="99">ROUND(L271*K271,2)</f>
        <v>0</v>
      </c>
      <c r="BL271" s="18" t="s">
        <v>230</v>
      </c>
      <c r="BM271" s="18" t="s">
        <v>606</v>
      </c>
    </row>
    <row r="272" spans="2:65" s="1" customFormat="1" ht="16.5" customHeight="1">
      <c r="B272" s="119"/>
      <c r="C272" s="147" t="s">
        <v>607</v>
      </c>
      <c r="D272" s="147" t="s">
        <v>167</v>
      </c>
      <c r="E272" s="148" t="s">
        <v>608</v>
      </c>
      <c r="F272" s="219" t="s">
        <v>609</v>
      </c>
      <c r="G272" s="219"/>
      <c r="H272" s="219"/>
      <c r="I272" s="219"/>
      <c r="J272" s="149" t="s">
        <v>228</v>
      </c>
      <c r="K272" s="150">
        <v>1</v>
      </c>
      <c r="L272" s="220"/>
      <c r="M272" s="220"/>
      <c r="N272" s="220">
        <f t="shared" si="90"/>
        <v>0</v>
      </c>
      <c r="O272" s="220"/>
      <c r="P272" s="220"/>
      <c r="Q272" s="220"/>
      <c r="R272" s="121"/>
      <c r="T272" s="151" t="s">
        <v>5</v>
      </c>
      <c r="U272" s="40" t="s">
        <v>42</v>
      </c>
      <c r="V272" s="152">
        <v>1.4</v>
      </c>
      <c r="W272" s="152">
        <f t="shared" si="91"/>
        <v>1.4</v>
      </c>
      <c r="X272" s="152">
        <v>1.7799999999999999E-3</v>
      </c>
      <c r="Y272" s="152">
        <f t="shared" si="92"/>
        <v>1.7799999999999999E-3</v>
      </c>
      <c r="Z272" s="152">
        <v>0</v>
      </c>
      <c r="AA272" s="153">
        <f t="shared" si="93"/>
        <v>0</v>
      </c>
      <c r="AR272" s="18" t="s">
        <v>230</v>
      </c>
      <c r="AT272" s="18" t="s">
        <v>167</v>
      </c>
      <c r="AU272" s="18" t="s">
        <v>103</v>
      </c>
      <c r="AY272" s="18" t="s">
        <v>166</v>
      </c>
      <c r="BE272" s="154">
        <f t="shared" si="94"/>
        <v>0</v>
      </c>
      <c r="BF272" s="154">
        <f t="shared" si="95"/>
        <v>0</v>
      </c>
      <c r="BG272" s="154">
        <f t="shared" si="96"/>
        <v>0</v>
      </c>
      <c r="BH272" s="154">
        <f t="shared" si="97"/>
        <v>0</v>
      </c>
      <c r="BI272" s="154">
        <f t="shared" si="98"/>
        <v>0</v>
      </c>
      <c r="BJ272" s="18" t="s">
        <v>22</v>
      </c>
      <c r="BK272" s="154">
        <f t="shared" si="99"/>
        <v>0</v>
      </c>
      <c r="BL272" s="18" t="s">
        <v>230</v>
      </c>
      <c r="BM272" s="18" t="s">
        <v>610</v>
      </c>
    </row>
    <row r="273" spans="2:65" s="1" customFormat="1" ht="25.5" customHeight="1">
      <c r="B273" s="119"/>
      <c r="C273" s="155" t="s">
        <v>611</v>
      </c>
      <c r="D273" s="155" t="s">
        <v>254</v>
      </c>
      <c r="E273" s="156" t="s">
        <v>612</v>
      </c>
      <c r="F273" s="221" t="s">
        <v>613</v>
      </c>
      <c r="G273" s="221"/>
      <c r="H273" s="221"/>
      <c r="I273" s="221"/>
      <c r="J273" s="157" t="s">
        <v>228</v>
      </c>
      <c r="K273" s="158">
        <v>1</v>
      </c>
      <c r="L273" s="222"/>
      <c r="M273" s="222"/>
      <c r="N273" s="222">
        <f t="shared" si="90"/>
        <v>0</v>
      </c>
      <c r="O273" s="220"/>
      <c r="P273" s="220"/>
      <c r="Q273" s="220"/>
      <c r="R273" s="121"/>
      <c r="T273" s="151" t="s">
        <v>5</v>
      </c>
      <c r="U273" s="40" t="s">
        <v>42</v>
      </c>
      <c r="V273" s="152">
        <v>0</v>
      </c>
      <c r="W273" s="152">
        <f t="shared" si="91"/>
        <v>0</v>
      </c>
      <c r="X273" s="152">
        <v>1.6E-2</v>
      </c>
      <c r="Y273" s="152">
        <f t="shared" si="92"/>
        <v>1.6E-2</v>
      </c>
      <c r="Z273" s="152">
        <v>0</v>
      </c>
      <c r="AA273" s="153">
        <f t="shared" si="93"/>
        <v>0</v>
      </c>
      <c r="AR273" s="18" t="s">
        <v>294</v>
      </c>
      <c r="AT273" s="18" t="s">
        <v>254</v>
      </c>
      <c r="AU273" s="18" t="s">
        <v>103</v>
      </c>
      <c r="AY273" s="18" t="s">
        <v>166</v>
      </c>
      <c r="BE273" s="154">
        <f t="shared" si="94"/>
        <v>0</v>
      </c>
      <c r="BF273" s="154">
        <f t="shared" si="95"/>
        <v>0</v>
      </c>
      <c r="BG273" s="154">
        <f t="shared" si="96"/>
        <v>0</v>
      </c>
      <c r="BH273" s="154">
        <f t="shared" si="97"/>
        <v>0</v>
      </c>
      <c r="BI273" s="154">
        <f t="shared" si="98"/>
        <v>0</v>
      </c>
      <c r="BJ273" s="18" t="s">
        <v>22</v>
      </c>
      <c r="BK273" s="154">
        <f t="shared" si="99"/>
        <v>0</v>
      </c>
      <c r="BL273" s="18" t="s">
        <v>230</v>
      </c>
      <c r="BM273" s="18" t="s">
        <v>614</v>
      </c>
    </row>
    <row r="274" spans="2:65" s="1" customFormat="1" ht="25.5" customHeight="1">
      <c r="B274" s="119"/>
      <c r="C274" s="147" t="s">
        <v>615</v>
      </c>
      <c r="D274" s="147" t="s">
        <v>167</v>
      </c>
      <c r="E274" s="148" t="s">
        <v>616</v>
      </c>
      <c r="F274" s="219" t="s">
        <v>617</v>
      </c>
      <c r="G274" s="219"/>
      <c r="H274" s="219"/>
      <c r="I274" s="219"/>
      <c r="J274" s="149" t="s">
        <v>228</v>
      </c>
      <c r="K274" s="150">
        <v>4</v>
      </c>
      <c r="L274" s="220"/>
      <c r="M274" s="220"/>
      <c r="N274" s="220">
        <f t="shared" si="90"/>
        <v>0</v>
      </c>
      <c r="O274" s="220"/>
      <c r="P274" s="220"/>
      <c r="Q274" s="220"/>
      <c r="R274" s="121"/>
      <c r="T274" s="151" t="s">
        <v>5</v>
      </c>
      <c r="U274" s="40" t="s">
        <v>42</v>
      </c>
      <c r="V274" s="152">
        <v>1.1000000000000001</v>
      </c>
      <c r="W274" s="152">
        <f t="shared" si="91"/>
        <v>4.4000000000000004</v>
      </c>
      <c r="X274" s="152">
        <v>8.2500000000000004E-3</v>
      </c>
      <c r="Y274" s="152">
        <f t="shared" si="92"/>
        <v>3.3000000000000002E-2</v>
      </c>
      <c r="Z274" s="152">
        <v>0</v>
      </c>
      <c r="AA274" s="153">
        <f t="shared" si="93"/>
        <v>0</v>
      </c>
      <c r="AR274" s="18" t="s">
        <v>230</v>
      </c>
      <c r="AT274" s="18" t="s">
        <v>167</v>
      </c>
      <c r="AU274" s="18" t="s">
        <v>103</v>
      </c>
      <c r="AY274" s="18" t="s">
        <v>166</v>
      </c>
      <c r="BE274" s="154">
        <f t="shared" si="94"/>
        <v>0</v>
      </c>
      <c r="BF274" s="154">
        <f t="shared" si="95"/>
        <v>0</v>
      </c>
      <c r="BG274" s="154">
        <f t="shared" si="96"/>
        <v>0</v>
      </c>
      <c r="BH274" s="154">
        <f t="shared" si="97"/>
        <v>0</v>
      </c>
      <c r="BI274" s="154">
        <f t="shared" si="98"/>
        <v>0</v>
      </c>
      <c r="BJ274" s="18" t="s">
        <v>22</v>
      </c>
      <c r="BK274" s="154">
        <f t="shared" si="99"/>
        <v>0</v>
      </c>
      <c r="BL274" s="18" t="s">
        <v>230</v>
      </c>
      <c r="BM274" s="18" t="s">
        <v>618</v>
      </c>
    </row>
    <row r="275" spans="2:65" s="1" customFormat="1" ht="25.5" customHeight="1">
      <c r="B275" s="119"/>
      <c r="C275" s="155" t="s">
        <v>619</v>
      </c>
      <c r="D275" s="155" t="s">
        <v>254</v>
      </c>
      <c r="E275" s="156" t="s">
        <v>620</v>
      </c>
      <c r="F275" s="221" t="s">
        <v>621</v>
      </c>
      <c r="G275" s="221"/>
      <c r="H275" s="221"/>
      <c r="I275" s="221"/>
      <c r="J275" s="157" t="s">
        <v>228</v>
      </c>
      <c r="K275" s="158">
        <v>4</v>
      </c>
      <c r="L275" s="222"/>
      <c r="M275" s="222"/>
      <c r="N275" s="222">
        <f t="shared" si="90"/>
        <v>0</v>
      </c>
      <c r="O275" s="220"/>
      <c r="P275" s="220"/>
      <c r="Q275" s="220"/>
      <c r="R275" s="121"/>
      <c r="T275" s="151" t="s">
        <v>5</v>
      </c>
      <c r="U275" s="40" t="s">
        <v>42</v>
      </c>
      <c r="V275" s="152">
        <v>0</v>
      </c>
      <c r="W275" s="152">
        <f t="shared" si="91"/>
        <v>0</v>
      </c>
      <c r="X275" s="152">
        <v>1.4500000000000001E-2</v>
      </c>
      <c r="Y275" s="152">
        <f t="shared" si="92"/>
        <v>5.8000000000000003E-2</v>
      </c>
      <c r="Z275" s="152">
        <v>0</v>
      </c>
      <c r="AA275" s="153">
        <f t="shared" si="93"/>
        <v>0</v>
      </c>
      <c r="AR275" s="18" t="s">
        <v>294</v>
      </c>
      <c r="AT275" s="18" t="s">
        <v>254</v>
      </c>
      <c r="AU275" s="18" t="s">
        <v>103</v>
      </c>
      <c r="AY275" s="18" t="s">
        <v>166</v>
      </c>
      <c r="BE275" s="154">
        <f t="shared" si="94"/>
        <v>0</v>
      </c>
      <c r="BF275" s="154">
        <f t="shared" si="95"/>
        <v>0</v>
      </c>
      <c r="BG275" s="154">
        <f t="shared" si="96"/>
        <v>0</v>
      </c>
      <c r="BH275" s="154">
        <f t="shared" si="97"/>
        <v>0</v>
      </c>
      <c r="BI275" s="154">
        <f t="shared" si="98"/>
        <v>0</v>
      </c>
      <c r="BJ275" s="18" t="s">
        <v>22</v>
      </c>
      <c r="BK275" s="154">
        <f t="shared" si="99"/>
        <v>0</v>
      </c>
      <c r="BL275" s="18" t="s">
        <v>230</v>
      </c>
      <c r="BM275" s="18" t="s">
        <v>622</v>
      </c>
    </row>
    <row r="276" spans="2:65" s="1" customFormat="1" ht="25.5" customHeight="1">
      <c r="B276" s="119"/>
      <c r="C276" s="155" t="s">
        <v>623</v>
      </c>
      <c r="D276" s="155" t="s">
        <v>254</v>
      </c>
      <c r="E276" s="156" t="s">
        <v>624</v>
      </c>
      <c r="F276" s="221" t="s">
        <v>625</v>
      </c>
      <c r="G276" s="221"/>
      <c r="H276" s="221"/>
      <c r="I276" s="221"/>
      <c r="J276" s="157" t="s">
        <v>228</v>
      </c>
      <c r="K276" s="158">
        <v>1</v>
      </c>
      <c r="L276" s="222"/>
      <c r="M276" s="222"/>
      <c r="N276" s="222">
        <f t="shared" si="90"/>
        <v>0</v>
      </c>
      <c r="O276" s="220"/>
      <c r="P276" s="220"/>
      <c r="Q276" s="220"/>
      <c r="R276" s="121"/>
      <c r="T276" s="151" t="s">
        <v>5</v>
      </c>
      <c r="U276" s="40" t="s">
        <v>42</v>
      </c>
      <c r="V276" s="152">
        <v>0</v>
      </c>
      <c r="W276" s="152">
        <f t="shared" si="91"/>
        <v>0</v>
      </c>
      <c r="X276" s="152">
        <v>8.6999999999999994E-3</v>
      </c>
      <c r="Y276" s="152">
        <f t="shared" si="92"/>
        <v>8.6999999999999994E-3</v>
      </c>
      <c r="Z276" s="152">
        <v>0</v>
      </c>
      <c r="AA276" s="153">
        <f t="shared" si="93"/>
        <v>0</v>
      </c>
      <c r="AR276" s="18" t="s">
        <v>294</v>
      </c>
      <c r="AT276" s="18" t="s">
        <v>254</v>
      </c>
      <c r="AU276" s="18" t="s">
        <v>103</v>
      </c>
      <c r="AY276" s="18" t="s">
        <v>166</v>
      </c>
      <c r="BE276" s="154">
        <f t="shared" si="94"/>
        <v>0</v>
      </c>
      <c r="BF276" s="154">
        <f t="shared" si="95"/>
        <v>0</v>
      </c>
      <c r="BG276" s="154">
        <f t="shared" si="96"/>
        <v>0</v>
      </c>
      <c r="BH276" s="154">
        <f t="shared" si="97"/>
        <v>0</v>
      </c>
      <c r="BI276" s="154">
        <f t="shared" si="98"/>
        <v>0</v>
      </c>
      <c r="BJ276" s="18" t="s">
        <v>22</v>
      </c>
      <c r="BK276" s="154">
        <f t="shared" si="99"/>
        <v>0</v>
      </c>
      <c r="BL276" s="18" t="s">
        <v>230</v>
      </c>
      <c r="BM276" s="18" t="s">
        <v>626</v>
      </c>
    </row>
    <row r="277" spans="2:65" s="1" customFormat="1" ht="25.5" customHeight="1">
      <c r="B277" s="119"/>
      <c r="C277" s="155" t="s">
        <v>627</v>
      </c>
      <c r="D277" s="155" t="s">
        <v>254</v>
      </c>
      <c r="E277" s="156" t="s">
        <v>628</v>
      </c>
      <c r="F277" s="221" t="s">
        <v>629</v>
      </c>
      <c r="G277" s="221"/>
      <c r="H277" s="221"/>
      <c r="I277" s="221"/>
      <c r="J277" s="157" t="s">
        <v>228</v>
      </c>
      <c r="K277" s="158">
        <v>3</v>
      </c>
      <c r="L277" s="222"/>
      <c r="M277" s="222"/>
      <c r="N277" s="222">
        <f t="shared" si="90"/>
        <v>0</v>
      </c>
      <c r="O277" s="220"/>
      <c r="P277" s="220"/>
      <c r="Q277" s="220"/>
      <c r="R277" s="121"/>
      <c r="T277" s="151" t="s">
        <v>5</v>
      </c>
      <c r="U277" s="40" t="s">
        <v>42</v>
      </c>
      <c r="V277" s="152">
        <v>0</v>
      </c>
      <c r="W277" s="152">
        <f t="shared" si="91"/>
        <v>0</v>
      </c>
      <c r="X277" s="152">
        <v>1.7999999999999999E-2</v>
      </c>
      <c r="Y277" s="152">
        <f t="shared" si="92"/>
        <v>5.3999999999999992E-2</v>
      </c>
      <c r="Z277" s="152">
        <v>0</v>
      </c>
      <c r="AA277" s="153">
        <f t="shared" si="93"/>
        <v>0</v>
      </c>
      <c r="AR277" s="18" t="s">
        <v>294</v>
      </c>
      <c r="AT277" s="18" t="s">
        <v>254</v>
      </c>
      <c r="AU277" s="18" t="s">
        <v>103</v>
      </c>
      <c r="AY277" s="18" t="s">
        <v>166</v>
      </c>
      <c r="BE277" s="154">
        <f t="shared" si="94"/>
        <v>0</v>
      </c>
      <c r="BF277" s="154">
        <f t="shared" si="95"/>
        <v>0</v>
      </c>
      <c r="BG277" s="154">
        <f t="shared" si="96"/>
        <v>0</v>
      </c>
      <c r="BH277" s="154">
        <f t="shared" si="97"/>
        <v>0</v>
      </c>
      <c r="BI277" s="154">
        <f t="shared" si="98"/>
        <v>0</v>
      </c>
      <c r="BJ277" s="18" t="s">
        <v>22</v>
      </c>
      <c r="BK277" s="154">
        <f t="shared" si="99"/>
        <v>0</v>
      </c>
      <c r="BL277" s="18" t="s">
        <v>230</v>
      </c>
      <c r="BM277" s="18" t="s">
        <v>630</v>
      </c>
    </row>
    <row r="278" spans="2:65" s="1" customFormat="1" ht="25.5" customHeight="1">
      <c r="B278" s="119"/>
      <c r="C278" s="147" t="s">
        <v>631</v>
      </c>
      <c r="D278" s="147" t="s">
        <v>167</v>
      </c>
      <c r="E278" s="148" t="s">
        <v>632</v>
      </c>
      <c r="F278" s="219" t="s">
        <v>633</v>
      </c>
      <c r="G278" s="219"/>
      <c r="H278" s="219"/>
      <c r="I278" s="219"/>
      <c r="J278" s="149" t="s">
        <v>605</v>
      </c>
      <c r="K278" s="150">
        <v>14</v>
      </c>
      <c r="L278" s="220"/>
      <c r="M278" s="220"/>
      <c r="N278" s="220">
        <f t="shared" si="90"/>
        <v>0</v>
      </c>
      <c r="O278" s="220"/>
      <c r="P278" s="220"/>
      <c r="Q278" s="220"/>
      <c r="R278" s="121"/>
      <c r="T278" s="151" t="s">
        <v>5</v>
      </c>
      <c r="U278" s="40" t="s">
        <v>42</v>
      </c>
      <c r="V278" s="152">
        <v>0.36199999999999999</v>
      </c>
      <c r="W278" s="152">
        <f t="shared" si="91"/>
        <v>5.0679999999999996</v>
      </c>
      <c r="X278" s="152">
        <v>0</v>
      </c>
      <c r="Y278" s="152">
        <f t="shared" si="92"/>
        <v>0</v>
      </c>
      <c r="Z278" s="152">
        <v>1.9460000000000002E-2</v>
      </c>
      <c r="AA278" s="153">
        <f t="shared" si="93"/>
        <v>0.27244000000000002</v>
      </c>
      <c r="AR278" s="18" t="s">
        <v>230</v>
      </c>
      <c r="AT278" s="18" t="s">
        <v>167</v>
      </c>
      <c r="AU278" s="18" t="s">
        <v>103</v>
      </c>
      <c r="AY278" s="18" t="s">
        <v>166</v>
      </c>
      <c r="BE278" s="154">
        <f t="shared" si="94"/>
        <v>0</v>
      </c>
      <c r="BF278" s="154">
        <f t="shared" si="95"/>
        <v>0</v>
      </c>
      <c r="BG278" s="154">
        <f t="shared" si="96"/>
        <v>0</v>
      </c>
      <c r="BH278" s="154">
        <f t="shared" si="97"/>
        <v>0</v>
      </c>
      <c r="BI278" s="154">
        <f t="shared" si="98"/>
        <v>0</v>
      </c>
      <c r="BJ278" s="18" t="s">
        <v>22</v>
      </c>
      <c r="BK278" s="154">
        <f t="shared" si="99"/>
        <v>0</v>
      </c>
      <c r="BL278" s="18" t="s">
        <v>230</v>
      </c>
      <c r="BM278" s="18" t="s">
        <v>634</v>
      </c>
    </row>
    <row r="279" spans="2:65" s="1" customFormat="1" ht="25.5" customHeight="1">
      <c r="B279" s="119"/>
      <c r="C279" s="147" t="s">
        <v>635</v>
      </c>
      <c r="D279" s="147" t="s">
        <v>167</v>
      </c>
      <c r="E279" s="148" t="s">
        <v>636</v>
      </c>
      <c r="F279" s="219" t="s">
        <v>637</v>
      </c>
      <c r="G279" s="219"/>
      <c r="H279" s="219"/>
      <c r="I279" s="219"/>
      <c r="J279" s="149" t="s">
        <v>605</v>
      </c>
      <c r="K279" s="150">
        <v>11</v>
      </c>
      <c r="L279" s="220"/>
      <c r="M279" s="220"/>
      <c r="N279" s="220">
        <f t="shared" si="90"/>
        <v>0</v>
      </c>
      <c r="O279" s="220"/>
      <c r="P279" s="220"/>
      <c r="Q279" s="220"/>
      <c r="R279" s="121"/>
      <c r="T279" s="151" t="s">
        <v>5</v>
      </c>
      <c r="U279" s="40" t="s">
        <v>42</v>
      </c>
      <c r="V279" s="152">
        <v>1.1000000000000001</v>
      </c>
      <c r="W279" s="152">
        <f t="shared" si="91"/>
        <v>12.100000000000001</v>
      </c>
      <c r="X279" s="152">
        <v>1.8600000000000001E-3</v>
      </c>
      <c r="Y279" s="152">
        <f t="shared" si="92"/>
        <v>2.0460000000000002E-2</v>
      </c>
      <c r="Z279" s="152">
        <v>0</v>
      </c>
      <c r="AA279" s="153">
        <f t="shared" si="93"/>
        <v>0</v>
      </c>
      <c r="AR279" s="18" t="s">
        <v>230</v>
      </c>
      <c r="AT279" s="18" t="s">
        <v>167</v>
      </c>
      <c r="AU279" s="18" t="s">
        <v>103</v>
      </c>
      <c r="AY279" s="18" t="s">
        <v>166</v>
      </c>
      <c r="BE279" s="154">
        <f t="shared" si="94"/>
        <v>0</v>
      </c>
      <c r="BF279" s="154">
        <f t="shared" si="95"/>
        <v>0</v>
      </c>
      <c r="BG279" s="154">
        <f t="shared" si="96"/>
        <v>0</v>
      </c>
      <c r="BH279" s="154">
        <f t="shared" si="97"/>
        <v>0</v>
      </c>
      <c r="BI279" s="154">
        <f t="shared" si="98"/>
        <v>0</v>
      </c>
      <c r="BJ279" s="18" t="s">
        <v>22</v>
      </c>
      <c r="BK279" s="154">
        <f t="shared" si="99"/>
        <v>0</v>
      </c>
      <c r="BL279" s="18" t="s">
        <v>230</v>
      </c>
      <c r="BM279" s="18" t="s">
        <v>638</v>
      </c>
    </row>
    <row r="280" spans="2:65" s="1" customFormat="1" ht="25.5" customHeight="1">
      <c r="B280" s="119"/>
      <c r="C280" s="155" t="s">
        <v>639</v>
      </c>
      <c r="D280" s="155" t="s">
        <v>254</v>
      </c>
      <c r="E280" s="156" t="s">
        <v>640</v>
      </c>
      <c r="F280" s="221" t="s">
        <v>641</v>
      </c>
      <c r="G280" s="221"/>
      <c r="H280" s="221"/>
      <c r="I280" s="221"/>
      <c r="J280" s="157" t="s">
        <v>228</v>
      </c>
      <c r="K280" s="158">
        <v>10</v>
      </c>
      <c r="L280" s="222"/>
      <c r="M280" s="222"/>
      <c r="N280" s="222">
        <f t="shared" si="90"/>
        <v>0</v>
      </c>
      <c r="O280" s="220"/>
      <c r="P280" s="220"/>
      <c r="Q280" s="220"/>
      <c r="R280" s="121"/>
      <c r="T280" s="151" t="s">
        <v>5</v>
      </c>
      <c r="U280" s="40" t="s">
        <v>42</v>
      </c>
      <c r="V280" s="152">
        <v>0</v>
      </c>
      <c r="W280" s="152">
        <f t="shared" si="91"/>
        <v>0</v>
      </c>
      <c r="X280" s="152">
        <v>1.2E-2</v>
      </c>
      <c r="Y280" s="152">
        <f t="shared" si="92"/>
        <v>0.12</v>
      </c>
      <c r="Z280" s="152">
        <v>0</v>
      </c>
      <c r="AA280" s="153">
        <f t="shared" si="93"/>
        <v>0</v>
      </c>
      <c r="AR280" s="18" t="s">
        <v>294</v>
      </c>
      <c r="AT280" s="18" t="s">
        <v>254</v>
      </c>
      <c r="AU280" s="18" t="s">
        <v>103</v>
      </c>
      <c r="AY280" s="18" t="s">
        <v>166</v>
      </c>
      <c r="BE280" s="154">
        <f t="shared" si="94"/>
        <v>0</v>
      </c>
      <c r="BF280" s="154">
        <f t="shared" si="95"/>
        <v>0</v>
      </c>
      <c r="BG280" s="154">
        <f t="shared" si="96"/>
        <v>0</v>
      </c>
      <c r="BH280" s="154">
        <f t="shared" si="97"/>
        <v>0</v>
      </c>
      <c r="BI280" s="154">
        <f t="shared" si="98"/>
        <v>0</v>
      </c>
      <c r="BJ280" s="18" t="s">
        <v>22</v>
      </c>
      <c r="BK280" s="154">
        <f t="shared" si="99"/>
        <v>0</v>
      </c>
      <c r="BL280" s="18" t="s">
        <v>230</v>
      </c>
      <c r="BM280" s="18" t="s">
        <v>642</v>
      </c>
    </row>
    <row r="281" spans="2:65" s="1" customFormat="1" ht="16.5" customHeight="1">
      <c r="B281" s="119"/>
      <c r="C281" s="155" t="s">
        <v>643</v>
      </c>
      <c r="D281" s="155" t="s">
        <v>254</v>
      </c>
      <c r="E281" s="156" t="s">
        <v>644</v>
      </c>
      <c r="F281" s="221" t="s">
        <v>645</v>
      </c>
      <c r="G281" s="221"/>
      <c r="H281" s="221"/>
      <c r="I281" s="221"/>
      <c r="J281" s="157" t="s">
        <v>228</v>
      </c>
      <c r="K281" s="158">
        <v>11</v>
      </c>
      <c r="L281" s="222"/>
      <c r="M281" s="222"/>
      <c r="N281" s="222">
        <f t="shared" si="90"/>
        <v>0</v>
      </c>
      <c r="O281" s="220"/>
      <c r="P281" s="220"/>
      <c r="Q281" s="220"/>
      <c r="R281" s="121"/>
      <c r="T281" s="151" t="s">
        <v>5</v>
      </c>
      <c r="U281" s="40" t="s">
        <v>42</v>
      </c>
      <c r="V281" s="152">
        <v>0</v>
      </c>
      <c r="W281" s="152">
        <f t="shared" si="91"/>
        <v>0</v>
      </c>
      <c r="X281" s="152">
        <v>6.0000000000000001E-3</v>
      </c>
      <c r="Y281" s="152">
        <f t="shared" si="92"/>
        <v>6.6000000000000003E-2</v>
      </c>
      <c r="Z281" s="152">
        <v>0</v>
      </c>
      <c r="AA281" s="153">
        <f t="shared" si="93"/>
        <v>0</v>
      </c>
      <c r="AR281" s="18" t="s">
        <v>294</v>
      </c>
      <c r="AT281" s="18" t="s">
        <v>254</v>
      </c>
      <c r="AU281" s="18" t="s">
        <v>103</v>
      </c>
      <c r="AY281" s="18" t="s">
        <v>166</v>
      </c>
      <c r="BE281" s="154">
        <f t="shared" si="94"/>
        <v>0</v>
      </c>
      <c r="BF281" s="154">
        <f t="shared" si="95"/>
        <v>0</v>
      </c>
      <c r="BG281" s="154">
        <f t="shared" si="96"/>
        <v>0</v>
      </c>
      <c r="BH281" s="154">
        <f t="shared" si="97"/>
        <v>0</v>
      </c>
      <c r="BI281" s="154">
        <f t="shared" si="98"/>
        <v>0</v>
      </c>
      <c r="BJ281" s="18" t="s">
        <v>22</v>
      </c>
      <c r="BK281" s="154">
        <f t="shared" si="99"/>
        <v>0</v>
      </c>
      <c r="BL281" s="18" t="s">
        <v>230</v>
      </c>
      <c r="BM281" s="18" t="s">
        <v>646</v>
      </c>
    </row>
    <row r="282" spans="2:65" s="1" customFormat="1" ht="16.5" customHeight="1">
      <c r="B282" s="119"/>
      <c r="C282" s="155" t="s">
        <v>647</v>
      </c>
      <c r="D282" s="155" t="s">
        <v>254</v>
      </c>
      <c r="E282" s="156" t="s">
        <v>648</v>
      </c>
      <c r="F282" s="221" t="s">
        <v>649</v>
      </c>
      <c r="G282" s="221"/>
      <c r="H282" s="221"/>
      <c r="I282" s="221"/>
      <c r="J282" s="157" t="s">
        <v>228</v>
      </c>
      <c r="K282" s="158">
        <v>1</v>
      </c>
      <c r="L282" s="222"/>
      <c r="M282" s="222"/>
      <c r="N282" s="222">
        <f t="shared" si="90"/>
        <v>0</v>
      </c>
      <c r="O282" s="220"/>
      <c r="P282" s="220"/>
      <c r="Q282" s="220"/>
      <c r="R282" s="121"/>
      <c r="T282" s="151" t="s">
        <v>5</v>
      </c>
      <c r="U282" s="40" t="s">
        <v>42</v>
      </c>
      <c r="V282" s="152">
        <v>0</v>
      </c>
      <c r="W282" s="152">
        <f t="shared" si="91"/>
        <v>0</v>
      </c>
      <c r="X282" s="152">
        <v>1.6500000000000001E-2</v>
      </c>
      <c r="Y282" s="152">
        <f t="shared" si="92"/>
        <v>1.6500000000000001E-2</v>
      </c>
      <c r="Z282" s="152">
        <v>0</v>
      </c>
      <c r="AA282" s="153">
        <f t="shared" si="93"/>
        <v>0</v>
      </c>
      <c r="AR282" s="18" t="s">
        <v>294</v>
      </c>
      <c r="AT282" s="18" t="s">
        <v>254</v>
      </c>
      <c r="AU282" s="18" t="s">
        <v>103</v>
      </c>
      <c r="AY282" s="18" t="s">
        <v>166</v>
      </c>
      <c r="BE282" s="154">
        <f t="shared" si="94"/>
        <v>0</v>
      </c>
      <c r="BF282" s="154">
        <f t="shared" si="95"/>
        <v>0</v>
      </c>
      <c r="BG282" s="154">
        <f t="shared" si="96"/>
        <v>0</v>
      </c>
      <c r="BH282" s="154">
        <f t="shared" si="97"/>
        <v>0</v>
      </c>
      <c r="BI282" s="154">
        <f t="shared" si="98"/>
        <v>0</v>
      </c>
      <c r="BJ282" s="18" t="s">
        <v>22</v>
      </c>
      <c r="BK282" s="154">
        <f t="shared" si="99"/>
        <v>0</v>
      </c>
      <c r="BL282" s="18" t="s">
        <v>230</v>
      </c>
      <c r="BM282" s="18" t="s">
        <v>650</v>
      </c>
    </row>
    <row r="283" spans="2:65" s="1" customFormat="1" ht="25.5" customHeight="1">
      <c r="B283" s="119"/>
      <c r="C283" s="147" t="s">
        <v>651</v>
      </c>
      <c r="D283" s="147" t="s">
        <v>167</v>
      </c>
      <c r="E283" s="148" t="s">
        <v>652</v>
      </c>
      <c r="F283" s="219" t="s">
        <v>653</v>
      </c>
      <c r="G283" s="219"/>
      <c r="H283" s="219"/>
      <c r="I283" s="219"/>
      <c r="J283" s="149" t="s">
        <v>228</v>
      </c>
      <c r="K283" s="150">
        <v>1</v>
      </c>
      <c r="L283" s="220"/>
      <c r="M283" s="220"/>
      <c r="N283" s="220">
        <f t="shared" si="90"/>
        <v>0</v>
      </c>
      <c r="O283" s="220"/>
      <c r="P283" s="220"/>
      <c r="Q283" s="220"/>
      <c r="R283" s="121"/>
      <c r="T283" s="151" t="s">
        <v>5</v>
      </c>
      <c r="U283" s="40" t="s">
        <v>42</v>
      </c>
      <c r="V283" s="152">
        <v>1.3129999999999999</v>
      </c>
      <c r="W283" s="152">
        <f t="shared" si="91"/>
        <v>1.3129999999999999</v>
      </c>
      <c r="X283" s="152">
        <v>1.4499999999999999E-3</v>
      </c>
      <c r="Y283" s="152">
        <f t="shared" si="92"/>
        <v>1.4499999999999999E-3</v>
      </c>
      <c r="Z283" s="152">
        <v>0</v>
      </c>
      <c r="AA283" s="153">
        <f t="shared" si="93"/>
        <v>0</v>
      </c>
      <c r="AR283" s="18" t="s">
        <v>230</v>
      </c>
      <c r="AT283" s="18" t="s">
        <v>167</v>
      </c>
      <c r="AU283" s="18" t="s">
        <v>103</v>
      </c>
      <c r="AY283" s="18" t="s">
        <v>166</v>
      </c>
      <c r="BE283" s="154">
        <f t="shared" si="94"/>
        <v>0</v>
      </c>
      <c r="BF283" s="154">
        <f t="shared" si="95"/>
        <v>0</v>
      </c>
      <c r="BG283" s="154">
        <f t="shared" si="96"/>
        <v>0</v>
      </c>
      <c r="BH283" s="154">
        <f t="shared" si="97"/>
        <v>0</v>
      </c>
      <c r="BI283" s="154">
        <f t="shared" si="98"/>
        <v>0</v>
      </c>
      <c r="BJ283" s="18" t="s">
        <v>22</v>
      </c>
      <c r="BK283" s="154">
        <f t="shared" si="99"/>
        <v>0</v>
      </c>
      <c r="BL283" s="18" t="s">
        <v>230</v>
      </c>
      <c r="BM283" s="18" t="s">
        <v>654</v>
      </c>
    </row>
    <row r="284" spans="2:65" s="1" customFormat="1" ht="16.5" customHeight="1">
      <c r="B284" s="119"/>
      <c r="C284" s="155" t="s">
        <v>655</v>
      </c>
      <c r="D284" s="155" t="s">
        <v>254</v>
      </c>
      <c r="E284" s="156" t="s">
        <v>656</v>
      </c>
      <c r="F284" s="221" t="s">
        <v>657</v>
      </c>
      <c r="G284" s="221"/>
      <c r="H284" s="221"/>
      <c r="I284" s="221"/>
      <c r="J284" s="157" t="s">
        <v>228</v>
      </c>
      <c r="K284" s="158">
        <v>1</v>
      </c>
      <c r="L284" s="222"/>
      <c r="M284" s="222"/>
      <c r="N284" s="222">
        <f t="shared" si="90"/>
        <v>0</v>
      </c>
      <c r="O284" s="220"/>
      <c r="P284" s="220"/>
      <c r="Q284" s="220"/>
      <c r="R284" s="121"/>
      <c r="T284" s="151" t="s">
        <v>5</v>
      </c>
      <c r="U284" s="40" t="s">
        <v>42</v>
      </c>
      <c r="V284" s="152">
        <v>0</v>
      </c>
      <c r="W284" s="152">
        <f t="shared" si="91"/>
        <v>0</v>
      </c>
      <c r="X284" s="152">
        <v>1.6E-2</v>
      </c>
      <c r="Y284" s="152">
        <f t="shared" si="92"/>
        <v>1.6E-2</v>
      </c>
      <c r="Z284" s="152">
        <v>0</v>
      </c>
      <c r="AA284" s="153">
        <f t="shared" si="93"/>
        <v>0</v>
      </c>
      <c r="AR284" s="18" t="s">
        <v>294</v>
      </c>
      <c r="AT284" s="18" t="s">
        <v>254</v>
      </c>
      <c r="AU284" s="18" t="s">
        <v>103</v>
      </c>
      <c r="AY284" s="18" t="s">
        <v>166</v>
      </c>
      <c r="BE284" s="154">
        <f t="shared" si="94"/>
        <v>0</v>
      </c>
      <c r="BF284" s="154">
        <f t="shared" si="95"/>
        <v>0</v>
      </c>
      <c r="BG284" s="154">
        <f t="shared" si="96"/>
        <v>0</v>
      </c>
      <c r="BH284" s="154">
        <f t="shared" si="97"/>
        <v>0</v>
      </c>
      <c r="BI284" s="154">
        <f t="shared" si="98"/>
        <v>0</v>
      </c>
      <c r="BJ284" s="18" t="s">
        <v>22</v>
      </c>
      <c r="BK284" s="154">
        <f t="shared" si="99"/>
        <v>0</v>
      </c>
      <c r="BL284" s="18" t="s">
        <v>230</v>
      </c>
      <c r="BM284" s="18" t="s">
        <v>658</v>
      </c>
    </row>
    <row r="285" spans="2:65" s="1" customFormat="1" ht="25.5" customHeight="1">
      <c r="B285" s="119"/>
      <c r="C285" s="147" t="s">
        <v>659</v>
      </c>
      <c r="D285" s="147" t="s">
        <v>167</v>
      </c>
      <c r="E285" s="148" t="s">
        <v>660</v>
      </c>
      <c r="F285" s="219" t="s">
        <v>661</v>
      </c>
      <c r="G285" s="219"/>
      <c r="H285" s="219"/>
      <c r="I285" s="219"/>
      <c r="J285" s="149" t="s">
        <v>605</v>
      </c>
      <c r="K285" s="150">
        <v>1</v>
      </c>
      <c r="L285" s="220"/>
      <c r="M285" s="220"/>
      <c r="N285" s="220">
        <f t="shared" si="90"/>
        <v>0</v>
      </c>
      <c r="O285" s="220"/>
      <c r="P285" s="220"/>
      <c r="Q285" s="220"/>
      <c r="R285" s="121"/>
      <c r="T285" s="151" t="s">
        <v>5</v>
      </c>
      <c r="U285" s="40" t="s">
        <v>42</v>
      </c>
      <c r="V285" s="152">
        <v>0.38300000000000001</v>
      </c>
      <c r="W285" s="152">
        <f t="shared" si="91"/>
        <v>0.38300000000000001</v>
      </c>
      <c r="X285" s="152">
        <v>0</v>
      </c>
      <c r="Y285" s="152">
        <f t="shared" si="92"/>
        <v>0</v>
      </c>
      <c r="Z285" s="152">
        <v>2.4500000000000001E-2</v>
      </c>
      <c r="AA285" s="153">
        <f t="shared" si="93"/>
        <v>2.4500000000000001E-2</v>
      </c>
      <c r="AR285" s="18" t="s">
        <v>230</v>
      </c>
      <c r="AT285" s="18" t="s">
        <v>167</v>
      </c>
      <c r="AU285" s="18" t="s">
        <v>103</v>
      </c>
      <c r="AY285" s="18" t="s">
        <v>166</v>
      </c>
      <c r="BE285" s="154">
        <f t="shared" si="94"/>
        <v>0</v>
      </c>
      <c r="BF285" s="154">
        <f t="shared" si="95"/>
        <v>0</v>
      </c>
      <c r="BG285" s="154">
        <f t="shared" si="96"/>
        <v>0</v>
      </c>
      <c r="BH285" s="154">
        <f t="shared" si="97"/>
        <v>0</v>
      </c>
      <c r="BI285" s="154">
        <f t="shared" si="98"/>
        <v>0</v>
      </c>
      <c r="BJ285" s="18" t="s">
        <v>22</v>
      </c>
      <c r="BK285" s="154">
        <f t="shared" si="99"/>
        <v>0</v>
      </c>
      <c r="BL285" s="18" t="s">
        <v>230</v>
      </c>
      <c r="BM285" s="18" t="s">
        <v>662</v>
      </c>
    </row>
    <row r="286" spans="2:65" s="1" customFormat="1" ht="25.5" customHeight="1">
      <c r="B286" s="119"/>
      <c r="C286" s="147" t="s">
        <v>663</v>
      </c>
      <c r="D286" s="147" t="s">
        <v>167</v>
      </c>
      <c r="E286" s="148" t="s">
        <v>664</v>
      </c>
      <c r="F286" s="219" t="s">
        <v>665</v>
      </c>
      <c r="G286" s="219"/>
      <c r="H286" s="219"/>
      <c r="I286" s="219"/>
      <c r="J286" s="149" t="s">
        <v>605</v>
      </c>
      <c r="K286" s="150">
        <v>1</v>
      </c>
      <c r="L286" s="220"/>
      <c r="M286" s="220"/>
      <c r="N286" s="220">
        <f t="shared" si="90"/>
        <v>0</v>
      </c>
      <c r="O286" s="220"/>
      <c r="P286" s="220"/>
      <c r="Q286" s="220"/>
      <c r="R286" s="121"/>
      <c r="T286" s="151" t="s">
        <v>5</v>
      </c>
      <c r="U286" s="40" t="s">
        <v>42</v>
      </c>
      <c r="V286" s="152">
        <v>0.25</v>
      </c>
      <c r="W286" s="152">
        <f t="shared" si="91"/>
        <v>0.25</v>
      </c>
      <c r="X286" s="152">
        <v>8.0000000000000004E-4</v>
      </c>
      <c r="Y286" s="152">
        <f t="shared" si="92"/>
        <v>8.0000000000000004E-4</v>
      </c>
      <c r="Z286" s="152">
        <v>0</v>
      </c>
      <c r="AA286" s="153">
        <f t="shared" si="93"/>
        <v>0</v>
      </c>
      <c r="AR286" s="18" t="s">
        <v>230</v>
      </c>
      <c r="AT286" s="18" t="s">
        <v>167</v>
      </c>
      <c r="AU286" s="18" t="s">
        <v>103</v>
      </c>
      <c r="AY286" s="18" t="s">
        <v>166</v>
      </c>
      <c r="BE286" s="154">
        <f t="shared" si="94"/>
        <v>0</v>
      </c>
      <c r="BF286" s="154">
        <f t="shared" si="95"/>
        <v>0</v>
      </c>
      <c r="BG286" s="154">
        <f t="shared" si="96"/>
        <v>0</v>
      </c>
      <c r="BH286" s="154">
        <f t="shared" si="97"/>
        <v>0</v>
      </c>
      <c r="BI286" s="154">
        <f t="shared" si="98"/>
        <v>0</v>
      </c>
      <c r="BJ286" s="18" t="s">
        <v>22</v>
      </c>
      <c r="BK286" s="154">
        <f t="shared" si="99"/>
        <v>0</v>
      </c>
      <c r="BL286" s="18" t="s">
        <v>230</v>
      </c>
      <c r="BM286" s="18" t="s">
        <v>666</v>
      </c>
    </row>
    <row r="287" spans="2:65" s="1" customFormat="1" ht="38.25" customHeight="1">
      <c r="B287" s="119"/>
      <c r="C287" s="147" t="s">
        <v>667</v>
      </c>
      <c r="D287" s="147" t="s">
        <v>167</v>
      </c>
      <c r="E287" s="148" t="s">
        <v>668</v>
      </c>
      <c r="F287" s="219" t="s">
        <v>669</v>
      </c>
      <c r="G287" s="219"/>
      <c r="H287" s="219"/>
      <c r="I287" s="219"/>
      <c r="J287" s="149" t="s">
        <v>605</v>
      </c>
      <c r="K287" s="150">
        <v>1</v>
      </c>
      <c r="L287" s="220"/>
      <c r="M287" s="220"/>
      <c r="N287" s="220">
        <f t="shared" si="90"/>
        <v>0</v>
      </c>
      <c r="O287" s="220"/>
      <c r="P287" s="220"/>
      <c r="Q287" s="220"/>
      <c r="R287" s="121"/>
      <c r="T287" s="151" t="s">
        <v>5</v>
      </c>
      <c r="U287" s="40" t="s">
        <v>42</v>
      </c>
      <c r="V287" s="152">
        <v>0.25</v>
      </c>
      <c r="W287" s="152">
        <f t="shared" si="91"/>
        <v>0.25</v>
      </c>
      <c r="X287" s="152">
        <v>8.4999999999999995E-4</v>
      </c>
      <c r="Y287" s="152">
        <f t="shared" si="92"/>
        <v>8.4999999999999995E-4</v>
      </c>
      <c r="Z287" s="152">
        <v>0</v>
      </c>
      <c r="AA287" s="153">
        <f t="shared" si="93"/>
        <v>0</v>
      </c>
      <c r="AR287" s="18" t="s">
        <v>230</v>
      </c>
      <c r="AT287" s="18" t="s">
        <v>167</v>
      </c>
      <c r="AU287" s="18" t="s">
        <v>103</v>
      </c>
      <c r="AY287" s="18" t="s">
        <v>166</v>
      </c>
      <c r="BE287" s="154">
        <f t="shared" si="94"/>
        <v>0</v>
      </c>
      <c r="BF287" s="154">
        <f t="shared" si="95"/>
        <v>0</v>
      </c>
      <c r="BG287" s="154">
        <f t="shared" si="96"/>
        <v>0</v>
      </c>
      <c r="BH287" s="154">
        <f t="shared" si="97"/>
        <v>0</v>
      </c>
      <c r="BI287" s="154">
        <f t="shared" si="98"/>
        <v>0</v>
      </c>
      <c r="BJ287" s="18" t="s">
        <v>22</v>
      </c>
      <c r="BK287" s="154">
        <f t="shared" si="99"/>
        <v>0</v>
      </c>
      <c r="BL287" s="18" t="s">
        <v>230</v>
      </c>
      <c r="BM287" s="18" t="s">
        <v>670</v>
      </c>
    </row>
    <row r="288" spans="2:65" s="1" customFormat="1" ht="16.5" customHeight="1">
      <c r="B288" s="119"/>
      <c r="C288" s="147" t="s">
        <v>671</v>
      </c>
      <c r="D288" s="147" t="s">
        <v>167</v>
      </c>
      <c r="E288" s="148" t="s">
        <v>672</v>
      </c>
      <c r="F288" s="219" t="s">
        <v>673</v>
      </c>
      <c r="G288" s="219"/>
      <c r="H288" s="219"/>
      <c r="I288" s="219"/>
      <c r="J288" s="149" t="s">
        <v>605</v>
      </c>
      <c r="K288" s="150">
        <v>1</v>
      </c>
      <c r="L288" s="220"/>
      <c r="M288" s="220"/>
      <c r="N288" s="220">
        <f t="shared" si="90"/>
        <v>0</v>
      </c>
      <c r="O288" s="220"/>
      <c r="P288" s="220"/>
      <c r="Q288" s="220"/>
      <c r="R288" s="121"/>
      <c r="T288" s="151" t="s">
        <v>5</v>
      </c>
      <c r="U288" s="40" t="s">
        <v>42</v>
      </c>
      <c r="V288" s="152">
        <v>0.56899999999999995</v>
      </c>
      <c r="W288" s="152">
        <f t="shared" si="91"/>
        <v>0.56899999999999995</v>
      </c>
      <c r="X288" s="152">
        <v>0</v>
      </c>
      <c r="Y288" s="152">
        <f t="shared" si="92"/>
        <v>0</v>
      </c>
      <c r="Z288" s="152">
        <v>3.4700000000000002E-2</v>
      </c>
      <c r="AA288" s="153">
        <f t="shared" si="93"/>
        <v>3.4700000000000002E-2</v>
      </c>
      <c r="AR288" s="18" t="s">
        <v>230</v>
      </c>
      <c r="AT288" s="18" t="s">
        <v>167</v>
      </c>
      <c r="AU288" s="18" t="s">
        <v>103</v>
      </c>
      <c r="AY288" s="18" t="s">
        <v>166</v>
      </c>
      <c r="BE288" s="154">
        <f t="shared" si="94"/>
        <v>0</v>
      </c>
      <c r="BF288" s="154">
        <f t="shared" si="95"/>
        <v>0</v>
      </c>
      <c r="BG288" s="154">
        <f t="shared" si="96"/>
        <v>0</v>
      </c>
      <c r="BH288" s="154">
        <f t="shared" si="97"/>
        <v>0</v>
      </c>
      <c r="BI288" s="154">
        <f t="shared" si="98"/>
        <v>0</v>
      </c>
      <c r="BJ288" s="18" t="s">
        <v>22</v>
      </c>
      <c r="BK288" s="154">
        <f t="shared" si="99"/>
        <v>0</v>
      </c>
      <c r="BL288" s="18" t="s">
        <v>230</v>
      </c>
      <c r="BM288" s="18" t="s">
        <v>674</v>
      </c>
    </row>
    <row r="289" spans="2:65" s="1" customFormat="1" ht="25.5" customHeight="1">
      <c r="B289" s="119"/>
      <c r="C289" s="147" t="s">
        <v>675</v>
      </c>
      <c r="D289" s="147" t="s">
        <v>167</v>
      </c>
      <c r="E289" s="148" t="s">
        <v>676</v>
      </c>
      <c r="F289" s="219" t="s">
        <v>677</v>
      </c>
      <c r="G289" s="219"/>
      <c r="H289" s="219"/>
      <c r="I289" s="219"/>
      <c r="J289" s="149" t="s">
        <v>605</v>
      </c>
      <c r="K289" s="150">
        <v>2</v>
      </c>
      <c r="L289" s="220"/>
      <c r="M289" s="220"/>
      <c r="N289" s="220">
        <f t="shared" si="90"/>
        <v>0</v>
      </c>
      <c r="O289" s="220"/>
      <c r="P289" s="220"/>
      <c r="Q289" s="220"/>
      <c r="R289" s="121"/>
      <c r="T289" s="151" t="s">
        <v>5</v>
      </c>
      <c r="U289" s="40" t="s">
        <v>42</v>
      </c>
      <c r="V289" s="152">
        <v>0.83699999999999997</v>
      </c>
      <c r="W289" s="152">
        <f t="shared" si="91"/>
        <v>1.6739999999999999</v>
      </c>
      <c r="X289" s="152">
        <v>0</v>
      </c>
      <c r="Y289" s="152">
        <f t="shared" si="92"/>
        <v>0</v>
      </c>
      <c r="Z289" s="152">
        <v>0.155</v>
      </c>
      <c r="AA289" s="153">
        <f t="shared" si="93"/>
        <v>0.31</v>
      </c>
      <c r="AR289" s="18" t="s">
        <v>230</v>
      </c>
      <c r="AT289" s="18" t="s">
        <v>167</v>
      </c>
      <c r="AU289" s="18" t="s">
        <v>103</v>
      </c>
      <c r="AY289" s="18" t="s">
        <v>166</v>
      </c>
      <c r="BE289" s="154">
        <f t="shared" si="94"/>
        <v>0</v>
      </c>
      <c r="BF289" s="154">
        <f t="shared" si="95"/>
        <v>0</v>
      </c>
      <c r="BG289" s="154">
        <f t="shared" si="96"/>
        <v>0</v>
      </c>
      <c r="BH289" s="154">
        <f t="shared" si="97"/>
        <v>0</v>
      </c>
      <c r="BI289" s="154">
        <f t="shared" si="98"/>
        <v>0</v>
      </c>
      <c r="BJ289" s="18" t="s">
        <v>22</v>
      </c>
      <c r="BK289" s="154">
        <f t="shared" si="99"/>
        <v>0</v>
      </c>
      <c r="BL289" s="18" t="s">
        <v>230</v>
      </c>
      <c r="BM289" s="18" t="s">
        <v>678</v>
      </c>
    </row>
    <row r="290" spans="2:65" s="1" customFormat="1" ht="25.5" customHeight="1">
      <c r="B290" s="119"/>
      <c r="C290" s="147" t="s">
        <v>679</v>
      </c>
      <c r="D290" s="147" t="s">
        <v>167</v>
      </c>
      <c r="E290" s="148" t="s">
        <v>680</v>
      </c>
      <c r="F290" s="219" t="s">
        <v>681</v>
      </c>
      <c r="G290" s="219"/>
      <c r="H290" s="219"/>
      <c r="I290" s="219"/>
      <c r="J290" s="149" t="s">
        <v>605</v>
      </c>
      <c r="K290" s="150">
        <v>9</v>
      </c>
      <c r="L290" s="220"/>
      <c r="M290" s="220"/>
      <c r="N290" s="220">
        <f t="shared" si="90"/>
        <v>0</v>
      </c>
      <c r="O290" s="220"/>
      <c r="P290" s="220"/>
      <c r="Q290" s="220"/>
      <c r="R290" s="121"/>
      <c r="T290" s="151" t="s">
        <v>5</v>
      </c>
      <c r="U290" s="40" t="s">
        <v>42</v>
      </c>
      <c r="V290" s="152">
        <v>0.50700000000000001</v>
      </c>
      <c r="W290" s="152">
        <f t="shared" si="91"/>
        <v>4.5629999999999997</v>
      </c>
      <c r="X290" s="152">
        <v>6.6E-4</v>
      </c>
      <c r="Y290" s="152">
        <f t="shared" si="92"/>
        <v>5.94E-3</v>
      </c>
      <c r="Z290" s="152">
        <v>0</v>
      </c>
      <c r="AA290" s="153">
        <f t="shared" si="93"/>
        <v>0</v>
      </c>
      <c r="AR290" s="18" t="s">
        <v>171</v>
      </c>
      <c r="AT290" s="18" t="s">
        <v>167</v>
      </c>
      <c r="AU290" s="18" t="s">
        <v>103</v>
      </c>
      <c r="AY290" s="18" t="s">
        <v>166</v>
      </c>
      <c r="BE290" s="154">
        <f t="shared" si="94"/>
        <v>0</v>
      </c>
      <c r="BF290" s="154">
        <f t="shared" si="95"/>
        <v>0</v>
      </c>
      <c r="BG290" s="154">
        <f t="shared" si="96"/>
        <v>0</v>
      </c>
      <c r="BH290" s="154">
        <f t="shared" si="97"/>
        <v>0</v>
      </c>
      <c r="BI290" s="154">
        <f t="shared" si="98"/>
        <v>0</v>
      </c>
      <c r="BJ290" s="18" t="s">
        <v>22</v>
      </c>
      <c r="BK290" s="154">
        <f t="shared" si="99"/>
        <v>0</v>
      </c>
      <c r="BL290" s="18" t="s">
        <v>171</v>
      </c>
      <c r="BM290" s="18" t="s">
        <v>682</v>
      </c>
    </row>
    <row r="291" spans="2:65" s="1" customFormat="1" ht="38.25" customHeight="1">
      <c r="B291" s="119"/>
      <c r="C291" s="155" t="s">
        <v>683</v>
      </c>
      <c r="D291" s="155" t="s">
        <v>254</v>
      </c>
      <c r="E291" s="156" t="s">
        <v>684</v>
      </c>
      <c r="F291" s="221" t="s">
        <v>685</v>
      </c>
      <c r="G291" s="221"/>
      <c r="H291" s="221"/>
      <c r="I291" s="221"/>
      <c r="J291" s="157" t="s">
        <v>228</v>
      </c>
      <c r="K291" s="158">
        <v>9</v>
      </c>
      <c r="L291" s="222"/>
      <c r="M291" s="222"/>
      <c r="N291" s="222">
        <f t="shared" si="90"/>
        <v>0</v>
      </c>
      <c r="O291" s="220"/>
      <c r="P291" s="220"/>
      <c r="Q291" s="220"/>
      <c r="R291" s="121"/>
      <c r="T291" s="151" t="s">
        <v>5</v>
      </c>
      <c r="U291" s="40" t="s">
        <v>42</v>
      </c>
      <c r="V291" s="152">
        <v>0</v>
      </c>
      <c r="W291" s="152">
        <f t="shared" si="91"/>
        <v>0</v>
      </c>
      <c r="X291" s="152">
        <v>8.9999999999999993E-3</v>
      </c>
      <c r="Y291" s="152">
        <f t="shared" si="92"/>
        <v>8.0999999999999989E-2</v>
      </c>
      <c r="Z291" s="152">
        <v>0</v>
      </c>
      <c r="AA291" s="153">
        <f t="shared" si="93"/>
        <v>0</v>
      </c>
      <c r="AR291" s="18" t="s">
        <v>197</v>
      </c>
      <c r="AT291" s="18" t="s">
        <v>254</v>
      </c>
      <c r="AU291" s="18" t="s">
        <v>103</v>
      </c>
      <c r="AY291" s="18" t="s">
        <v>166</v>
      </c>
      <c r="BE291" s="154">
        <f t="shared" si="94"/>
        <v>0</v>
      </c>
      <c r="BF291" s="154">
        <f t="shared" si="95"/>
        <v>0</v>
      </c>
      <c r="BG291" s="154">
        <f t="shared" si="96"/>
        <v>0</v>
      </c>
      <c r="BH291" s="154">
        <f t="shared" si="97"/>
        <v>0</v>
      </c>
      <c r="BI291" s="154">
        <f t="shared" si="98"/>
        <v>0</v>
      </c>
      <c r="BJ291" s="18" t="s">
        <v>22</v>
      </c>
      <c r="BK291" s="154">
        <f t="shared" si="99"/>
        <v>0</v>
      </c>
      <c r="BL291" s="18" t="s">
        <v>171</v>
      </c>
      <c r="BM291" s="18" t="s">
        <v>686</v>
      </c>
    </row>
    <row r="292" spans="2:65" s="1" customFormat="1" ht="16.5" customHeight="1">
      <c r="B292" s="119"/>
      <c r="C292" s="147" t="s">
        <v>687</v>
      </c>
      <c r="D292" s="147" t="s">
        <v>167</v>
      </c>
      <c r="E292" s="148" t="s">
        <v>688</v>
      </c>
      <c r="F292" s="219" t="s">
        <v>689</v>
      </c>
      <c r="G292" s="219"/>
      <c r="H292" s="219"/>
      <c r="I292" s="219"/>
      <c r="J292" s="149" t="s">
        <v>228</v>
      </c>
      <c r="K292" s="150">
        <v>34</v>
      </c>
      <c r="L292" s="220"/>
      <c r="M292" s="220"/>
      <c r="N292" s="220">
        <f t="shared" si="90"/>
        <v>0</v>
      </c>
      <c r="O292" s="220"/>
      <c r="P292" s="220"/>
      <c r="Q292" s="220"/>
      <c r="R292" s="121"/>
      <c r="T292" s="151" t="s">
        <v>5</v>
      </c>
      <c r="U292" s="40" t="s">
        <v>42</v>
      </c>
      <c r="V292" s="152">
        <v>0.114</v>
      </c>
      <c r="W292" s="152">
        <f t="shared" si="91"/>
        <v>3.8760000000000003</v>
      </c>
      <c r="X292" s="152">
        <v>0</v>
      </c>
      <c r="Y292" s="152">
        <f t="shared" si="92"/>
        <v>0</v>
      </c>
      <c r="Z292" s="152">
        <v>4.8999999999999998E-4</v>
      </c>
      <c r="AA292" s="153">
        <f t="shared" si="93"/>
        <v>1.6660000000000001E-2</v>
      </c>
      <c r="AR292" s="18" t="s">
        <v>230</v>
      </c>
      <c r="AT292" s="18" t="s">
        <v>167</v>
      </c>
      <c r="AU292" s="18" t="s">
        <v>103</v>
      </c>
      <c r="AY292" s="18" t="s">
        <v>166</v>
      </c>
      <c r="BE292" s="154">
        <f t="shared" si="94"/>
        <v>0</v>
      </c>
      <c r="BF292" s="154">
        <f t="shared" si="95"/>
        <v>0</v>
      </c>
      <c r="BG292" s="154">
        <f t="shared" si="96"/>
        <v>0</v>
      </c>
      <c r="BH292" s="154">
        <f t="shared" si="97"/>
        <v>0</v>
      </c>
      <c r="BI292" s="154">
        <f t="shared" si="98"/>
        <v>0</v>
      </c>
      <c r="BJ292" s="18" t="s">
        <v>22</v>
      </c>
      <c r="BK292" s="154">
        <f t="shared" si="99"/>
        <v>0</v>
      </c>
      <c r="BL292" s="18" t="s">
        <v>230</v>
      </c>
      <c r="BM292" s="18" t="s">
        <v>690</v>
      </c>
    </row>
    <row r="293" spans="2:65" s="1" customFormat="1" ht="25.5" customHeight="1">
      <c r="B293" s="119"/>
      <c r="C293" s="147" t="s">
        <v>691</v>
      </c>
      <c r="D293" s="147" t="s">
        <v>167</v>
      </c>
      <c r="E293" s="148" t="s">
        <v>692</v>
      </c>
      <c r="F293" s="219" t="s">
        <v>693</v>
      </c>
      <c r="G293" s="219"/>
      <c r="H293" s="219"/>
      <c r="I293" s="219"/>
      <c r="J293" s="149" t="s">
        <v>605</v>
      </c>
      <c r="K293" s="150">
        <v>28</v>
      </c>
      <c r="L293" s="220"/>
      <c r="M293" s="220"/>
      <c r="N293" s="220">
        <f t="shared" si="90"/>
        <v>0</v>
      </c>
      <c r="O293" s="220"/>
      <c r="P293" s="220"/>
      <c r="Q293" s="220"/>
      <c r="R293" s="121"/>
      <c r="T293" s="151" t="s">
        <v>5</v>
      </c>
      <c r="U293" s="40" t="s">
        <v>42</v>
      </c>
      <c r="V293" s="152">
        <v>0.28999999999999998</v>
      </c>
      <c r="W293" s="152">
        <f t="shared" si="91"/>
        <v>8.1199999999999992</v>
      </c>
      <c r="X293" s="152">
        <v>9.0000000000000006E-5</v>
      </c>
      <c r="Y293" s="152">
        <f t="shared" si="92"/>
        <v>2.5200000000000001E-3</v>
      </c>
      <c r="Z293" s="152">
        <v>0</v>
      </c>
      <c r="AA293" s="153">
        <f t="shared" si="93"/>
        <v>0</v>
      </c>
      <c r="AR293" s="18" t="s">
        <v>230</v>
      </c>
      <c r="AT293" s="18" t="s">
        <v>167</v>
      </c>
      <c r="AU293" s="18" t="s">
        <v>103</v>
      </c>
      <c r="AY293" s="18" t="s">
        <v>166</v>
      </c>
      <c r="BE293" s="154">
        <f t="shared" si="94"/>
        <v>0</v>
      </c>
      <c r="BF293" s="154">
        <f t="shared" si="95"/>
        <v>0</v>
      </c>
      <c r="BG293" s="154">
        <f t="shared" si="96"/>
        <v>0</v>
      </c>
      <c r="BH293" s="154">
        <f t="shared" si="97"/>
        <v>0</v>
      </c>
      <c r="BI293" s="154">
        <f t="shared" si="98"/>
        <v>0</v>
      </c>
      <c r="BJ293" s="18" t="s">
        <v>22</v>
      </c>
      <c r="BK293" s="154">
        <f t="shared" si="99"/>
        <v>0</v>
      </c>
      <c r="BL293" s="18" t="s">
        <v>230</v>
      </c>
      <c r="BM293" s="18" t="s">
        <v>694</v>
      </c>
    </row>
    <row r="294" spans="2:65" s="1" customFormat="1" ht="16.5" customHeight="1">
      <c r="B294" s="119"/>
      <c r="C294" s="155" t="s">
        <v>695</v>
      </c>
      <c r="D294" s="155" t="s">
        <v>254</v>
      </c>
      <c r="E294" s="156" t="s">
        <v>696</v>
      </c>
      <c r="F294" s="221" t="s">
        <v>697</v>
      </c>
      <c r="G294" s="221"/>
      <c r="H294" s="221"/>
      <c r="I294" s="221"/>
      <c r="J294" s="157" t="s">
        <v>228</v>
      </c>
      <c r="K294" s="158">
        <v>28</v>
      </c>
      <c r="L294" s="222"/>
      <c r="M294" s="222"/>
      <c r="N294" s="222">
        <f t="shared" si="90"/>
        <v>0</v>
      </c>
      <c r="O294" s="220"/>
      <c r="P294" s="220"/>
      <c r="Q294" s="220"/>
      <c r="R294" s="121"/>
      <c r="T294" s="151" t="s">
        <v>5</v>
      </c>
      <c r="U294" s="40" t="s">
        <v>42</v>
      </c>
      <c r="V294" s="152">
        <v>0</v>
      </c>
      <c r="W294" s="152">
        <f t="shared" si="91"/>
        <v>0</v>
      </c>
      <c r="X294" s="152">
        <v>2.1000000000000001E-4</v>
      </c>
      <c r="Y294" s="152">
        <f t="shared" si="92"/>
        <v>5.8799999999999998E-3</v>
      </c>
      <c r="Z294" s="152">
        <v>0</v>
      </c>
      <c r="AA294" s="153">
        <f t="shared" si="93"/>
        <v>0</v>
      </c>
      <c r="AR294" s="18" t="s">
        <v>294</v>
      </c>
      <c r="AT294" s="18" t="s">
        <v>254</v>
      </c>
      <c r="AU294" s="18" t="s">
        <v>103</v>
      </c>
      <c r="AY294" s="18" t="s">
        <v>166</v>
      </c>
      <c r="BE294" s="154">
        <f t="shared" si="94"/>
        <v>0</v>
      </c>
      <c r="BF294" s="154">
        <f t="shared" si="95"/>
        <v>0</v>
      </c>
      <c r="BG294" s="154">
        <f t="shared" si="96"/>
        <v>0</v>
      </c>
      <c r="BH294" s="154">
        <f t="shared" si="97"/>
        <v>0</v>
      </c>
      <c r="BI294" s="154">
        <f t="shared" si="98"/>
        <v>0</v>
      </c>
      <c r="BJ294" s="18" t="s">
        <v>22</v>
      </c>
      <c r="BK294" s="154">
        <f t="shared" si="99"/>
        <v>0</v>
      </c>
      <c r="BL294" s="18" t="s">
        <v>230</v>
      </c>
      <c r="BM294" s="18" t="s">
        <v>698</v>
      </c>
    </row>
    <row r="295" spans="2:65" s="1" customFormat="1" ht="25.5" customHeight="1">
      <c r="B295" s="119"/>
      <c r="C295" s="147" t="s">
        <v>699</v>
      </c>
      <c r="D295" s="147" t="s">
        <v>167</v>
      </c>
      <c r="E295" s="148" t="s">
        <v>700</v>
      </c>
      <c r="F295" s="219" t="s">
        <v>701</v>
      </c>
      <c r="G295" s="219"/>
      <c r="H295" s="219"/>
      <c r="I295" s="219"/>
      <c r="J295" s="149" t="s">
        <v>605</v>
      </c>
      <c r="K295" s="150">
        <v>14</v>
      </c>
      <c r="L295" s="220"/>
      <c r="M295" s="220"/>
      <c r="N295" s="220">
        <f t="shared" si="90"/>
        <v>0</v>
      </c>
      <c r="O295" s="220"/>
      <c r="P295" s="220"/>
      <c r="Q295" s="220"/>
      <c r="R295" s="121"/>
      <c r="T295" s="151" t="s">
        <v>5</v>
      </c>
      <c r="U295" s="40" t="s">
        <v>42</v>
      </c>
      <c r="V295" s="152">
        <v>0.44500000000000001</v>
      </c>
      <c r="W295" s="152">
        <f t="shared" si="91"/>
        <v>6.23</v>
      </c>
      <c r="X295" s="152">
        <v>0</v>
      </c>
      <c r="Y295" s="152">
        <f t="shared" si="92"/>
        <v>0</v>
      </c>
      <c r="Z295" s="152">
        <v>1.7600000000000001E-3</v>
      </c>
      <c r="AA295" s="153">
        <f t="shared" si="93"/>
        <v>2.4640000000000002E-2</v>
      </c>
      <c r="AR295" s="18" t="s">
        <v>230</v>
      </c>
      <c r="AT295" s="18" t="s">
        <v>167</v>
      </c>
      <c r="AU295" s="18" t="s">
        <v>103</v>
      </c>
      <c r="AY295" s="18" t="s">
        <v>166</v>
      </c>
      <c r="BE295" s="154">
        <f t="shared" si="94"/>
        <v>0</v>
      </c>
      <c r="BF295" s="154">
        <f t="shared" si="95"/>
        <v>0</v>
      </c>
      <c r="BG295" s="154">
        <f t="shared" si="96"/>
        <v>0</v>
      </c>
      <c r="BH295" s="154">
        <f t="shared" si="97"/>
        <v>0</v>
      </c>
      <c r="BI295" s="154">
        <f t="shared" si="98"/>
        <v>0</v>
      </c>
      <c r="BJ295" s="18" t="s">
        <v>22</v>
      </c>
      <c r="BK295" s="154">
        <f t="shared" si="99"/>
        <v>0</v>
      </c>
      <c r="BL295" s="18" t="s">
        <v>230</v>
      </c>
      <c r="BM295" s="18" t="s">
        <v>702</v>
      </c>
    </row>
    <row r="296" spans="2:65" s="1" customFormat="1" ht="25.5" customHeight="1">
      <c r="B296" s="119"/>
      <c r="C296" s="147" t="s">
        <v>703</v>
      </c>
      <c r="D296" s="147" t="s">
        <v>167</v>
      </c>
      <c r="E296" s="148" t="s">
        <v>704</v>
      </c>
      <c r="F296" s="219" t="s">
        <v>705</v>
      </c>
      <c r="G296" s="219"/>
      <c r="H296" s="219"/>
      <c r="I296" s="219"/>
      <c r="J296" s="149" t="s">
        <v>228</v>
      </c>
      <c r="K296" s="150">
        <v>1</v>
      </c>
      <c r="L296" s="220"/>
      <c r="M296" s="220"/>
      <c r="N296" s="220">
        <f t="shared" si="90"/>
        <v>0</v>
      </c>
      <c r="O296" s="220"/>
      <c r="P296" s="220"/>
      <c r="Q296" s="220"/>
      <c r="R296" s="121"/>
      <c r="T296" s="151" t="s">
        <v>5</v>
      </c>
      <c r="U296" s="40" t="s">
        <v>42</v>
      </c>
      <c r="V296" s="152">
        <v>0.44500000000000001</v>
      </c>
      <c r="W296" s="152">
        <f t="shared" si="91"/>
        <v>0.44500000000000001</v>
      </c>
      <c r="X296" s="152">
        <v>0</v>
      </c>
      <c r="Y296" s="152">
        <f t="shared" si="92"/>
        <v>0</v>
      </c>
      <c r="Z296" s="152">
        <v>0</v>
      </c>
      <c r="AA296" s="153">
        <f t="shared" si="93"/>
        <v>0</v>
      </c>
      <c r="AR296" s="18" t="s">
        <v>230</v>
      </c>
      <c r="AT296" s="18" t="s">
        <v>167</v>
      </c>
      <c r="AU296" s="18" t="s">
        <v>103</v>
      </c>
      <c r="AY296" s="18" t="s">
        <v>166</v>
      </c>
      <c r="BE296" s="154">
        <f t="shared" si="94"/>
        <v>0</v>
      </c>
      <c r="BF296" s="154">
        <f t="shared" si="95"/>
        <v>0</v>
      </c>
      <c r="BG296" s="154">
        <f t="shared" si="96"/>
        <v>0</v>
      </c>
      <c r="BH296" s="154">
        <f t="shared" si="97"/>
        <v>0</v>
      </c>
      <c r="BI296" s="154">
        <f t="shared" si="98"/>
        <v>0</v>
      </c>
      <c r="BJ296" s="18" t="s">
        <v>22</v>
      </c>
      <c r="BK296" s="154">
        <f t="shared" si="99"/>
        <v>0</v>
      </c>
      <c r="BL296" s="18" t="s">
        <v>230</v>
      </c>
      <c r="BM296" s="18" t="s">
        <v>706</v>
      </c>
    </row>
    <row r="297" spans="2:65" s="1" customFormat="1" ht="25.5" customHeight="1">
      <c r="B297" s="119"/>
      <c r="C297" s="155" t="s">
        <v>707</v>
      </c>
      <c r="D297" s="155" t="s">
        <v>254</v>
      </c>
      <c r="E297" s="156" t="s">
        <v>708</v>
      </c>
      <c r="F297" s="221" t="s">
        <v>709</v>
      </c>
      <c r="G297" s="221"/>
      <c r="H297" s="221"/>
      <c r="I297" s="221"/>
      <c r="J297" s="157" t="s">
        <v>228</v>
      </c>
      <c r="K297" s="158">
        <v>1</v>
      </c>
      <c r="L297" s="222"/>
      <c r="M297" s="222"/>
      <c r="N297" s="222">
        <f t="shared" si="90"/>
        <v>0</v>
      </c>
      <c r="O297" s="220"/>
      <c r="P297" s="220"/>
      <c r="Q297" s="220"/>
      <c r="R297" s="121"/>
      <c r="T297" s="151" t="s">
        <v>5</v>
      </c>
      <c r="U297" s="40" t="s">
        <v>42</v>
      </c>
      <c r="V297" s="152">
        <v>0</v>
      </c>
      <c r="W297" s="152">
        <f t="shared" si="91"/>
        <v>0</v>
      </c>
      <c r="X297" s="152">
        <v>2.3999999999999998E-3</v>
      </c>
      <c r="Y297" s="152">
        <f t="shared" si="92"/>
        <v>2.3999999999999998E-3</v>
      </c>
      <c r="Z297" s="152">
        <v>0</v>
      </c>
      <c r="AA297" s="153">
        <f t="shared" si="93"/>
        <v>0</v>
      </c>
      <c r="AR297" s="18" t="s">
        <v>294</v>
      </c>
      <c r="AT297" s="18" t="s">
        <v>254</v>
      </c>
      <c r="AU297" s="18" t="s">
        <v>103</v>
      </c>
      <c r="AY297" s="18" t="s">
        <v>166</v>
      </c>
      <c r="BE297" s="154">
        <f t="shared" si="94"/>
        <v>0</v>
      </c>
      <c r="BF297" s="154">
        <f t="shared" si="95"/>
        <v>0</v>
      </c>
      <c r="BG297" s="154">
        <f t="shared" si="96"/>
        <v>0</v>
      </c>
      <c r="BH297" s="154">
        <f t="shared" si="97"/>
        <v>0</v>
      </c>
      <c r="BI297" s="154">
        <f t="shared" si="98"/>
        <v>0</v>
      </c>
      <c r="BJ297" s="18" t="s">
        <v>22</v>
      </c>
      <c r="BK297" s="154">
        <f t="shared" si="99"/>
        <v>0</v>
      </c>
      <c r="BL297" s="18" t="s">
        <v>230</v>
      </c>
      <c r="BM297" s="18" t="s">
        <v>710</v>
      </c>
    </row>
    <row r="298" spans="2:65" s="1" customFormat="1" ht="25.5" customHeight="1">
      <c r="B298" s="119"/>
      <c r="C298" s="147" t="s">
        <v>711</v>
      </c>
      <c r="D298" s="147" t="s">
        <v>167</v>
      </c>
      <c r="E298" s="148" t="s">
        <v>712</v>
      </c>
      <c r="F298" s="219" t="s">
        <v>713</v>
      </c>
      <c r="G298" s="219"/>
      <c r="H298" s="219"/>
      <c r="I298" s="219"/>
      <c r="J298" s="149" t="s">
        <v>228</v>
      </c>
      <c r="K298" s="150">
        <v>11</v>
      </c>
      <c r="L298" s="220"/>
      <c r="M298" s="220"/>
      <c r="N298" s="220">
        <f t="shared" si="90"/>
        <v>0</v>
      </c>
      <c r="O298" s="220"/>
      <c r="P298" s="220"/>
      <c r="Q298" s="220"/>
      <c r="R298" s="121"/>
      <c r="T298" s="151" t="s">
        <v>5</v>
      </c>
      <c r="U298" s="40" t="s">
        <v>42</v>
      </c>
      <c r="V298" s="152">
        <v>0.32</v>
      </c>
      <c r="W298" s="152">
        <f t="shared" si="91"/>
        <v>3.52</v>
      </c>
      <c r="X298" s="152">
        <v>4.0000000000000003E-5</v>
      </c>
      <c r="Y298" s="152">
        <f t="shared" si="92"/>
        <v>4.4000000000000002E-4</v>
      </c>
      <c r="Z298" s="152">
        <v>0</v>
      </c>
      <c r="AA298" s="153">
        <f t="shared" si="93"/>
        <v>0</v>
      </c>
      <c r="AR298" s="18" t="s">
        <v>230</v>
      </c>
      <c r="AT298" s="18" t="s">
        <v>167</v>
      </c>
      <c r="AU298" s="18" t="s">
        <v>103</v>
      </c>
      <c r="AY298" s="18" t="s">
        <v>166</v>
      </c>
      <c r="BE298" s="154">
        <f t="shared" si="94"/>
        <v>0</v>
      </c>
      <c r="BF298" s="154">
        <f t="shared" si="95"/>
        <v>0</v>
      </c>
      <c r="BG298" s="154">
        <f t="shared" si="96"/>
        <v>0</v>
      </c>
      <c r="BH298" s="154">
        <f t="shared" si="97"/>
        <v>0</v>
      </c>
      <c r="BI298" s="154">
        <f t="shared" si="98"/>
        <v>0</v>
      </c>
      <c r="BJ298" s="18" t="s">
        <v>22</v>
      </c>
      <c r="BK298" s="154">
        <f t="shared" si="99"/>
        <v>0</v>
      </c>
      <c r="BL298" s="18" t="s">
        <v>230</v>
      </c>
      <c r="BM298" s="18" t="s">
        <v>714</v>
      </c>
    </row>
    <row r="299" spans="2:65" s="1" customFormat="1" ht="25.5" customHeight="1">
      <c r="B299" s="119"/>
      <c r="C299" s="155" t="s">
        <v>715</v>
      </c>
      <c r="D299" s="155" t="s">
        <v>254</v>
      </c>
      <c r="E299" s="156" t="s">
        <v>716</v>
      </c>
      <c r="F299" s="221" t="s">
        <v>717</v>
      </c>
      <c r="G299" s="221"/>
      <c r="H299" s="221"/>
      <c r="I299" s="221"/>
      <c r="J299" s="157" t="s">
        <v>228</v>
      </c>
      <c r="K299" s="158">
        <v>11</v>
      </c>
      <c r="L299" s="222"/>
      <c r="M299" s="222"/>
      <c r="N299" s="222">
        <f t="shared" si="90"/>
        <v>0</v>
      </c>
      <c r="O299" s="220"/>
      <c r="P299" s="220"/>
      <c r="Q299" s="220"/>
      <c r="R299" s="121"/>
      <c r="T299" s="151" t="s">
        <v>5</v>
      </c>
      <c r="U299" s="40" t="s">
        <v>42</v>
      </c>
      <c r="V299" s="152">
        <v>0</v>
      </c>
      <c r="W299" s="152">
        <f t="shared" si="91"/>
        <v>0</v>
      </c>
      <c r="X299" s="152">
        <v>1.8E-3</v>
      </c>
      <c r="Y299" s="152">
        <f t="shared" si="92"/>
        <v>1.9799999999999998E-2</v>
      </c>
      <c r="Z299" s="152">
        <v>0</v>
      </c>
      <c r="AA299" s="153">
        <f t="shared" si="93"/>
        <v>0</v>
      </c>
      <c r="AR299" s="18" t="s">
        <v>294</v>
      </c>
      <c r="AT299" s="18" t="s">
        <v>254</v>
      </c>
      <c r="AU299" s="18" t="s">
        <v>103</v>
      </c>
      <c r="AY299" s="18" t="s">
        <v>166</v>
      </c>
      <c r="BE299" s="154">
        <f t="shared" si="94"/>
        <v>0</v>
      </c>
      <c r="BF299" s="154">
        <f t="shared" si="95"/>
        <v>0</v>
      </c>
      <c r="BG299" s="154">
        <f t="shared" si="96"/>
        <v>0</v>
      </c>
      <c r="BH299" s="154">
        <f t="shared" si="97"/>
        <v>0</v>
      </c>
      <c r="BI299" s="154">
        <f t="shared" si="98"/>
        <v>0</v>
      </c>
      <c r="BJ299" s="18" t="s">
        <v>22</v>
      </c>
      <c r="BK299" s="154">
        <f t="shared" si="99"/>
        <v>0</v>
      </c>
      <c r="BL299" s="18" t="s">
        <v>230</v>
      </c>
      <c r="BM299" s="18" t="s">
        <v>718</v>
      </c>
    </row>
    <row r="300" spans="2:65" s="1" customFormat="1" ht="25.5" customHeight="1">
      <c r="B300" s="119"/>
      <c r="C300" s="147" t="s">
        <v>719</v>
      </c>
      <c r="D300" s="147" t="s">
        <v>167</v>
      </c>
      <c r="E300" s="148" t="s">
        <v>720</v>
      </c>
      <c r="F300" s="219" t="s">
        <v>721</v>
      </c>
      <c r="G300" s="219"/>
      <c r="H300" s="219"/>
      <c r="I300" s="219"/>
      <c r="J300" s="149" t="s">
        <v>228</v>
      </c>
      <c r="K300" s="150">
        <v>1</v>
      </c>
      <c r="L300" s="220"/>
      <c r="M300" s="220"/>
      <c r="N300" s="220">
        <f t="shared" si="90"/>
        <v>0</v>
      </c>
      <c r="O300" s="220"/>
      <c r="P300" s="220"/>
      <c r="Q300" s="220"/>
      <c r="R300" s="121"/>
      <c r="T300" s="151" t="s">
        <v>5</v>
      </c>
      <c r="U300" s="40" t="s">
        <v>42</v>
      </c>
      <c r="V300" s="152">
        <v>0.21</v>
      </c>
      <c r="W300" s="152">
        <f t="shared" si="91"/>
        <v>0.21</v>
      </c>
      <c r="X300" s="152">
        <v>4.0000000000000003E-5</v>
      </c>
      <c r="Y300" s="152">
        <f t="shared" si="92"/>
        <v>4.0000000000000003E-5</v>
      </c>
      <c r="Z300" s="152">
        <v>0</v>
      </c>
      <c r="AA300" s="153">
        <f t="shared" si="93"/>
        <v>0</v>
      </c>
      <c r="AR300" s="18" t="s">
        <v>230</v>
      </c>
      <c r="AT300" s="18" t="s">
        <v>167</v>
      </c>
      <c r="AU300" s="18" t="s">
        <v>103</v>
      </c>
      <c r="AY300" s="18" t="s">
        <v>166</v>
      </c>
      <c r="BE300" s="154">
        <f t="shared" si="94"/>
        <v>0</v>
      </c>
      <c r="BF300" s="154">
        <f t="shared" si="95"/>
        <v>0</v>
      </c>
      <c r="BG300" s="154">
        <f t="shared" si="96"/>
        <v>0</v>
      </c>
      <c r="BH300" s="154">
        <f t="shared" si="97"/>
        <v>0</v>
      </c>
      <c r="BI300" s="154">
        <f t="shared" si="98"/>
        <v>0</v>
      </c>
      <c r="BJ300" s="18" t="s">
        <v>22</v>
      </c>
      <c r="BK300" s="154">
        <f t="shared" si="99"/>
        <v>0</v>
      </c>
      <c r="BL300" s="18" t="s">
        <v>230</v>
      </c>
      <c r="BM300" s="18" t="s">
        <v>722</v>
      </c>
    </row>
    <row r="301" spans="2:65" s="1" customFormat="1" ht="16.5" customHeight="1">
      <c r="B301" s="119"/>
      <c r="C301" s="155" t="s">
        <v>723</v>
      </c>
      <c r="D301" s="155" t="s">
        <v>254</v>
      </c>
      <c r="E301" s="156" t="s">
        <v>724</v>
      </c>
      <c r="F301" s="221" t="s">
        <v>725</v>
      </c>
      <c r="G301" s="221"/>
      <c r="H301" s="221"/>
      <c r="I301" s="221"/>
      <c r="J301" s="157" t="s">
        <v>228</v>
      </c>
      <c r="K301" s="158">
        <v>1</v>
      </c>
      <c r="L301" s="222"/>
      <c r="M301" s="222"/>
      <c r="N301" s="222">
        <f t="shared" si="90"/>
        <v>0</v>
      </c>
      <c r="O301" s="220"/>
      <c r="P301" s="220"/>
      <c r="Q301" s="220"/>
      <c r="R301" s="121"/>
      <c r="T301" s="151" t="s">
        <v>5</v>
      </c>
      <c r="U301" s="40" t="s">
        <v>42</v>
      </c>
      <c r="V301" s="152">
        <v>0</v>
      </c>
      <c r="W301" s="152">
        <f t="shared" si="91"/>
        <v>0</v>
      </c>
      <c r="X301" s="152">
        <v>1.8E-3</v>
      </c>
      <c r="Y301" s="152">
        <f t="shared" si="92"/>
        <v>1.8E-3</v>
      </c>
      <c r="Z301" s="152">
        <v>0</v>
      </c>
      <c r="AA301" s="153">
        <f t="shared" si="93"/>
        <v>0</v>
      </c>
      <c r="AR301" s="18" t="s">
        <v>294</v>
      </c>
      <c r="AT301" s="18" t="s">
        <v>254</v>
      </c>
      <c r="AU301" s="18" t="s">
        <v>103</v>
      </c>
      <c r="AY301" s="18" t="s">
        <v>166</v>
      </c>
      <c r="BE301" s="154">
        <f t="shared" si="94"/>
        <v>0</v>
      </c>
      <c r="BF301" s="154">
        <f t="shared" si="95"/>
        <v>0</v>
      </c>
      <c r="BG301" s="154">
        <f t="shared" si="96"/>
        <v>0</v>
      </c>
      <c r="BH301" s="154">
        <f t="shared" si="97"/>
        <v>0</v>
      </c>
      <c r="BI301" s="154">
        <f t="shared" si="98"/>
        <v>0</v>
      </c>
      <c r="BJ301" s="18" t="s">
        <v>22</v>
      </c>
      <c r="BK301" s="154">
        <f t="shared" si="99"/>
        <v>0</v>
      </c>
      <c r="BL301" s="18" t="s">
        <v>230</v>
      </c>
      <c r="BM301" s="18" t="s">
        <v>726</v>
      </c>
    </row>
    <row r="302" spans="2:65" s="1" customFormat="1" ht="25.5" customHeight="1">
      <c r="B302" s="119"/>
      <c r="C302" s="147" t="s">
        <v>727</v>
      </c>
      <c r="D302" s="147" t="s">
        <v>167</v>
      </c>
      <c r="E302" s="148" t="s">
        <v>728</v>
      </c>
      <c r="F302" s="219" t="s">
        <v>729</v>
      </c>
      <c r="G302" s="219"/>
      <c r="H302" s="219"/>
      <c r="I302" s="219"/>
      <c r="J302" s="149" t="s">
        <v>228</v>
      </c>
      <c r="K302" s="150">
        <v>1</v>
      </c>
      <c r="L302" s="220"/>
      <c r="M302" s="220"/>
      <c r="N302" s="220">
        <f t="shared" si="90"/>
        <v>0</v>
      </c>
      <c r="O302" s="220"/>
      <c r="P302" s="220"/>
      <c r="Q302" s="220"/>
      <c r="R302" s="121"/>
      <c r="T302" s="151" t="s">
        <v>5</v>
      </c>
      <c r="U302" s="40" t="s">
        <v>42</v>
      </c>
      <c r="V302" s="152">
        <v>0.40699999999999997</v>
      </c>
      <c r="W302" s="152">
        <f t="shared" si="91"/>
        <v>0.40699999999999997</v>
      </c>
      <c r="X302" s="152">
        <v>0</v>
      </c>
      <c r="Y302" s="152">
        <f t="shared" si="92"/>
        <v>0</v>
      </c>
      <c r="Z302" s="152">
        <v>2.2499999999999998E-3</v>
      </c>
      <c r="AA302" s="153">
        <f t="shared" si="93"/>
        <v>2.2499999999999998E-3</v>
      </c>
      <c r="AR302" s="18" t="s">
        <v>230</v>
      </c>
      <c r="AT302" s="18" t="s">
        <v>167</v>
      </c>
      <c r="AU302" s="18" t="s">
        <v>103</v>
      </c>
      <c r="AY302" s="18" t="s">
        <v>166</v>
      </c>
      <c r="BE302" s="154">
        <f t="shared" si="94"/>
        <v>0</v>
      </c>
      <c r="BF302" s="154">
        <f t="shared" si="95"/>
        <v>0</v>
      </c>
      <c r="BG302" s="154">
        <f t="shared" si="96"/>
        <v>0</v>
      </c>
      <c r="BH302" s="154">
        <f t="shared" si="97"/>
        <v>0</v>
      </c>
      <c r="BI302" s="154">
        <f t="shared" si="98"/>
        <v>0</v>
      </c>
      <c r="BJ302" s="18" t="s">
        <v>22</v>
      </c>
      <c r="BK302" s="154">
        <f t="shared" si="99"/>
        <v>0</v>
      </c>
      <c r="BL302" s="18" t="s">
        <v>230</v>
      </c>
      <c r="BM302" s="18" t="s">
        <v>730</v>
      </c>
    </row>
    <row r="303" spans="2:65" s="1" customFormat="1" ht="16.5" customHeight="1">
      <c r="B303" s="119"/>
      <c r="C303" s="147" t="s">
        <v>731</v>
      </c>
      <c r="D303" s="147" t="s">
        <v>167</v>
      </c>
      <c r="E303" s="148" t="s">
        <v>732</v>
      </c>
      <c r="F303" s="219" t="s">
        <v>733</v>
      </c>
      <c r="G303" s="219"/>
      <c r="H303" s="219"/>
      <c r="I303" s="219"/>
      <c r="J303" s="149" t="s">
        <v>228</v>
      </c>
      <c r="K303" s="150">
        <v>21</v>
      </c>
      <c r="L303" s="220"/>
      <c r="M303" s="220"/>
      <c r="N303" s="220">
        <f t="shared" si="90"/>
        <v>0</v>
      </c>
      <c r="O303" s="220"/>
      <c r="P303" s="220"/>
      <c r="Q303" s="220"/>
      <c r="R303" s="121"/>
      <c r="T303" s="151" t="s">
        <v>5</v>
      </c>
      <c r="U303" s="40" t="s">
        <v>42</v>
      </c>
      <c r="V303" s="152">
        <v>3.7999999999999999E-2</v>
      </c>
      <c r="W303" s="152">
        <f t="shared" si="91"/>
        <v>0.79799999999999993</v>
      </c>
      <c r="X303" s="152">
        <v>0</v>
      </c>
      <c r="Y303" s="152">
        <f t="shared" si="92"/>
        <v>0</v>
      </c>
      <c r="Z303" s="152">
        <v>8.4999999999999995E-4</v>
      </c>
      <c r="AA303" s="153">
        <f t="shared" si="93"/>
        <v>1.7849999999999998E-2</v>
      </c>
      <c r="AR303" s="18" t="s">
        <v>230</v>
      </c>
      <c r="AT303" s="18" t="s">
        <v>167</v>
      </c>
      <c r="AU303" s="18" t="s">
        <v>103</v>
      </c>
      <c r="AY303" s="18" t="s">
        <v>166</v>
      </c>
      <c r="BE303" s="154">
        <f t="shared" si="94"/>
        <v>0</v>
      </c>
      <c r="BF303" s="154">
        <f t="shared" si="95"/>
        <v>0</v>
      </c>
      <c r="BG303" s="154">
        <f t="shared" si="96"/>
        <v>0</v>
      </c>
      <c r="BH303" s="154">
        <f t="shared" si="97"/>
        <v>0</v>
      </c>
      <c r="BI303" s="154">
        <f t="shared" si="98"/>
        <v>0</v>
      </c>
      <c r="BJ303" s="18" t="s">
        <v>22</v>
      </c>
      <c r="BK303" s="154">
        <f t="shared" si="99"/>
        <v>0</v>
      </c>
      <c r="BL303" s="18" t="s">
        <v>230</v>
      </c>
      <c r="BM303" s="18" t="s">
        <v>734</v>
      </c>
    </row>
    <row r="304" spans="2:65" s="1" customFormat="1" ht="25.5" customHeight="1">
      <c r="B304" s="119"/>
      <c r="C304" s="147" t="s">
        <v>735</v>
      </c>
      <c r="D304" s="147" t="s">
        <v>167</v>
      </c>
      <c r="E304" s="148" t="s">
        <v>736</v>
      </c>
      <c r="F304" s="219" t="s">
        <v>737</v>
      </c>
      <c r="G304" s="219"/>
      <c r="H304" s="219"/>
      <c r="I304" s="219"/>
      <c r="J304" s="149" t="s">
        <v>228</v>
      </c>
      <c r="K304" s="150">
        <v>12</v>
      </c>
      <c r="L304" s="220"/>
      <c r="M304" s="220"/>
      <c r="N304" s="220">
        <f t="shared" si="90"/>
        <v>0</v>
      </c>
      <c r="O304" s="220"/>
      <c r="P304" s="220"/>
      <c r="Q304" s="220"/>
      <c r="R304" s="121"/>
      <c r="T304" s="151" t="s">
        <v>5</v>
      </c>
      <c r="U304" s="40" t="s">
        <v>42</v>
      </c>
      <c r="V304" s="152">
        <v>0.33900000000000002</v>
      </c>
      <c r="W304" s="152">
        <f t="shared" si="91"/>
        <v>4.0680000000000005</v>
      </c>
      <c r="X304" s="152">
        <v>1.2800000000000001E-3</v>
      </c>
      <c r="Y304" s="152">
        <f t="shared" si="92"/>
        <v>1.5360000000000002E-2</v>
      </c>
      <c r="Z304" s="152">
        <v>0</v>
      </c>
      <c r="AA304" s="153">
        <f t="shared" si="93"/>
        <v>0</v>
      </c>
      <c r="AR304" s="18" t="s">
        <v>230</v>
      </c>
      <c r="AT304" s="18" t="s">
        <v>167</v>
      </c>
      <c r="AU304" s="18" t="s">
        <v>103</v>
      </c>
      <c r="AY304" s="18" t="s">
        <v>166</v>
      </c>
      <c r="BE304" s="154">
        <f t="shared" si="94"/>
        <v>0</v>
      </c>
      <c r="BF304" s="154">
        <f t="shared" si="95"/>
        <v>0</v>
      </c>
      <c r="BG304" s="154">
        <f t="shared" si="96"/>
        <v>0</v>
      </c>
      <c r="BH304" s="154">
        <f t="shared" si="97"/>
        <v>0</v>
      </c>
      <c r="BI304" s="154">
        <f t="shared" si="98"/>
        <v>0</v>
      </c>
      <c r="BJ304" s="18" t="s">
        <v>22</v>
      </c>
      <c r="BK304" s="154">
        <f t="shared" si="99"/>
        <v>0</v>
      </c>
      <c r="BL304" s="18" t="s">
        <v>230</v>
      </c>
      <c r="BM304" s="18" t="s">
        <v>738</v>
      </c>
    </row>
    <row r="305" spans="2:65" s="1" customFormat="1" ht="16.5" customHeight="1">
      <c r="B305" s="119"/>
      <c r="C305" s="147" t="s">
        <v>739</v>
      </c>
      <c r="D305" s="147" t="s">
        <v>167</v>
      </c>
      <c r="E305" s="148" t="s">
        <v>740</v>
      </c>
      <c r="F305" s="219" t="s">
        <v>741</v>
      </c>
      <c r="G305" s="219"/>
      <c r="H305" s="219"/>
      <c r="I305" s="219"/>
      <c r="J305" s="149" t="s">
        <v>228</v>
      </c>
      <c r="K305" s="150">
        <v>2</v>
      </c>
      <c r="L305" s="220"/>
      <c r="M305" s="220"/>
      <c r="N305" s="220">
        <f t="shared" si="90"/>
        <v>0</v>
      </c>
      <c r="O305" s="220"/>
      <c r="P305" s="220"/>
      <c r="Q305" s="220"/>
      <c r="R305" s="121"/>
      <c r="T305" s="151" t="s">
        <v>5</v>
      </c>
      <c r="U305" s="40" t="s">
        <v>42</v>
      </c>
      <c r="V305" s="152">
        <v>2.1000000000000001E-2</v>
      </c>
      <c r="W305" s="152">
        <f t="shared" si="91"/>
        <v>4.2000000000000003E-2</v>
      </c>
      <c r="X305" s="152">
        <v>3.1E-4</v>
      </c>
      <c r="Y305" s="152">
        <f t="shared" si="92"/>
        <v>6.2E-4</v>
      </c>
      <c r="Z305" s="152">
        <v>0</v>
      </c>
      <c r="AA305" s="153">
        <f t="shared" si="93"/>
        <v>0</v>
      </c>
      <c r="AR305" s="18" t="s">
        <v>230</v>
      </c>
      <c r="AT305" s="18" t="s">
        <v>167</v>
      </c>
      <c r="AU305" s="18" t="s">
        <v>103</v>
      </c>
      <c r="AY305" s="18" t="s">
        <v>166</v>
      </c>
      <c r="BE305" s="154">
        <f t="shared" si="94"/>
        <v>0</v>
      </c>
      <c r="BF305" s="154">
        <f t="shared" si="95"/>
        <v>0</v>
      </c>
      <c r="BG305" s="154">
        <f t="shared" si="96"/>
        <v>0</v>
      </c>
      <c r="BH305" s="154">
        <f t="shared" si="97"/>
        <v>0</v>
      </c>
      <c r="BI305" s="154">
        <f t="shared" si="98"/>
        <v>0</v>
      </c>
      <c r="BJ305" s="18" t="s">
        <v>22</v>
      </c>
      <c r="BK305" s="154">
        <f t="shared" si="99"/>
        <v>0</v>
      </c>
      <c r="BL305" s="18" t="s">
        <v>230</v>
      </c>
      <c r="BM305" s="18" t="s">
        <v>742</v>
      </c>
    </row>
    <row r="306" spans="2:65" s="1" customFormat="1" ht="25.5" customHeight="1">
      <c r="B306" s="119"/>
      <c r="C306" s="147" t="s">
        <v>743</v>
      </c>
      <c r="D306" s="147" t="s">
        <v>167</v>
      </c>
      <c r="E306" s="148" t="s">
        <v>744</v>
      </c>
      <c r="F306" s="219" t="s">
        <v>745</v>
      </c>
      <c r="G306" s="219"/>
      <c r="H306" s="219"/>
      <c r="I306" s="219"/>
      <c r="J306" s="149" t="s">
        <v>208</v>
      </c>
      <c r="K306" s="150">
        <v>0.46200000000000002</v>
      </c>
      <c r="L306" s="220"/>
      <c r="M306" s="220"/>
      <c r="N306" s="220">
        <f t="shared" si="90"/>
        <v>0</v>
      </c>
      <c r="O306" s="220"/>
      <c r="P306" s="220"/>
      <c r="Q306" s="220"/>
      <c r="R306" s="121"/>
      <c r="T306" s="151" t="s">
        <v>5</v>
      </c>
      <c r="U306" s="40" t="s">
        <v>42</v>
      </c>
      <c r="V306" s="152">
        <v>1.5169999999999999</v>
      </c>
      <c r="W306" s="152">
        <f t="shared" si="91"/>
        <v>0.70085399999999998</v>
      </c>
      <c r="X306" s="152">
        <v>0</v>
      </c>
      <c r="Y306" s="152">
        <f t="shared" si="92"/>
        <v>0</v>
      </c>
      <c r="Z306" s="152">
        <v>0</v>
      </c>
      <c r="AA306" s="153">
        <f t="shared" si="93"/>
        <v>0</v>
      </c>
      <c r="AR306" s="18" t="s">
        <v>230</v>
      </c>
      <c r="AT306" s="18" t="s">
        <v>167</v>
      </c>
      <c r="AU306" s="18" t="s">
        <v>103</v>
      </c>
      <c r="AY306" s="18" t="s">
        <v>166</v>
      </c>
      <c r="BE306" s="154">
        <f t="shared" si="94"/>
        <v>0</v>
      </c>
      <c r="BF306" s="154">
        <f t="shared" si="95"/>
        <v>0</v>
      </c>
      <c r="BG306" s="154">
        <f t="shared" si="96"/>
        <v>0</v>
      </c>
      <c r="BH306" s="154">
        <f t="shared" si="97"/>
        <v>0</v>
      </c>
      <c r="BI306" s="154">
        <f t="shared" si="98"/>
        <v>0</v>
      </c>
      <c r="BJ306" s="18" t="s">
        <v>22</v>
      </c>
      <c r="BK306" s="154">
        <f t="shared" si="99"/>
        <v>0</v>
      </c>
      <c r="BL306" s="18" t="s">
        <v>230</v>
      </c>
      <c r="BM306" s="18" t="s">
        <v>746</v>
      </c>
    </row>
    <row r="307" spans="2:65" s="1" customFormat="1" ht="25.5" customHeight="1">
      <c r="B307" s="119"/>
      <c r="C307" s="147" t="s">
        <v>747</v>
      </c>
      <c r="D307" s="147" t="s">
        <v>167</v>
      </c>
      <c r="E307" s="148" t="s">
        <v>748</v>
      </c>
      <c r="F307" s="219" t="s">
        <v>749</v>
      </c>
      <c r="G307" s="219"/>
      <c r="H307" s="219"/>
      <c r="I307" s="219"/>
      <c r="J307" s="149" t="s">
        <v>208</v>
      </c>
      <c r="K307" s="150">
        <v>0.46200000000000002</v>
      </c>
      <c r="L307" s="220"/>
      <c r="M307" s="220"/>
      <c r="N307" s="220">
        <f t="shared" si="90"/>
        <v>0</v>
      </c>
      <c r="O307" s="220"/>
      <c r="P307" s="220"/>
      <c r="Q307" s="220"/>
      <c r="R307" s="121"/>
      <c r="T307" s="151" t="s">
        <v>5</v>
      </c>
      <c r="U307" s="40" t="s">
        <v>42</v>
      </c>
      <c r="V307" s="152">
        <v>1.25</v>
      </c>
      <c r="W307" s="152">
        <f t="shared" si="91"/>
        <v>0.57750000000000001</v>
      </c>
      <c r="X307" s="152">
        <v>0</v>
      </c>
      <c r="Y307" s="152">
        <f t="shared" si="92"/>
        <v>0</v>
      </c>
      <c r="Z307" s="152">
        <v>0</v>
      </c>
      <c r="AA307" s="153">
        <f t="shared" si="93"/>
        <v>0</v>
      </c>
      <c r="AR307" s="18" t="s">
        <v>230</v>
      </c>
      <c r="AT307" s="18" t="s">
        <v>167</v>
      </c>
      <c r="AU307" s="18" t="s">
        <v>103</v>
      </c>
      <c r="AY307" s="18" t="s">
        <v>166</v>
      </c>
      <c r="BE307" s="154">
        <f t="shared" si="94"/>
        <v>0</v>
      </c>
      <c r="BF307" s="154">
        <f t="shared" si="95"/>
        <v>0</v>
      </c>
      <c r="BG307" s="154">
        <f t="shared" si="96"/>
        <v>0</v>
      </c>
      <c r="BH307" s="154">
        <f t="shared" si="97"/>
        <v>0</v>
      </c>
      <c r="BI307" s="154">
        <f t="shared" si="98"/>
        <v>0</v>
      </c>
      <c r="BJ307" s="18" t="s">
        <v>22</v>
      </c>
      <c r="BK307" s="154">
        <f t="shared" si="99"/>
        <v>0</v>
      </c>
      <c r="BL307" s="18" t="s">
        <v>230</v>
      </c>
      <c r="BM307" s="18" t="s">
        <v>750</v>
      </c>
    </row>
    <row r="308" spans="2:65" s="9" customFormat="1" ht="29.85" customHeight="1">
      <c r="B308" s="136"/>
      <c r="C308" s="137"/>
      <c r="D308" s="146" t="s">
        <v>129</v>
      </c>
      <c r="E308" s="146"/>
      <c r="F308" s="146"/>
      <c r="G308" s="146"/>
      <c r="H308" s="146"/>
      <c r="I308" s="146"/>
      <c r="J308" s="146"/>
      <c r="K308" s="146"/>
      <c r="L308" s="146"/>
      <c r="M308" s="146"/>
      <c r="N308" s="228">
        <f>BK308</f>
        <v>0</v>
      </c>
      <c r="O308" s="229"/>
      <c r="P308" s="229"/>
      <c r="Q308" s="229"/>
      <c r="R308" s="139"/>
      <c r="T308" s="140"/>
      <c r="U308" s="137"/>
      <c r="V308" s="137"/>
      <c r="W308" s="141">
        <f>W309</f>
        <v>12.398</v>
      </c>
      <c r="X308" s="137"/>
      <c r="Y308" s="141">
        <f>Y309</f>
        <v>0</v>
      </c>
      <c r="Z308" s="137"/>
      <c r="AA308" s="142">
        <f>AA309</f>
        <v>0</v>
      </c>
      <c r="AR308" s="143" t="s">
        <v>103</v>
      </c>
      <c r="AT308" s="144" t="s">
        <v>76</v>
      </c>
      <c r="AU308" s="144" t="s">
        <v>22</v>
      </c>
      <c r="AY308" s="143" t="s">
        <v>166</v>
      </c>
      <c r="BK308" s="145">
        <f>BK309</f>
        <v>0</v>
      </c>
    </row>
    <row r="309" spans="2:65" s="1" customFormat="1" ht="16.5" customHeight="1">
      <c r="B309" s="119"/>
      <c r="C309" s="147" t="s">
        <v>751</v>
      </c>
      <c r="D309" s="147" t="s">
        <v>167</v>
      </c>
      <c r="E309" s="148" t="s">
        <v>752</v>
      </c>
      <c r="F309" s="219" t="s">
        <v>753</v>
      </c>
      <c r="G309" s="219"/>
      <c r="H309" s="219"/>
      <c r="I309" s="219"/>
      <c r="J309" s="149" t="s">
        <v>605</v>
      </c>
      <c r="K309" s="150">
        <v>1</v>
      </c>
      <c r="L309" s="220"/>
      <c r="M309" s="220"/>
      <c r="N309" s="220">
        <f>ROUND(L309*K309,2)</f>
        <v>0</v>
      </c>
      <c r="O309" s="220"/>
      <c r="P309" s="220"/>
      <c r="Q309" s="220"/>
      <c r="R309" s="121"/>
      <c r="T309" s="151" t="s">
        <v>5</v>
      </c>
      <c r="U309" s="40" t="s">
        <v>42</v>
      </c>
      <c r="V309" s="152">
        <v>12.398</v>
      </c>
      <c r="W309" s="152">
        <f>V309*K309</f>
        <v>12.398</v>
      </c>
      <c r="X309" s="152">
        <v>0</v>
      </c>
      <c r="Y309" s="152">
        <f>X309*K309</f>
        <v>0</v>
      </c>
      <c r="Z309" s="152">
        <v>0</v>
      </c>
      <c r="AA309" s="153">
        <f>Z309*K309</f>
        <v>0</v>
      </c>
      <c r="AR309" s="18" t="s">
        <v>230</v>
      </c>
      <c r="AT309" s="18" t="s">
        <v>167</v>
      </c>
      <c r="AU309" s="18" t="s">
        <v>103</v>
      </c>
      <c r="AY309" s="18" t="s">
        <v>166</v>
      </c>
      <c r="BE309" s="154">
        <f>IF(U309="základní",N309,0)</f>
        <v>0</v>
      </c>
      <c r="BF309" s="154">
        <f>IF(U309="snížená",N309,0)</f>
        <v>0</v>
      </c>
      <c r="BG309" s="154">
        <f>IF(U309="zákl. přenesená",N309,0)</f>
        <v>0</v>
      </c>
      <c r="BH309" s="154">
        <f>IF(U309="sníž. přenesená",N309,0)</f>
        <v>0</v>
      </c>
      <c r="BI309" s="154">
        <f>IF(U309="nulová",N309,0)</f>
        <v>0</v>
      </c>
      <c r="BJ309" s="18" t="s">
        <v>22</v>
      </c>
      <c r="BK309" s="154">
        <f>ROUND(L309*K309,2)</f>
        <v>0</v>
      </c>
      <c r="BL309" s="18" t="s">
        <v>230</v>
      </c>
      <c r="BM309" s="18" t="s">
        <v>754</v>
      </c>
    </row>
    <row r="310" spans="2:65" s="9" customFormat="1" ht="29.85" customHeight="1">
      <c r="B310" s="136"/>
      <c r="C310" s="137"/>
      <c r="D310" s="146" t="s">
        <v>130</v>
      </c>
      <c r="E310" s="146"/>
      <c r="F310" s="146"/>
      <c r="G310" s="146"/>
      <c r="H310" s="146"/>
      <c r="I310" s="146"/>
      <c r="J310" s="146"/>
      <c r="K310" s="146"/>
      <c r="L310" s="146"/>
      <c r="M310" s="146"/>
      <c r="N310" s="228">
        <f>BK310</f>
        <v>0</v>
      </c>
      <c r="O310" s="229"/>
      <c r="P310" s="229"/>
      <c r="Q310" s="229"/>
      <c r="R310" s="139"/>
      <c r="T310" s="140"/>
      <c r="U310" s="137"/>
      <c r="V310" s="137"/>
      <c r="W310" s="141">
        <f>SUM(W311:W321)</f>
        <v>192.42000000000002</v>
      </c>
      <c r="X310" s="137"/>
      <c r="Y310" s="141">
        <f>SUM(Y311:Y321)</f>
        <v>0.34054999999999996</v>
      </c>
      <c r="Z310" s="137"/>
      <c r="AA310" s="142">
        <f>SUM(AA311:AA321)</f>
        <v>0</v>
      </c>
      <c r="AR310" s="143" t="s">
        <v>103</v>
      </c>
      <c r="AT310" s="144" t="s">
        <v>76</v>
      </c>
      <c r="AU310" s="144" t="s">
        <v>22</v>
      </c>
      <c r="AY310" s="143" t="s">
        <v>166</v>
      </c>
      <c r="BK310" s="145">
        <f>SUM(BK311:BK321)</f>
        <v>0</v>
      </c>
    </row>
    <row r="311" spans="2:65" s="1" customFormat="1" ht="25.5" customHeight="1">
      <c r="B311" s="119"/>
      <c r="C311" s="147" t="s">
        <v>755</v>
      </c>
      <c r="D311" s="147" t="s">
        <v>167</v>
      </c>
      <c r="E311" s="148" t="s">
        <v>756</v>
      </c>
      <c r="F311" s="219" t="s">
        <v>757</v>
      </c>
      <c r="G311" s="219"/>
      <c r="H311" s="219"/>
      <c r="I311" s="219"/>
      <c r="J311" s="149" t="s">
        <v>200</v>
      </c>
      <c r="K311" s="150">
        <v>50</v>
      </c>
      <c r="L311" s="220"/>
      <c r="M311" s="220"/>
      <c r="N311" s="220">
        <f t="shared" ref="N311:N321" si="100">ROUND(L311*K311,2)</f>
        <v>0</v>
      </c>
      <c r="O311" s="220"/>
      <c r="P311" s="220"/>
      <c r="Q311" s="220"/>
      <c r="R311" s="121"/>
      <c r="T311" s="151" t="s">
        <v>5</v>
      </c>
      <c r="U311" s="40" t="s">
        <v>42</v>
      </c>
      <c r="V311" s="152">
        <v>5.8999999999999997E-2</v>
      </c>
      <c r="W311" s="152">
        <f t="shared" ref="W311:W321" si="101">V311*K311</f>
        <v>2.9499999999999997</v>
      </c>
      <c r="X311" s="152">
        <v>0</v>
      </c>
      <c r="Y311" s="152">
        <f t="shared" ref="Y311:Y321" si="102">X311*K311</f>
        <v>0</v>
      </c>
      <c r="Z311" s="152">
        <v>0</v>
      </c>
      <c r="AA311" s="153">
        <f t="shared" ref="AA311:AA321" si="103">Z311*K311</f>
        <v>0</v>
      </c>
      <c r="AR311" s="18" t="s">
        <v>195</v>
      </c>
      <c r="AT311" s="18" t="s">
        <v>167</v>
      </c>
      <c r="AU311" s="18" t="s">
        <v>103</v>
      </c>
      <c r="AY311" s="18" t="s">
        <v>166</v>
      </c>
      <c r="BE311" s="154">
        <f t="shared" ref="BE311:BE321" si="104">IF(U311="základní",N311,0)</f>
        <v>0</v>
      </c>
      <c r="BF311" s="154">
        <f t="shared" ref="BF311:BF321" si="105">IF(U311="snížená",N311,0)</f>
        <v>0</v>
      </c>
      <c r="BG311" s="154">
        <f t="shared" ref="BG311:BG321" si="106">IF(U311="zákl. přenesená",N311,0)</f>
        <v>0</v>
      </c>
      <c r="BH311" s="154">
        <f t="shared" ref="BH311:BH321" si="107">IF(U311="sníž. přenesená",N311,0)</f>
        <v>0</v>
      </c>
      <c r="BI311" s="154">
        <f t="shared" ref="BI311:BI321" si="108">IF(U311="nulová",N311,0)</f>
        <v>0</v>
      </c>
      <c r="BJ311" s="18" t="s">
        <v>22</v>
      </c>
      <c r="BK311" s="154">
        <f t="shared" ref="BK311:BK321" si="109">ROUND(L311*K311,2)</f>
        <v>0</v>
      </c>
      <c r="BL311" s="18" t="s">
        <v>195</v>
      </c>
      <c r="BM311" s="18" t="s">
        <v>758</v>
      </c>
    </row>
    <row r="312" spans="2:65" s="1" customFormat="1" ht="25.5" customHeight="1">
      <c r="B312" s="119"/>
      <c r="C312" s="155" t="s">
        <v>759</v>
      </c>
      <c r="D312" s="155" t="s">
        <v>254</v>
      </c>
      <c r="E312" s="156" t="s">
        <v>760</v>
      </c>
      <c r="F312" s="221" t="s">
        <v>761</v>
      </c>
      <c r="G312" s="221"/>
      <c r="H312" s="221"/>
      <c r="I312" s="221"/>
      <c r="J312" s="157" t="s">
        <v>200</v>
      </c>
      <c r="K312" s="158">
        <v>50</v>
      </c>
      <c r="L312" s="222"/>
      <c r="M312" s="222"/>
      <c r="N312" s="222">
        <f t="shared" si="100"/>
        <v>0</v>
      </c>
      <c r="O312" s="220"/>
      <c r="P312" s="220"/>
      <c r="Q312" s="220"/>
      <c r="R312" s="121"/>
      <c r="T312" s="151" t="s">
        <v>5</v>
      </c>
      <c r="U312" s="40" t="s">
        <v>42</v>
      </c>
      <c r="V312" s="152">
        <v>0</v>
      </c>
      <c r="W312" s="152">
        <f t="shared" si="101"/>
        <v>0</v>
      </c>
      <c r="X312" s="152">
        <v>1.9000000000000001E-4</v>
      </c>
      <c r="Y312" s="152">
        <f t="shared" si="102"/>
        <v>9.4999999999999998E-3</v>
      </c>
      <c r="Z312" s="152">
        <v>0</v>
      </c>
      <c r="AA312" s="153">
        <f t="shared" si="103"/>
        <v>0</v>
      </c>
      <c r="AR312" s="18" t="s">
        <v>671</v>
      </c>
      <c r="AT312" s="18" t="s">
        <v>254</v>
      </c>
      <c r="AU312" s="18" t="s">
        <v>103</v>
      </c>
      <c r="AY312" s="18" t="s">
        <v>166</v>
      </c>
      <c r="BE312" s="154">
        <f t="shared" si="104"/>
        <v>0</v>
      </c>
      <c r="BF312" s="154">
        <f t="shared" si="105"/>
        <v>0</v>
      </c>
      <c r="BG312" s="154">
        <f t="shared" si="106"/>
        <v>0</v>
      </c>
      <c r="BH312" s="154">
        <f t="shared" si="107"/>
        <v>0</v>
      </c>
      <c r="BI312" s="154">
        <f t="shared" si="108"/>
        <v>0</v>
      </c>
      <c r="BJ312" s="18" t="s">
        <v>22</v>
      </c>
      <c r="BK312" s="154">
        <f t="shared" si="109"/>
        <v>0</v>
      </c>
      <c r="BL312" s="18" t="s">
        <v>671</v>
      </c>
      <c r="BM312" s="18" t="s">
        <v>762</v>
      </c>
    </row>
    <row r="313" spans="2:65" s="1" customFormat="1" ht="25.5" customHeight="1">
      <c r="B313" s="119"/>
      <c r="C313" s="147" t="s">
        <v>763</v>
      </c>
      <c r="D313" s="147" t="s">
        <v>167</v>
      </c>
      <c r="E313" s="148" t="s">
        <v>764</v>
      </c>
      <c r="F313" s="219" t="s">
        <v>765</v>
      </c>
      <c r="G313" s="219"/>
      <c r="H313" s="219"/>
      <c r="I313" s="219"/>
      <c r="J313" s="149" t="s">
        <v>200</v>
      </c>
      <c r="K313" s="150">
        <v>70</v>
      </c>
      <c r="L313" s="220"/>
      <c r="M313" s="220"/>
      <c r="N313" s="220">
        <f t="shared" si="100"/>
        <v>0</v>
      </c>
      <c r="O313" s="220"/>
      <c r="P313" s="220"/>
      <c r="Q313" s="220"/>
      <c r="R313" s="121"/>
      <c r="T313" s="151" t="s">
        <v>5</v>
      </c>
      <c r="U313" s="40" t="s">
        <v>42</v>
      </c>
      <c r="V313" s="152">
        <v>7.0999999999999994E-2</v>
      </c>
      <c r="W313" s="152">
        <f t="shared" si="101"/>
        <v>4.97</v>
      </c>
      <c r="X313" s="152">
        <v>0</v>
      </c>
      <c r="Y313" s="152">
        <f t="shared" si="102"/>
        <v>0</v>
      </c>
      <c r="Z313" s="152">
        <v>0</v>
      </c>
      <c r="AA313" s="153">
        <f t="shared" si="103"/>
        <v>0</v>
      </c>
      <c r="AR313" s="18" t="s">
        <v>195</v>
      </c>
      <c r="AT313" s="18" t="s">
        <v>167</v>
      </c>
      <c r="AU313" s="18" t="s">
        <v>103</v>
      </c>
      <c r="AY313" s="18" t="s">
        <v>166</v>
      </c>
      <c r="BE313" s="154">
        <f t="shared" si="104"/>
        <v>0</v>
      </c>
      <c r="BF313" s="154">
        <f t="shared" si="105"/>
        <v>0</v>
      </c>
      <c r="BG313" s="154">
        <f t="shared" si="106"/>
        <v>0</v>
      </c>
      <c r="BH313" s="154">
        <f t="shared" si="107"/>
        <v>0</v>
      </c>
      <c r="BI313" s="154">
        <f t="shared" si="108"/>
        <v>0</v>
      </c>
      <c r="BJ313" s="18" t="s">
        <v>22</v>
      </c>
      <c r="BK313" s="154">
        <f t="shared" si="109"/>
        <v>0</v>
      </c>
      <c r="BL313" s="18" t="s">
        <v>195</v>
      </c>
      <c r="BM313" s="18" t="s">
        <v>766</v>
      </c>
    </row>
    <row r="314" spans="2:65" s="1" customFormat="1" ht="25.5" customHeight="1">
      <c r="B314" s="119"/>
      <c r="C314" s="155" t="s">
        <v>767</v>
      </c>
      <c r="D314" s="155" t="s">
        <v>254</v>
      </c>
      <c r="E314" s="156" t="s">
        <v>768</v>
      </c>
      <c r="F314" s="221" t="s">
        <v>769</v>
      </c>
      <c r="G314" s="221"/>
      <c r="H314" s="221"/>
      <c r="I314" s="221"/>
      <c r="J314" s="157" t="s">
        <v>200</v>
      </c>
      <c r="K314" s="158">
        <v>70</v>
      </c>
      <c r="L314" s="222"/>
      <c r="M314" s="222"/>
      <c r="N314" s="222">
        <f t="shared" si="100"/>
        <v>0</v>
      </c>
      <c r="O314" s="220"/>
      <c r="P314" s="220"/>
      <c r="Q314" s="220"/>
      <c r="R314" s="121"/>
      <c r="T314" s="151" t="s">
        <v>5</v>
      </c>
      <c r="U314" s="40" t="s">
        <v>42</v>
      </c>
      <c r="V314" s="152">
        <v>0</v>
      </c>
      <c r="W314" s="152">
        <f t="shared" si="101"/>
        <v>0</v>
      </c>
      <c r="X314" s="152">
        <v>2.5999999999999998E-4</v>
      </c>
      <c r="Y314" s="152">
        <f t="shared" si="102"/>
        <v>1.8199999999999997E-2</v>
      </c>
      <c r="Z314" s="152">
        <v>0</v>
      </c>
      <c r="AA314" s="153">
        <f t="shared" si="103"/>
        <v>0</v>
      </c>
      <c r="AR314" s="18" t="s">
        <v>671</v>
      </c>
      <c r="AT314" s="18" t="s">
        <v>254</v>
      </c>
      <c r="AU314" s="18" t="s">
        <v>103</v>
      </c>
      <c r="AY314" s="18" t="s">
        <v>166</v>
      </c>
      <c r="BE314" s="154">
        <f t="shared" si="104"/>
        <v>0</v>
      </c>
      <c r="BF314" s="154">
        <f t="shared" si="105"/>
        <v>0</v>
      </c>
      <c r="BG314" s="154">
        <f t="shared" si="106"/>
        <v>0</v>
      </c>
      <c r="BH314" s="154">
        <f t="shared" si="107"/>
        <v>0</v>
      </c>
      <c r="BI314" s="154">
        <f t="shared" si="108"/>
        <v>0</v>
      </c>
      <c r="BJ314" s="18" t="s">
        <v>22</v>
      </c>
      <c r="BK314" s="154">
        <f t="shared" si="109"/>
        <v>0</v>
      </c>
      <c r="BL314" s="18" t="s">
        <v>671</v>
      </c>
      <c r="BM314" s="18" t="s">
        <v>770</v>
      </c>
    </row>
    <row r="315" spans="2:65" s="1" customFormat="1" ht="38.25" customHeight="1">
      <c r="B315" s="119"/>
      <c r="C315" s="147" t="s">
        <v>771</v>
      </c>
      <c r="D315" s="147" t="s">
        <v>167</v>
      </c>
      <c r="E315" s="148" t="s">
        <v>772</v>
      </c>
      <c r="F315" s="219" t="s">
        <v>773</v>
      </c>
      <c r="G315" s="219"/>
      <c r="H315" s="219"/>
      <c r="I315" s="219"/>
      <c r="J315" s="149" t="s">
        <v>200</v>
      </c>
      <c r="K315" s="150">
        <v>950</v>
      </c>
      <c r="L315" s="220"/>
      <c r="M315" s="220"/>
      <c r="N315" s="220">
        <f t="shared" si="100"/>
        <v>0</v>
      </c>
      <c r="O315" s="220"/>
      <c r="P315" s="220"/>
      <c r="Q315" s="220"/>
      <c r="R315" s="121"/>
      <c r="T315" s="151" t="s">
        <v>5</v>
      </c>
      <c r="U315" s="40" t="s">
        <v>42</v>
      </c>
      <c r="V315" s="152">
        <v>0.09</v>
      </c>
      <c r="W315" s="152">
        <f t="shared" si="101"/>
        <v>85.5</v>
      </c>
      <c r="X315" s="152">
        <v>0</v>
      </c>
      <c r="Y315" s="152">
        <f t="shared" si="102"/>
        <v>0</v>
      </c>
      <c r="Z315" s="152">
        <v>0</v>
      </c>
      <c r="AA315" s="153">
        <f t="shared" si="103"/>
        <v>0</v>
      </c>
      <c r="AR315" s="18" t="s">
        <v>195</v>
      </c>
      <c r="AT315" s="18" t="s">
        <v>167</v>
      </c>
      <c r="AU315" s="18" t="s">
        <v>103</v>
      </c>
      <c r="AY315" s="18" t="s">
        <v>166</v>
      </c>
      <c r="BE315" s="154">
        <f t="shared" si="104"/>
        <v>0</v>
      </c>
      <c r="BF315" s="154">
        <f t="shared" si="105"/>
        <v>0</v>
      </c>
      <c r="BG315" s="154">
        <f t="shared" si="106"/>
        <v>0</v>
      </c>
      <c r="BH315" s="154">
        <f t="shared" si="107"/>
        <v>0</v>
      </c>
      <c r="BI315" s="154">
        <f t="shared" si="108"/>
        <v>0</v>
      </c>
      <c r="BJ315" s="18" t="s">
        <v>22</v>
      </c>
      <c r="BK315" s="154">
        <f t="shared" si="109"/>
        <v>0</v>
      </c>
      <c r="BL315" s="18" t="s">
        <v>195</v>
      </c>
      <c r="BM315" s="18" t="s">
        <v>774</v>
      </c>
    </row>
    <row r="316" spans="2:65" s="1" customFormat="1" ht="25.5" customHeight="1">
      <c r="B316" s="119"/>
      <c r="C316" s="155" t="s">
        <v>775</v>
      </c>
      <c r="D316" s="155" t="s">
        <v>254</v>
      </c>
      <c r="E316" s="156" t="s">
        <v>776</v>
      </c>
      <c r="F316" s="221" t="s">
        <v>777</v>
      </c>
      <c r="G316" s="221"/>
      <c r="H316" s="221"/>
      <c r="I316" s="221"/>
      <c r="J316" s="157" t="s">
        <v>200</v>
      </c>
      <c r="K316" s="158">
        <v>850</v>
      </c>
      <c r="L316" s="222"/>
      <c r="M316" s="222"/>
      <c r="N316" s="222">
        <f t="shared" si="100"/>
        <v>0</v>
      </c>
      <c r="O316" s="220"/>
      <c r="P316" s="220"/>
      <c r="Q316" s="220"/>
      <c r="R316" s="121"/>
      <c r="T316" s="151" t="s">
        <v>5</v>
      </c>
      <c r="U316" s="40" t="s">
        <v>42</v>
      </c>
      <c r="V316" s="152">
        <v>0</v>
      </c>
      <c r="W316" s="152">
        <f t="shared" si="101"/>
        <v>0</v>
      </c>
      <c r="X316" s="152">
        <v>1.17E-4</v>
      </c>
      <c r="Y316" s="152">
        <f t="shared" si="102"/>
        <v>9.9449999999999997E-2</v>
      </c>
      <c r="Z316" s="152">
        <v>0</v>
      </c>
      <c r="AA316" s="153">
        <f t="shared" si="103"/>
        <v>0</v>
      </c>
      <c r="AR316" s="18" t="s">
        <v>671</v>
      </c>
      <c r="AT316" s="18" t="s">
        <v>254</v>
      </c>
      <c r="AU316" s="18" t="s">
        <v>103</v>
      </c>
      <c r="AY316" s="18" t="s">
        <v>166</v>
      </c>
      <c r="BE316" s="154">
        <f t="shared" si="104"/>
        <v>0</v>
      </c>
      <c r="BF316" s="154">
        <f t="shared" si="105"/>
        <v>0</v>
      </c>
      <c r="BG316" s="154">
        <f t="shared" si="106"/>
        <v>0</v>
      </c>
      <c r="BH316" s="154">
        <f t="shared" si="107"/>
        <v>0</v>
      </c>
      <c r="BI316" s="154">
        <f t="shared" si="108"/>
        <v>0</v>
      </c>
      <c r="BJ316" s="18" t="s">
        <v>22</v>
      </c>
      <c r="BK316" s="154">
        <f t="shared" si="109"/>
        <v>0</v>
      </c>
      <c r="BL316" s="18" t="s">
        <v>671</v>
      </c>
      <c r="BM316" s="18" t="s">
        <v>778</v>
      </c>
    </row>
    <row r="317" spans="2:65" s="1" customFormat="1" ht="25.5" customHeight="1">
      <c r="B317" s="119"/>
      <c r="C317" s="155" t="s">
        <v>779</v>
      </c>
      <c r="D317" s="155" t="s">
        <v>254</v>
      </c>
      <c r="E317" s="156" t="s">
        <v>780</v>
      </c>
      <c r="F317" s="221" t="s">
        <v>781</v>
      </c>
      <c r="G317" s="221"/>
      <c r="H317" s="221"/>
      <c r="I317" s="221"/>
      <c r="J317" s="157" t="s">
        <v>200</v>
      </c>
      <c r="K317" s="158">
        <v>100</v>
      </c>
      <c r="L317" s="222"/>
      <c r="M317" s="222"/>
      <c r="N317" s="222">
        <f t="shared" si="100"/>
        <v>0</v>
      </c>
      <c r="O317" s="220"/>
      <c r="P317" s="220"/>
      <c r="Q317" s="220"/>
      <c r="R317" s="121"/>
      <c r="T317" s="151" t="s">
        <v>5</v>
      </c>
      <c r="U317" s="40" t="s">
        <v>42</v>
      </c>
      <c r="V317" s="152">
        <v>0</v>
      </c>
      <c r="W317" s="152">
        <f t="shared" si="101"/>
        <v>0</v>
      </c>
      <c r="X317" s="152">
        <v>2.1100000000000001E-4</v>
      </c>
      <c r="Y317" s="152">
        <f t="shared" si="102"/>
        <v>2.1100000000000001E-2</v>
      </c>
      <c r="Z317" s="152">
        <v>0</v>
      </c>
      <c r="AA317" s="153">
        <f t="shared" si="103"/>
        <v>0</v>
      </c>
      <c r="AR317" s="18" t="s">
        <v>671</v>
      </c>
      <c r="AT317" s="18" t="s">
        <v>254</v>
      </c>
      <c r="AU317" s="18" t="s">
        <v>103</v>
      </c>
      <c r="AY317" s="18" t="s">
        <v>166</v>
      </c>
      <c r="BE317" s="154">
        <f t="shared" si="104"/>
        <v>0</v>
      </c>
      <c r="BF317" s="154">
        <f t="shared" si="105"/>
        <v>0</v>
      </c>
      <c r="BG317" s="154">
        <f t="shared" si="106"/>
        <v>0</v>
      </c>
      <c r="BH317" s="154">
        <f t="shared" si="107"/>
        <v>0</v>
      </c>
      <c r="BI317" s="154">
        <f t="shared" si="108"/>
        <v>0</v>
      </c>
      <c r="BJ317" s="18" t="s">
        <v>22</v>
      </c>
      <c r="BK317" s="154">
        <f t="shared" si="109"/>
        <v>0</v>
      </c>
      <c r="BL317" s="18" t="s">
        <v>671</v>
      </c>
      <c r="BM317" s="18" t="s">
        <v>782</v>
      </c>
    </row>
    <row r="318" spans="2:65" s="1" customFormat="1" ht="38.25" customHeight="1">
      <c r="B318" s="119"/>
      <c r="C318" s="147" t="s">
        <v>783</v>
      </c>
      <c r="D318" s="147" t="s">
        <v>167</v>
      </c>
      <c r="E318" s="148" t="s">
        <v>784</v>
      </c>
      <c r="F318" s="219" t="s">
        <v>785</v>
      </c>
      <c r="G318" s="219"/>
      <c r="H318" s="219"/>
      <c r="I318" s="219"/>
      <c r="J318" s="149" t="s">
        <v>200</v>
      </c>
      <c r="K318" s="150">
        <v>1000</v>
      </c>
      <c r="L318" s="220"/>
      <c r="M318" s="220"/>
      <c r="N318" s="220">
        <f t="shared" si="100"/>
        <v>0</v>
      </c>
      <c r="O318" s="220"/>
      <c r="P318" s="220"/>
      <c r="Q318" s="220"/>
      <c r="R318" s="121"/>
      <c r="T318" s="151" t="s">
        <v>5</v>
      </c>
      <c r="U318" s="40" t="s">
        <v>42</v>
      </c>
      <c r="V318" s="152">
        <v>0.09</v>
      </c>
      <c r="W318" s="152">
        <f t="shared" si="101"/>
        <v>90</v>
      </c>
      <c r="X318" s="152">
        <v>0</v>
      </c>
      <c r="Y318" s="152">
        <f t="shared" si="102"/>
        <v>0</v>
      </c>
      <c r="Z318" s="152">
        <v>0</v>
      </c>
      <c r="AA318" s="153">
        <f t="shared" si="103"/>
        <v>0</v>
      </c>
      <c r="AR318" s="18" t="s">
        <v>195</v>
      </c>
      <c r="AT318" s="18" t="s">
        <v>167</v>
      </c>
      <c r="AU318" s="18" t="s">
        <v>103</v>
      </c>
      <c r="AY318" s="18" t="s">
        <v>166</v>
      </c>
      <c r="BE318" s="154">
        <f t="shared" si="104"/>
        <v>0</v>
      </c>
      <c r="BF318" s="154">
        <f t="shared" si="105"/>
        <v>0</v>
      </c>
      <c r="BG318" s="154">
        <f t="shared" si="106"/>
        <v>0</v>
      </c>
      <c r="BH318" s="154">
        <f t="shared" si="107"/>
        <v>0</v>
      </c>
      <c r="BI318" s="154">
        <f t="shared" si="108"/>
        <v>0</v>
      </c>
      <c r="BJ318" s="18" t="s">
        <v>22</v>
      </c>
      <c r="BK318" s="154">
        <f t="shared" si="109"/>
        <v>0</v>
      </c>
      <c r="BL318" s="18" t="s">
        <v>195</v>
      </c>
      <c r="BM318" s="18" t="s">
        <v>786</v>
      </c>
    </row>
    <row r="319" spans="2:65" s="1" customFormat="1" ht="25.5" customHeight="1">
      <c r="B319" s="119"/>
      <c r="C319" s="155" t="s">
        <v>787</v>
      </c>
      <c r="D319" s="155" t="s">
        <v>254</v>
      </c>
      <c r="E319" s="156" t="s">
        <v>788</v>
      </c>
      <c r="F319" s="221" t="s">
        <v>789</v>
      </c>
      <c r="G319" s="221"/>
      <c r="H319" s="221"/>
      <c r="I319" s="221"/>
      <c r="J319" s="157" t="s">
        <v>200</v>
      </c>
      <c r="K319" s="158">
        <v>1000</v>
      </c>
      <c r="L319" s="222"/>
      <c r="M319" s="222"/>
      <c r="N319" s="222">
        <f t="shared" si="100"/>
        <v>0</v>
      </c>
      <c r="O319" s="220"/>
      <c r="P319" s="220"/>
      <c r="Q319" s="220"/>
      <c r="R319" s="121"/>
      <c r="T319" s="151" t="s">
        <v>5</v>
      </c>
      <c r="U319" s="40" t="s">
        <v>42</v>
      </c>
      <c r="V319" s="152">
        <v>0</v>
      </c>
      <c r="W319" s="152">
        <f t="shared" si="101"/>
        <v>0</v>
      </c>
      <c r="X319" s="152">
        <v>1.6699999999999999E-4</v>
      </c>
      <c r="Y319" s="152">
        <f t="shared" si="102"/>
        <v>0.16699999999999998</v>
      </c>
      <c r="Z319" s="152">
        <v>0</v>
      </c>
      <c r="AA319" s="153">
        <f t="shared" si="103"/>
        <v>0</v>
      </c>
      <c r="AR319" s="18" t="s">
        <v>671</v>
      </c>
      <c r="AT319" s="18" t="s">
        <v>254</v>
      </c>
      <c r="AU319" s="18" t="s">
        <v>103</v>
      </c>
      <c r="AY319" s="18" t="s">
        <v>166</v>
      </c>
      <c r="BE319" s="154">
        <f t="shared" si="104"/>
        <v>0</v>
      </c>
      <c r="BF319" s="154">
        <f t="shared" si="105"/>
        <v>0</v>
      </c>
      <c r="BG319" s="154">
        <f t="shared" si="106"/>
        <v>0</v>
      </c>
      <c r="BH319" s="154">
        <f t="shared" si="107"/>
        <v>0</v>
      </c>
      <c r="BI319" s="154">
        <f t="shared" si="108"/>
        <v>0</v>
      </c>
      <c r="BJ319" s="18" t="s">
        <v>22</v>
      </c>
      <c r="BK319" s="154">
        <f t="shared" si="109"/>
        <v>0</v>
      </c>
      <c r="BL319" s="18" t="s">
        <v>671</v>
      </c>
      <c r="BM319" s="18" t="s">
        <v>790</v>
      </c>
    </row>
    <row r="320" spans="2:65" s="1" customFormat="1" ht="38.25" customHeight="1">
      <c r="B320" s="119"/>
      <c r="C320" s="147" t="s">
        <v>791</v>
      </c>
      <c r="D320" s="147" t="s">
        <v>167</v>
      </c>
      <c r="E320" s="148" t="s">
        <v>792</v>
      </c>
      <c r="F320" s="219" t="s">
        <v>793</v>
      </c>
      <c r="G320" s="219"/>
      <c r="H320" s="219"/>
      <c r="I320" s="219"/>
      <c r="J320" s="149" t="s">
        <v>200</v>
      </c>
      <c r="K320" s="150">
        <v>100</v>
      </c>
      <c r="L320" s="220"/>
      <c r="M320" s="220"/>
      <c r="N320" s="220">
        <f t="shared" si="100"/>
        <v>0</v>
      </c>
      <c r="O320" s="220"/>
      <c r="P320" s="220"/>
      <c r="Q320" s="220"/>
      <c r="R320" s="121"/>
      <c r="T320" s="151" t="s">
        <v>5</v>
      </c>
      <c r="U320" s="40" t="s">
        <v>42</v>
      </c>
      <c r="V320" s="152">
        <v>0.09</v>
      </c>
      <c r="W320" s="152">
        <f t="shared" si="101"/>
        <v>9</v>
      </c>
      <c r="X320" s="152">
        <v>0</v>
      </c>
      <c r="Y320" s="152">
        <f t="shared" si="102"/>
        <v>0</v>
      </c>
      <c r="Z320" s="152">
        <v>0</v>
      </c>
      <c r="AA320" s="153">
        <f t="shared" si="103"/>
        <v>0</v>
      </c>
      <c r="AR320" s="18" t="s">
        <v>195</v>
      </c>
      <c r="AT320" s="18" t="s">
        <v>167</v>
      </c>
      <c r="AU320" s="18" t="s">
        <v>103</v>
      </c>
      <c r="AY320" s="18" t="s">
        <v>166</v>
      </c>
      <c r="BE320" s="154">
        <f t="shared" si="104"/>
        <v>0</v>
      </c>
      <c r="BF320" s="154">
        <f t="shared" si="105"/>
        <v>0</v>
      </c>
      <c r="BG320" s="154">
        <f t="shared" si="106"/>
        <v>0</v>
      </c>
      <c r="BH320" s="154">
        <f t="shared" si="107"/>
        <v>0</v>
      </c>
      <c r="BI320" s="154">
        <f t="shared" si="108"/>
        <v>0</v>
      </c>
      <c r="BJ320" s="18" t="s">
        <v>22</v>
      </c>
      <c r="BK320" s="154">
        <f t="shared" si="109"/>
        <v>0</v>
      </c>
      <c r="BL320" s="18" t="s">
        <v>195</v>
      </c>
      <c r="BM320" s="18" t="s">
        <v>794</v>
      </c>
    </row>
    <row r="321" spans="2:65" s="1" customFormat="1" ht="25.5" customHeight="1">
      <c r="B321" s="119"/>
      <c r="C321" s="155" t="s">
        <v>795</v>
      </c>
      <c r="D321" s="155" t="s">
        <v>254</v>
      </c>
      <c r="E321" s="156" t="s">
        <v>796</v>
      </c>
      <c r="F321" s="221" t="s">
        <v>797</v>
      </c>
      <c r="G321" s="221"/>
      <c r="H321" s="221"/>
      <c r="I321" s="221"/>
      <c r="J321" s="157" t="s">
        <v>200</v>
      </c>
      <c r="K321" s="158">
        <v>100</v>
      </c>
      <c r="L321" s="222"/>
      <c r="M321" s="222"/>
      <c r="N321" s="222">
        <f t="shared" si="100"/>
        <v>0</v>
      </c>
      <c r="O321" s="220"/>
      <c r="P321" s="220"/>
      <c r="Q321" s="220"/>
      <c r="R321" s="121"/>
      <c r="T321" s="151" t="s">
        <v>5</v>
      </c>
      <c r="U321" s="40" t="s">
        <v>42</v>
      </c>
      <c r="V321" s="152">
        <v>0</v>
      </c>
      <c r="W321" s="152">
        <f t="shared" si="101"/>
        <v>0</v>
      </c>
      <c r="X321" s="152">
        <v>2.5300000000000002E-4</v>
      </c>
      <c r="Y321" s="152">
        <f t="shared" si="102"/>
        <v>2.5300000000000003E-2</v>
      </c>
      <c r="Z321" s="152">
        <v>0</v>
      </c>
      <c r="AA321" s="153">
        <f t="shared" si="103"/>
        <v>0</v>
      </c>
      <c r="AR321" s="18" t="s">
        <v>671</v>
      </c>
      <c r="AT321" s="18" t="s">
        <v>254</v>
      </c>
      <c r="AU321" s="18" t="s">
        <v>103</v>
      </c>
      <c r="AY321" s="18" t="s">
        <v>166</v>
      </c>
      <c r="BE321" s="154">
        <f t="shared" si="104"/>
        <v>0</v>
      </c>
      <c r="BF321" s="154">
        <f t="shared" si="105"/>
        <v>0</v>
      </c>
      <c r="BG321" s="154">
        <f t="shared" si="106"/>
        <v>0</v>
      </c>
      <c r="BH321" s="154">
        <f t="shared" si="107"/>
        <v>0</v>
      </c>
      <c r="BI321" s="154">
        <f t="shared" si="108"/>
        <v>0</v>
      </c>
      <c r="BJ321" s="18" t="s">
        <v>22</v>
      </c>
      <c r="BK321" s="154">
        <f t="shared" si="109"/>
        <v>0</v>
      </c>
      <c r="BL321" s="18" t="s">
        <v>671</v>
      </c>
      <c r="BM321" s="18" t="s">
        <v>798</v>
      </c>
    </row>
    <row r="322" spans="2:65" s="9" customFormat="1" ht="29.85" customHeight="1">
      <c r="B322" s="136"/>
      <c r="C322" s="137"/>
      <c r="D322" s="146" t="s">
        <v>131</v>
      </c>
      <c r="E322" s="146"/>
      <c r="F322" s="146"/>
      <c r="G322" s="146"/>
      <c r="H322" s="146"/>
      <c r="I322" s="146"/>
      <c r="J322" s="146"/>
      <c r="K322" s="146"/>
      <c r="L322" s="146"/>
      <c r="M322" s="146"/>
      <c r="N322" s="228">
        <f>BK322</f>
        <v>0</v>
      </c>
      <c r="O322" s="229"/>
      <c r="P322" s="229"/>
      <c r="Q322" s="229"/>
      <c r="R322" s="139"/>
      <c r="T322" s="140"/>
      <c r="U322" s="137"/>
      <c r="V322" s="137"/>
      <c r="W322" s="141">
        <f>SUM(W323:W347)</f>
        <v>51.841999999999992</v>
      </c>
      <c r="X322" s="137"/>
      <c r="Y322" s="141">
        <f>SUM(Y323:Y347)</f>
        <v>2.7765000000000005E-2</v>
      </c>
      <c r="Z322" s="137"/>
      <c r="AA322" s="142">
        <f>SUM(AA323:AA347)</f>
        <v>0</v>
      </c>
      <c r="AR322" s="143" t="s">
        <v>103</v>
      </c>
      <c r="AT322" s="144" t="s">
        <v>76</v>
      </c>
      <c r="AU322" s="144" t="s">
        <v>22</v>
      </c>
      <c r="AY322" s="143" t="s">
        <v>166</v>
      </c>
      <c r="BK322" s="145">
        <f>SUM(BK323:BK347)</f>
        <v>0</v>
      </c>
    </row>
    <row r="323" spans="2:65" s="1" customFormat="1" ht="25.5" customHeight="1">
      <c r="B323" s="119"/>
      <c r="C323" s="147" t="s">
        <v>799</v>
      </c>
      <c r="D323" s="147" t="s">
        <v>167</v>
      </c>
      <c r="E323" s="148" t="s">
        <v>800</v>
      </c>
      <c r="F323" s="219" t="s">
        <v>801</v>
      </c>
      <c r="G323" s="219"/>
      <c r="H323" s="219"/>
      <c r="I323" s="219"/>
      <c r="J323" s="149" t="s">
        <v>228</v>
      </c>
      <c r="K323" s="150">
        <v>24</v>
      </c>
      <c r="L323" s="220"/>
      <c r="M323" s="220"/>
      <c r="N323" s="220">
        <f t="shared" ref="N323:N347" si="110">ROUND(L323*K323,2)</f>
        <v>0</v>
      </c>
      <c r="O323" s="220"/>
      <c r="P323" s="220"/>
      <c r="Q323" s="220"/>
      <c r="R323" s="121"/>
      <c r="T323" s="151" t="s">
        <v>5</v>
      </c>
      <c r="U323" s="40" t="s">
        <v>42</v>
      </c>
      <c r="V323" s="152">
        <v>0.30599999999999999</v>
      </c>
      <c r="W323" s="152">
        <f t="shared" ref="W323:W347" si="111">V323*K323</f>
        <v>7.3439999999999994</v>
      </c>
      <c r="X323" s="152">
        <v>0</v>
      </c>
      <c r="Y323" s="152">
        <f t="shared" ref="Y323:Y347" si="112">X323*K323</f>
        <v>0</v>
      </c>
      <c r="Z323" s="152">
        <v>0</v>
      </c>
      <c r="AA323" s="153">
        <f t="shared" ref="AA323:AA347" si="113">Z323*K323</f>
        <v>0</v>
      </c>
      <c r="AR323" s="18" t="s">
        <v>230</v>
      </c>
      <c r="AT323" s="18" t="s">
        <v>167</v>
      </c>
      <c r="AU323" s="18" t="s">
        <v>103</v>
      </c>
      <c r="AY323" s="18" t="s">
        <v>166</v>
      </c>
      <c r="BE323" s="154">
        <f t="shared" ref="BE323:BE347" si="114">IF(U323="základní",N323,0)</f>
        <v>0</v>
      </c>
      <c r="BF323" s="154">
        <f t="shared" ref="BF323:BF347" si="115">IF(U323="snížená",N323,0)</f>
        <v>0</v>
      </c>
      <c r="BG323" s="154">
        <f t="shared" ref="BG323:BG347" si="116">IF(U323="zákl. přenesená",N323,0)</f>
        <v>0</v>
      </c>
      <c r="BH323" s="154">
        <f t="shared" ref="BH323:BH347" si="117">IF(U323="sníž. přenesená",N323,0)</f>
        <v>0</v>
      </c>
      <c r="BI323" s="154">
        <f t="shared" ref="BI323:BI347" si="118">IF(U323="nulová",N323,0)</f>
        <v>0</v>
      </c>
      <c r="BJ323" s="18" t="s">
        <v>22</v>
      </c>
      <c r="BK323" s="154">
        <f t="shared" ref="BK323:BK347" si="119">ROUND(L323*K323,2)</f>
        <v>0</v>
      </c>
      <c r="BL323" s="18" t="s">
        <v>230</v>
      </c>
      <c r="BM323" s="18" t="s">
        <v>802</v>
      </c>
    </row>
    <row r="324" spans="2:65" s="1" customFormat="1" ht="16.5" customHeight="1">
      <c r="B324" s="119"/>
      <c r="C324" s="155" t="s">
        <v>803</v>
      </c>
      <c r="D324" s="155" t="s">
        <v>254</v>
      </c>
      <c r="E324" s="156" t="s">
        <v>804</v>
      </c>
      <c r="F324" s="221" t="s">
        <v>805</v>
      </c>
      <c r="G324" s="221"/>
      <c r="H324" s="221"/>
      <c r="I324" s="221"/>
      <c r="J324" s="157" t="s">
        <v>228</v>
      </c>
      <c r="K324" s="158">
        <v>24</v>
      </c>
      <c r="L324" s="222"/>
      <c r="M324" s="222"/>
      <c r="N324" s="222">
        <f t="shared" si="110"/>
        <v>0</v>
      </c>
      <c r="O324" s="220"/>
      <c r="P324" s="220"/>
      <c r="Q324" s="220"/>
      <c r="R324" s="121"/>
      <c r="T324" s="151" t="s">
        <v>5</v>
      </c>
      <c r="U324" s="40" t="s">
        <v>42</v>
      </c>
      <c r="V324" s="152">
        <v>0</v>
      </c>
      <c r="W324" s="152">
        <f t="shared" si="111"/>
        <v>0</v>
      </c>
      <c r="X324" s="152">
        <v>5.0000000000000002E-5</v>
      </c>
      <c r="Y324" s="152">
        <f t="shared" si="112"/>
        <v>1.2000000000000001E-3</v>
      </c>
      <c r="Z324" s="152">
        <v>0</v>
      </c>
      <c r="AA324" s="153">
        <f t="shared" si="113"/>
        <v>0</v>
      </c>
      <c r="AR324" s="18" t="s">
        <v>294</v>
      </c>
      <c r="AT324" s="18" t="s">
        <v>254</v>
      </c>
      <c r="AU324" s="18" t="s">
        <v>103</v>
      </c>
      <c r="AY324" s="18" t="s">
        <v>166</v>
      </c>
      <c r="BE324" s="154">
        <f t="shared" si="114"/>
        <v>0</v>
      </c>
      <c r="BF324" s="154">
        <f t="shared" si="115"/>
        <v>0</v>
      </c>
      <c r="BG324" s="154">
        <f t="shared" si="116"/>
        <v>0</v>
      </c>
      <c r="BH324" s="154">
        <f t="shared" si="117"/>
        <v>0</v>
      </c>
      <c r="BI324" s="154">
        <f t="shared" si="118"/>
        <v>0</v>
      </c>
      <c r="BJ324" s="18" t="s">
        <v>22</v>
      </c>
      <c r="BK324" s="154">
        <f t="shared" si="119"/>
        <v>0</v>
      </c>
      <c r="BL324" s="18" t="s">
        <v>230</v>
      </c>
      <c r="BM324" s="18" t="s">
        <v>806</v>
      </c>
    </row>
    <row r="325" spans="2:65" s="1" customFormat="1" ht="25.5" customHeight="1">
      <c r="B325" s="119"/>
      <c r="C325" s="155" t="s">
        <v>807</v>
      </c>
      <c r="D325" s="155" t="s">
        <v>254</v>
      </c>
      <c r="E325" s="156" t="s">
        <v>808</v>
      </c>
      <c r="F325" s="221" t="s">
        <v>809</v>
      </c>
      <c r="G325" s="221"/>
      <c r="H325" s="221"/>
      <c r="I325" s="221"/>
      <c r="J325" s="157" t="s">
        <v>228</v>
      </c>
      <c r="K325" s="158">
        <v>26</v>
      </c>
      <c r="L325" s="222"/>
      <c r="M325" s="222"/>
      <c r="N325" s="222">
        <f t="shared" si="110"/>
        <v>0</v>
      </c>
      <c r="O325" s="220"/>
      <c r="P325" s="220"/>
      <c r="Q325" s="220"/>
      <c r="R325" s="121"/>
      <c r="T325" s="151" t="s">
        <v>5</v>
      </c>
      <c r="U325" s="40" t="s">
        <v>42</v>
      </c>
      <c r="V325" s="152">
        <v>0</v>
      </c>
      <c r="W325" s="152">
        <f t="shared" si="111"/>
        <v>0</v>
      </c>
      <c r="X325" s="152">
        <v>5.0000000000000002E-5</v>
      </c>
      <c r="Y325" s="152">
        <f t="shared" si="112"/>
        <v>1.3000000000000002E-3</v>
      </c>
      <c r="Z325" s="152">
        <v>0</v>
      </c>
      <c r="AA325" s="153">
        <f t="shared" si="113"/>
        <v>0</v>
      </c>
      <c r="AR325" s="18" t="s">
        <v>294</v>
      </c>
      <c r="AT325" s="18" t="s">
        <v>254</v>
      </c>
      <c r="AU325" s="18" t="s">
        <v>103</v>
      </c>
      <c r="AY325" s="18" t="s">
        <v>166</v>
      </c>
      <c r="BE325" s="154">
        <f t="shared" si="114"/>
        <v>0</v>
      </c>
      <c r="BF325" s="154">
        <f t="shared" si="115"/>
        <v>0</v>
      </c>
      <c r="BG325" s="154">
        <f t="shared" si="116"/>
        <v>0</v>
      </c>
      <c r="BH325" s="154">
        <f t="shared" si="117"/>
        <v>0</v>
      </c>
      <c r="BI325" s="154">
        <f t="shared" si="118"/>
        <v>0</v>
      </c>
      <c r="BJ325" s="18" t="s">
        <v>22</v>
      </c>
      <c r="BK325" s="154">
        <f t="shared" si="119"/>
        <v>0</v>
      </c>
      <c r="BL325" s="18" t="s">
        <v>230</v>
      </c>
      <c r="BM325" s="18" t="s">
        <v>810</v>
      </c>
    </row>
    <row r="326" spans="2:65" s="1" customFormat="1" ht="25.5" customHeight="1">
      <c r="B326" s="119"/>
      <c r="C326" s="155" t="s">
        <v>811</v>
      </c>
      <c r="D326" s="155" t="s">
        <v>254</v>
      </c>
      <c r="E326" s="156" t="s">
        <v>812</v>
      </c>
      <c r="F326" s="221" t="s">
        <v>813</v>
      </c>
      <c r="G326" s="221"/>
      <c r="H326" s="221"/>
      <c r="I326" s="221"/>
      <c r="J326" s="157" t="s">
        <v>228</v>
      </c>
      <c r="K326" s="158">
        <v>10</v>
      </c>
      <c r="L326" s="222"/>
      <c r="M326" s="222"/>
      <c r="N326" s="222">
        <f t="shared" si="110"/>
        <v>0</v>
      </c>
      <c r="O326" s="220"/>
      <c r="P326" s="220"/>
      <c r="Q326" s="220"/>
      <c r="R326" s="121"/>
      <c r="T326" s="151" t="s">
        <v>5</v>
      </c>
      <c r="U326" s="40" t="s">
        <v>42</v>
      </c>
      <c r="V326" s="152">
        <v>0</v>
      </c>
      <c r="W326" s="152">
        <f t="shared" si="111"/>
        <v>0</v>
      </c>
      <c r="X326" s="152">
        <v>5.0000000000000004E-6</v>
      </c>
      <c r="Y326" s="152">
        <f t="shared" si="112"/>
        <v>5.0000000000000002E-5</v>
      </c>
      <c r="Z326" s="152">
        <v>0</v>
      </c>
      <c r="AA326" s="153">
        <f t="shared" si="113"/>
        <v>0</v>
      </c>
      <c r="AR326" s="18" t="s">
        <v>294</v>
      </c>
      <c r="AT326" s="18" t="s">
        <v>254</v>
      </c>
      <c r="AU326" s="18" t="s">
        <v>103</v>
      </c>
      <c r="AY326" s="18" t="s">
        <v>166</v>
      </c>
      <c r="BE326" s="154">
        <f t="shared" si="114"/>
        <v>0</v>
      </c>
      <c r="BF326" s="154">
        <f t="shared" si="115"/>
        <v>0</v>
      </c>
      <c r="BG326" s="154">
        <f t="shared" si="116"/>
        <v>0</v>
      </c>
      <c r="BH326" s="154">
        <f t="shared" si="117"/>
        <v>0</v>
      </c>
      <c r="BI326" s="154">
        <f t="shared" si="118"/>
        <v>0</v>
      </c>
      <c r="BJ326" s="18" t="s">
        <v>22</v>
      </c>
      <c r="BK326" s="154">
        <f t="shared" si="119"/>
        <v>0</v>
      </c>
      <c r="BL326" s="18" t="s">
        <v>230</v>
      </c>
      <c r="BM326" s="18" t="s">
        <v>814</v>
      </c>
    </row>
    <row r="327" spans="2:65" s="1" customFormat="1" ht="25.5" customHeight="1">
      <c r="B327" s="119"/>
      <c r="C327" s="155" t="s">
        <v>815</v>
      </c>
      <c r="D327" s="155" t="s">
        <v>254</v>
      </c>
      <c r="E327" s="156" t="s">
        <v>816</v>
      </c>
      <c r="F327" s="221" t="s">
        <v>817</v>
      </c>
      <c r="G327" s="221"/>
      <c r="H327" s="221"/>
      <c r="I327" s="221"/>
      <c r="J327" s="157" t="s">
        <v>228</v>
      </c>
      <c r="K327" s="158">
        <v>5</v>
      </c>
      <c r="L327" s="222"/>
      <c r="M327" s="222"/>
      <c r="N327" s="222">
        <f t="shared" si="110"/>
        <v>0</v>
      </c>
      <c r="O327" s="220"/>
      <c r="P327" s="220"/>
      <c r="Q327" s="220"/>
      <c r="R327" s="121"/>
      <c r="T327" s="151" t="s">
        <v>5</v>
      </c>
      <c r="U327" s="40" t="s">
        <v>42</v>
      </c>
      <c r="V327" s="152">
        <v>0</v>
      </c>
      <c r="W327" s="152">
        <f t="shared" si="111"/>
        <v>0</v>
      </c>
      <c r="X327" s="152">
        <v>5.0000000000000004E-6</v>
      </c>
      <c r="Y327" s="152">
        <f t="shared" si="112"/>
        <v>2.5000000000000001E-5</v>
      </c>
      <c r="Z327" s="152">
        <v>0</v>
      </c>
      <c r="AA327" s="153">
        <f t="shared" si="113"/>
        <v>0</v>
      </c>
      <c r="AR327" s="18" t="s">
        <v>294</v>
      </c>
      <c r="AT327" s="18" t="s">
        <v>254</v>
      </c>
      <c r="AU327" s="18" t="s">
        <v>103</v>
      </c>
      <c r="AY327" s="18" t="s">
        <v>166</v>
      </c>
      <c r="BE327" s="154">
        <f t="shared" si="114"/>
        <v>0</v>
      </c>
      <c r="BF327" s="154">
        <f t="shared" si="115"/>
        <v>0</v>
      </c>
      <c r="BG327" s="154">
        <f t="shared" si="116"/>
        <v>0</v>
      </c>
      <c r="BH327" s="154">
        <f t="shared" si="117"/>
        <v>0</v>
      </c>
      <c r="BI327" s="154">
        <f t="shared" si="118"/>
        <v>0</v>
      </c>
      <c r="BJ327" s="18" t="s">
        <v>22</v>
      </c>
      <c r="BK327" s="154">
        <f t="shared" si="119"/>
        <v>0</v>
      </c>
      <c r="BL327" s="18" t="s">
        <v>230</v>
      </c>
      <c r="BM327" s="18" t="s">
        <v>818</v>
      </c>
    </row>
    <row r="328" spans="2:65" s="1" customFormat="1" ht="25.5" customHeight="1">
      <c r="B328" s="119"/>
      <c r="C328" s="155" t="s">
        <v>819</v>
      </c>
      <c r="D328" s="155" t="s">
        <v>254</v>
      </c>
      <c r="E328" s="156" t="s">
        <v>820</v>
      </c>
      <c r="F328" s="221" t="s">
        <v>821</v>
      </c>
      <c r="G328" s="221"/>
      <c r="H328" s="221"/>
      <c r="I328" s="221"/>
      <c r="J328" s="157" t="s">
        <v>228</v>
      </c>
      <c r="K328" s="158">
        <v>2</v>
      </c>
      <c r="L328" s="222"/>
      <c r="M328" s="222"/>
      <c r="N328" s="222">
        <f t="shared" si="110"/>
        <v>0</v>
      </c>
      <c r="O328" s="220"/>
      <c r="P328" s="220"/>
      <c r="Q328" s="220"/>
      <c r="R328" s="121"/>
      <c r="T328" s="151" t="s">
        <v>5</v>
      </c>
      <c r="U328" s="40" t="s">
        <v>42</v>
      </c>
      <c r="V328" s="152">
        <v>0</v>
      </c>
      <c r="W328" s="152">
        <f t="shared" si="111"/>
        <v>0</v>
      </c>
      <c r="X328" s="152">
        <v>1.0000000000000001E-5</v>
      </c>
      <c r="Y328" s="152">
        <f t="shared" si="112"/>
        <v>2.0000000000000002E-5</v>
      </c>
      <c r="Z328" s="152">
        <v>0</v>
      </c>
      <c r="AA328" s="153">
        <f t="shared" si="113"/>
        <v>0</v>
      </c>
      <c r="AR328" s="18" t="s">
        <v>294</v>
      </c>
      <c r="AT328" s="18" t="s">
        <v>254</v>
      </c>
      <c r="AU328" s="18" t="s">
        <v>103</v>
      </c>
      <c r="AY328" s="18" t="s">
        <v>166</v>
      </c>
      <c r="BE328" s="154">
        <f t="shared" si="114"/>
        <v>0</v>
      </c>
      <c r="BF328" s="154">
        <f t="shared" si="115"/>
        <v>0</v>
      </c>
      <c r="BG328" s="154">
        <f t="shared" si="116"/>
        <v>0</v>
      </c>
      <c r="BH328" s="154">
        <f t="shared" si="117"/>
        <v>0</v>
      </c>
      <c r="BI328" s="154">
        <f t="shared" si="118"/>
        <v>0</v>
      </c>
      <c r="BJ328" s="18" t="s">
        <v>22</v>
      </c>
      <c r="BK328" s="154">
        <f t="shared" si="119"/>
        <v>0</v>
      </c>
      <c r="BL328" s="18" t="s">
        <v>230</v>
      </c>
      <c r="BM328" s="18" t="s">
        <v>822</v>
      </c>
    </row>
    <row r="329" spans="2:65" s="1" customFormat="1" ht="25.5" customHeight="1">
      <c r="B329" s="119"/>
      <c r="C329" s="155" t="s">
        <v>823</v>
      </c>
      <c r="D329" s="155" t="s">
        <v>254</v>
      </c>
      <c r="E329" s="156" t="s">
        <v>824</v>
      </c>
      <c r="F329" s="221" t="s">
        <v>825</v>
      </c>
      <c r="G329" s="221"/>
      <c r="H329" s="221"/>
      <c r="I329" s="221"/>
      <c r="J329" s="157" t="s">
        <v>228</v>
      </c>
      <c r="K329" s="158">
        <v>4</v>
      </c>
      <c r="L329" s="222"/>
      <c r="M329" s="222"/>
      <c r="N329" s="222">
        <f t="shared" si="110"/>
        <v>0</v>
      </c>
      <c r="O329" s="220"/>
      <c r="P329" s="220"/>
      <c r="Q329" s="220"/>
      <c r="R329" s="121"/>
      <c r="T329" s="151" t="s">
        <v>5</v>
      </c>
      <c r="U329" s="40" t="s">
        <v>42</v>
      </c>
      <c r="V329" s="152">
        <v>0</v>
      </c>
      <c r="W329" s="152">
        <f t="shared" si="111"/>
        <v>0</v>
      </c>
      <c r="X329" s="152">
        <v>1.0000000000000001E-5</v>
      </c>
      <c r="Y329" s="152">
        <f t="shared" si="112"/>
        <v>4.0000000000000003E-5</v>
      </c>
      <c r="Z329" s="152">
        <v>0</v>
      </c>
      <c r="AA329" s="153">
        <f t="shared" si="113"/>
        <v>0</v>
      </c>
      <c r="AR329" s="18" t="s">
        <v>294</v>
      </c>
      <c r="AT329" s="18" t="s">
        <v>254</v>
      </c>
      <c r="AU329" s="18" t="s">
        <v>103</v>
      </c>
      <c r="AY329" s="18" t="s">
        <v>166</v>
      </c>
      <c r="BE329" s="154">
        <f t="shared" si="114"/>
        <v>0</v>
      </c>
      <c r="BF329" s="154">
        <f t="shared" si="115"/>
        <v>0</v>
      </c>
      <c r="BG329" s="154">
        <f t="shared" si="116"/>
        <v>0</v>
      </c>
      <c r="BH329" s="154">
        <f t="shared" si="117"/>
        <v>0</v>
      </c>
      <c r="BI329" s="154">
        <f t="shared" si="118"/>
        <v>0</v>
      </c>
      <c r="BJ329" s="18" t="s">
        <v>22</v>
      </c>
      <c r="BK329" s="154">
        <f t="shared" si="119"/>
        <v>0</v>
      </c>
      <c r="BL329" s="18" t="s">
        <v>230</v>
      </c>
      <c r="BM329" s="18" t="s">
        <v>826</v>
      </c>
    </row>
    <row r="330" spans="2:65" s="1" customFormat="1" ht="25.5" customHeight="1">
      <c r="B330" s="119"/>
      <c r="C330" s="147" t="s">
        <v>827</v>
      </c>
      <c r="D330" s="147" t="s">
        <v>167</v>
      </c>
      <c r="E330" s="148" t="s">
        <v>828</v>
      </c>
      <c r="F330" s="219" t="s">
        <v>829</v>
      </c>
      <c r="G330" s="219"/>
      <c r="H330" s="219"/>
      <c r="I330" s="219"/>
      <c r="J330" s="149" t="s">
        <v>228</v>
      </c>
      <c r="K330" s="150">
        <v>1</v>
      </c>
      <c r="L330" s="220"/>
      <c r="M330" s="220"/>
      <c r="N330" s="220">
        <f t="shared" si="110"/>
        <v>0</v>
      </c>
      <c r="O330" s="220"/>
      <c r="P330" s="220"/>
      <c r="Q330" s="220"/>
      <c r="R330" s="121"/>
      <c r="T330" s="151" t="s">
        <v>5</v>
      </c>
      <c r="U330" s="40" t="s">
        <v>42</v>
      </c>
      <c r="V330" s="152">
        <v>0.40100000000000002</v>
      </c>
      <c r="W330" s="152">
        <f t="shared" si="111"/>
        <v>0.40100000000000002</v>
      </c>
      <c r="X330" s="152">
        <v>0</v>
      </c>
      <c r="Y330" s="152">
        <f t="shared" si="112"/>
        <v>0</v>
      </c>
      <c r="Z330" s="152">
        <v>0</v>
      </c>
      <c r="AA330" s="153">
        <f t="shared" si="113"/>
        <v>0</v>
      </c>
      <c r="AR330" s="18" t="s">
        <v>230</v>
      </c>
      <c r="AT330" s="18" t="s">
        <v>167</v>
      </c>
      <c r="AU330" s="18" t="s">
        <v>103</v>
      </c>
      <c r="AY330" s="18" t="s">
        <v>166</v>
      </c>
      <c r="BE330" s="154">
        <f t="shared" si="114"/>
        <v>0</v>
      </c>
      <c r="BF330" s="154">
        <f t="shared" si="115"/>
        <v>0</v>
      </c>
      <c r="BG330" s="154">
        <f t="shared" si="116"/>
        <v>0</v>
      </c>
      <c r="BH330" s="154">
        <f t="shared" si="117"/>
        <v>0</v>
      </c>
      <c r="BI330" s="154">
        <f t="shared" si="118"/>
        <v>0</v>
      </c>
      <c r="BJ330" s="18" t="s">
        <v>22</v>
      </c>
      <c r="BK330" s="154">
        <f t="shared" si="119"/>
        <v>0</v>
      </c>
      <c r="BL330" s="18" t="s">
        <v>230</v>
      </c>
      <c r="BM330" s="18" t="s">
        <v>830</v>
      </c>
    </row>
    <row r="331" spans="2:65" s="1" customFormat="1" ht="16.5" customHeight="1">
      <c r="B331" s="119"/>
      <c r="C331" s="155" t="s">
        <v>831</v>
      </c>
      <c r="D331" s="155" t="s">
        <v>254</v>
      </c>
      <c r="E331" s="156" t="s">
        <v>832</v>
      </c>
      <c r="F331" s="221" t="s">
        <v>833</v>
      </c>
      <c r="G331" s="221"/>
      <c r="H331" s="221"/>
      <c r="I331" s="221"/>
      <c r="J331" s="157" t="s">
        <v>228</v>
      </c>
      <c r="K331" s="158">
        <v>1</v>
      </c>
      <c r="L331" s="222"/>
      <c r="M331" s="222"/>
      <c r="N331" s="222">
        <f t="shared" si="110"/>
        <v>0</v>
      </c>
      <c r="O331" s="220"/>
      <c r="P331" s="220"/>
      <c r="Q331" s="220"/>
      <c r="R331" s="121"/>
      <c r="T331" s="151" t="s">
        <v>5</v>
      </c>
      <c r="U331" s="40" t="s">
        <v>42</v>
      </c>
      <c r="V331" s="152">
        <v>0</v>
      </c>
      <c r="W331" s="152">
        <f t="shared" si="111"/>
        <v>0</v>
      </c>
      <c r="X331" s="152">
        <v>3.8999999999999999E-4</v>
      </c>
      <c r="Y331" s="152">
        <f t="shared" si="112"/>
        <v>3.8999999999999999E-4</v>
      </c>
      <c r="Z331" s="152">
        <v>0</v>
      </c>
      <c r="AA331" s="153">
        <f t="shared" si="113"/>
        <v>0</v>
      </c>
      <c r="AR331" s="18" t="s">
        <v>294</v>
      </c>
      <c r="AT331" s="18" t="s">
        <v>254</v>
      </c>
      <c r="AU331" s="18" t="s">
        <v>103</v>
      </c>
      <c r="AY331" s="18" t="s">
        <v>166</v>
      </c>
      <c r="BE331" s="154">
        <f t="shared" si="114"/>
        <v>0</v>
      </c>
      <c r="BF331" s="154">
        <f t="shared" si="115"/>
        <v>0</v>
      </c>
      <c r="BG331" s="154">
        <f t="shared" si="116"/>
        <v>0</v>
      </c>
      <c r="BH331" s="154">
        <f t="shared" si="117"/>
        <v>0</v>
      </c>
      <c r="BI331" s="154">
        <f t="shared" si="118"/>
        <v>0</v>
      </c>
      <c r="BJ331" s="18" t="s">
        <v>22</v>
      </c>
      <c r="BK331" s="154">
        <f t="shared" si="119"/>
        <v>0</v>
      </c>
      <c r="BL331" s="18" t="s">
        <v>230</v>
      </c>
      <c r="BM331" s="18" t="s">
        <v>834</v>
      </c>
    </row>
    <row r="332" spans="2:65" s="1" customFormat="1" ht="38.25" customHeight="1">
      <c r="B332" s="119"/>
      <c r="C332" s="147" t="s">
        <v>835</v>
      </c>
      <c r="D332" s="147" t="s">
        <v>167</v>
      </c>
      <c r="E332" s="148" t="s">
        <v>836</v>
      </c>
      <c r="F332" s="219" t="s">
        <v>837</v>
      </c>
      <c r="G332" s="219"/>
      <c r="H332" s="219"/>
      <c r="I332" s="219"/>
      <c r="J332" s="149" t="s">
        <v>228</v>
      </c>
      <c r="K332" s="150">
        <v>35</v>
      </c>
      <c r="L332" s="220"/>
      <c r="M332" s="220"/>
      <c r="N332" s="220">
        <f t="shared" si="110"/>
        <v>0</v>
      </c>
      <c r="O332" s="220"/>
      <c r="P332" s="220"/>
      <c r="Q332" s="220"/>
      <c r="R332" s="121"/>
      <c r="T332" s="151" t="s">
        <v>5</v>
      </c>
      <c r="U332" s="40" t="s">
        <v>42</v>
      </c>
      <c r="V332" s="152">
        <v>0.38700000000000001</v>
      </c>
      <c r="W332" s="152">
        <f t="shared" si="111"/>
        <v>13.545</v>
      </c>
      <c r="X332" s="152">
        <v>0</v>
      </c>
      <c r="Y332" s="152">
        <f t="shared" si="112"/>
        <v>0</v>
      </c>
      <c r="Z332" s="152">
        <v>0</v>
      </c>
      <c r="AA332" s="153">
        <f t="shared" si="113"/>
        <v>0</v>
      </c>
      <c r="AR332" s="18" t="s">
        <v>230</v>
      </c>
      <c r="AT332" s="18" t="s">
        <v>167</v>
      </c>
      <c r="AU332" s="18" t="s">
        <v>103</v>
      </c>
      <c r="AY332" s="18" t="s">
        <v>166</v>
      </c>
      <c r="BE332" s="154">
        <f t="shared" si="114"/>
        <v>0</v>
      </c>
      <c r="BF332" s="154">
        <f t="shared" si="115"/>
        <v>0</v>
      </c>
      <c r="BG332" s="154">
        <f t="shared" si="116"/>
        <v>0</v>
      </c>
      <c r="BH332" s="154">
        <f t="shared" si="117"/>
        <v>0</v>
      </c>
      <c r="BI332" s="154">
        <f t="shared" si="118"/>
        <v>0</v>
      </c>
      <c r="BJ332" s="18" t="s">
        <v>22</v>
      </c>
      <c r="BK332" s="154">
        <f t="shared" si="119"/>
        <v>0</v>
      </c>
      <c r="BL332" s="18" t="s">
        <v>230</v>
      </c>
      <c r="BM332" s="18" t="s">
        <v>838</v>
      </c>
    </row>
    <row r="333" spans="2:65" s="1" customFormat="1" ht="16.5" customHeight="1">
      <c r="B333" s="119"/>
      <c r="C333" s="155" t="s">
        <v>839</v>
      </c>
      <c r="D333" s="155" t="s">
        <v>254</v>
      </c>
      <c r="E333" s="156" t="s">
        <v>840</v>
      </c>
      <c r="F333" s="221" t="s">
        <v>841</v>
      </c>
      <c r="G333" s="221"/>
      <c r="H333" s="221"/>
      <c r="I333" s="221"/>
      <c r="J333" s="157" t="s">
        <v>228</v>
      </c>
      <c r="K333" s="158">
        <v>35</v>
      </c>
      <c r="L333" s="222"/>
      <c r="M333" s="222"/>
      <c r="N333" s="222">
        <f t="shared" si="110"/>
        <v>0</v>
      </c>
      <c r="O333" s="220"/>
      <c r="P333" s="220"/>
      <c r="Q333" s="220"/>
      <c r="R333" s="121"/>
      <c r="T333" s="151" t="s">
        <v>5</v>
      </c>
      <c r="U333" s="40" t="s">
        <v>42</v>
      </c>
      <c r="V333" s="152">
        <v>0</v>
      </c>
      <c r="W333" s="152">
        <f t="shared" si="111"/>
        <v>0</v>
      </c>
      <c r="X333" s="152">
        <v>6.0000000000000002E-5</v>
      </c>
      <c r="Y333" s="152">
        <f t="shared" si="112"/>
        <v>2.0999999999999999E-3</v>
      </c>
      <c r="Z333" s="152">
        <v>0</v>
      </c>
      <c r="AA333" s="153">
        <f t="shared" si="113"/>
        <v>0</v>
      </c>
      <c r="AR333" s="18" t="s">
        <v>294</v>
      </c>
      <c r="AT333" s="18" t="s">
        <v>254</v>
      </c>
      <c r="AU333" s="18" t="s">
        <v>103</v>
      </c>
      <c r="AY333" s="18" t="s">
        <v>166</v>
      </c>
      <c r="BE333" s="154">
        <f t="shared" si="114"/>
        <v>0</v>
      </c>
      <c r="BF333" s="154">
        <f t="shared" si="115"/>
        <v>0</v>
      </c>
      <c r="BG333" s="154">
        <f t="shared" si="116"/>
        <v>0</v>
      </c>
      <c r="BH333" s="154">
        <f t="shared" si="117"/>
        <v>0</v>
      </c>
      <c r="BI333" s="154">
        <f t="shared" si="118"/>
        <v>0</v>
      </c>
      <c r="BJ333" s="18" t="s">
        <v>22</v>
      </c>
      <c r="BK333" s="154">
        <f t="shared" si="119"/>
        <v>0</v>
      </c>
      <c r="BL333" s="18" t="s">
        <v>230</v>
      </c>
      <c r="BM333" s="18" t="s">
        <v>842</v>
      </c>
    </row>
    <row r="334" spans="2:65" s="1" customFormat="1" ht="16.5" customHeight="1">
      <c r="B334" s="119"/>
      <c r="C334" s="147" t="s">
        <v>843</v>
      </c>
      <c r="D334" s="147" t="s">
        <v>167</v>
      </c>
      <c r="E334" s="148" t="s">
        <v>844</v>
      </c>
      <c r="F334" s="219" t="s">
        <v>845</v>
      </c>
      <c r="G334" s="219"/>
      <c r="H334" s="219"/>
      <c r="I334" s="219"/>
      <c r="J334" s="149" t="s">
        <v>228</v>
      </c>
      <c r="K334" s="150">
        <v>51</v>
      </c>
      <c r="L334" s="220"/>
      <c r="M334" s="220"/>
      <c r="N334" s="220">
        <f t="shared" si="110"/>
        <v>0</v>
      </c>
      <c r="O334" s="220"/>
      <c r="P334" s="220"/>
      <c r="Q334" s="220"/>
      <c r="R334" s="121"/>
      <c r="T334" s="151" t="s">
        <v>5</v>
      </c>
      <c r="U334" s="40" t="s">
        <v>42</v>
      </c>
      <c r="V334" s="152">
        <v>0.36799999999999999</v>
      </c>
      <c r="W334" s="152">
        <f t="shared" si="111"/>
        <v>18.768000000000001</v>
      </c>
      <c r="X334" s="152">
        <v>0</v>
      </c>
      <c r="Y334" s="152">
        <f t="shared" si="112"/>
        <v>0</v>
      </c>
      <c r="Z334" s="152">
        <v>0</v>
      </c>
      <c r="AA334" s="153">
        <f t="shared" si="113"/>
        <v>0</v>
      </c>
      <c r="AR334" s="18" t="s">
        <v>230</v>
      </c>
      <c r="AT334" s="18" t="s">
        <v>167</v>
      </c>
      <c r="AU334" s="18" t="s">
        <v>103</v>
      </c>
      <c r="AY334" s="18" t="s">
        <v>166</v>
      </c>
      <c r="BE334" s="154">
        <f t="shared" si="114"/>
        <v>0</v>
      </c>
      <c r="BF334" s="154">
        <f t="shared" si="115"/>
        <v>0</v>
      </c>
      <c r="BG334" s="154">
        <f t="shared" si="116"/>
        <v>0</v>
      </c>
      <c r="BH334" s="154">
        <f t="shared" si="117"/>
        <v>0</v>
      </c>
      <c r="BI334" s="154">
        <f t="shared" si="118"/>
        <v>0</v>
      </c>
      <c r="BJ334" s="18" t="s">
        <v>22</v>
      </c>
      <c r="BK334" s="154">
        <f t="shared" si="119"/>
        <v>0</v>
      </c>
      <c r="BL334" s="18" t="s">
        <v>230</v>
      </c>
      <c r="BM334" s="18" t="s">
        <v>846</v>
      </c>
    </row>
    <row r="335" spans="2:65" s="1" customFormat="1" ht="16.5" customHeight="1">
      <c r="B335" s="119"/>
      <c r="C335" s="155" t="s">
        <v>847</v>
      </c>
      <c r="D335" s="155" t="s">
        <v>254</v>
      </c>
      <c r="E335" s="156" t="s">
        <v>848</v>
      </c>
      <c r="F335" s="221" t="s">
        <v>849</v>
      </c>
      <c r="G335" s="221"/>
      <c r="H335" s="221"/>
      <c r="I335" s="221"/>
      <c r="J335" s="157" t="s">
        <v>228</v>
      </c>
      <c r="K335" s="158">
        <v>51</v>
      </c>
      <c r="L335" s="222"/>
      <c r="M335" s="222"/>
      <c r="N335" s="222">
        <f t="shared" si="110"/>
        <v>0</v>
      </c>
      <c r="O335" s="220"/>
      <c r="P335" s="220"/>
      <c r="Q335" s="220"/>
      <c r="R335" s="121"/>
      <c r="T335" s="151" t="s">
        <v>5</v>
      </c>
      <c r="U335" s="40" t="s">
        <v>42</v>
      </c>
      <c r="V335" s="152">
        <v>0</v>
      </c>
      <c r="W335" s="152">
        <f t="shared" si="111"/>
        <v>0</v>
      </c>
      <c r="X335" s="152">
        <v>6.0000000000000002E-5</v>
      </c>
      <c r="Y335" s="152">
        <f t="shared" si="112"/>
        <v>3.0600000000000002E-3</v>
      </c>
      <c r="Z335" s="152">
        <v>0</v>
      </c>
      <c r="AA335" s="153">
        <f t="shared" si="113"/>
        <v>0</v>
      </c>
      <c r="AR335" s="18" t="s">
        <v>294</v>
      </c>
      <c r="AT335" s="18" t="s">
        <v>254</v>
      </c>
      <c r="AU335" s="18" t="s">
        <v>103</v>
      </c>
      <c r="AY335" s="18" t="s">
        <v>166</v>
      </c>
      <c r="BE335" s="154">
        <f t="shared" si="114"/>
        <v>0</v>
      </c>
      <c r="BF335" s="154">
        <f t="shared" si="115"/>
        <v>0</v>
      </c>
      <c r="BG335" s="154">
        <f t="shared" si="116"/>
        <v>0</v>
      </c>
      <c r="BH335" s="154">
        <f t="shared" si="117"/>
        <v>0</v>
      </c>
      <c r="BI335" s="154">
        <f t="shared" si="118"/>
        <v>0</v>
      </c>
      <c r="BJ335" s="18" t="s">
        <v>22</v>
      </c>
      <c r="BK335" s="154">
        <f t="shared" si="119"/>
        <v>0</v>
      </c>
      <c r="BL335" s="18" t="s">
        <v>230</v>
      </c>
      <c r="BM335" s="18" t="s">
        <v>850</v>
      </c>
    </row>
    <row r="336" spans="2:65" s="1" customFormat="1" ht="25.5" customHeight="1">
      <c r="B336" s="119"/>
      <c r="C336" s="147" t="s">
        <v>851</v>
      </c>
      <c r="D336" s="147" t="s">
        <v>167</v>
      </c>
      <c r="E336" s="148" t="s">
        <v>852</v>
      </c>
      <c r="F336" s="219" t="s">
        <v>853</v>
      </c>
      <c r="G336" s="219"/>
      <c r="H336" s="219"/>
      <c r="I336" s="219"/>
      <c r="J336" s="149" t="s">
        <v>228</v>
      </c>
      <c r="K336" s="150">
        <v>35</v>
      </c>
      <c r="L336" s="220"/>
      <c r="M336" s="220"/>
      <c r="N336" s="220">
        <f t="shared" si="110"/>
        <v>0</v>
      </c>
      <c r="O336" s="220"/>
      <c r="P336" s="220"/>
      <c r="Q336" s="220"/>
      <c r="R336" s="121"/>
      <c r="T336" s="151" t="s">
        <v>5</v>
      </c>
      <c r="U336" s="40" t="s">
        <v>42</v>
      </c>
      <c r="V336" s="152">
        <v>0.21099999999999999</v>
      </c>
      <c r="W336" s="152">
        <f t="shared" si="111"/>
        <v>7.3849999999999998</v>
      </c>
      <c r="X336" s="152">
        <v>0</v>
      </c>
      <c r="Y336" s="152">
        <f t="shared" si="112"/>
        <v>0</v>
      </c>
      <c r="Z336" s="152">
        <v>0</v>
      </c>
      <c r="AA336" s="153">
        <f t="shared" si="113"/>
        <v>0</v>
      </c>
      <c r="AR336" s="18" t="s">
        <v>230</v>
      </c>
      <c r="AT336" s="18" t="s">
        <v>167</v>
      </c>
      <c r="AU336" s="18" t="s">
        <v>103</v>
      </c>
      <c r="AY336" s="18" t="s">
        <v>166</v>
      </c>
      <c r="BE336" s="154">
        <f t="shared" si="114"/>
        <v>0</v>
      </c>
      <c r="BF336" s="154">
        <f t="shared" si="115"/>
        <v>0</v>
      </c>
      <c r="BG336" s="154">
        <f t="shared" si="116"/>
        <v>0</v>
      </c>
      <c r="BH336" s="154">
        <f t="shared" si="117"/>
        <v>0</v>
      </c>
      <c r="BI336" s="154">
        <f t="shared" si="118"/>
        <v>0</v>
      </c>
      <c r="BJ336" s="18" t="s">
        <v>22</v>
      </c>
      <c r="BK336" s="154">
        <f t="shared" si="119"/>
        <v>0</v>
      </c>
      <c r="BL336" s="18" t="s">
        <v>230</v>
      </c>
      <c r="BM336" s="18" t="s">
        <v>854</v>
      </c>
    </row>
    <row r="337" spans="2:65" s="1" customFormat="1" ht="25.5" customHeight="1">
      <c r="B337" s="119"/>
      <c r="C337" s="155" t="s">
        <v>855</v>
      </c>
      <c r="D337" s="155" t="s">
        <v>254</v>
      </c>
      <c r="E337" s="156" t="s">
        <v>856</v>
      </c>
      <c r="F337" s="221" t="s">
        <v>857</v>
      </c>
      <c r="G337" s="221"/>
      <c r="H337" s="221"/>
      <c r="I337" s="221"/>
      <c r="J337" s="157" t="s">
        <v>228</v>
      </c>
      <c r="K337" s="158">
        <v>6</v>
      </c>
      <c r="L337" s="222"/>
      <c r="M337" s="222"/>
      <c r="N337" s="222">
        <f t="shared" si="110"/>
        <v>0</v>
      </c>
      <c r="O337" s="220"/>
      <c r="P337" s="220"/>
      <c r="Q337" s="220"/>
      <c r="R337" s="121"/>
      <c r="T337" s="151" t="s">
        <v>5</v>
      </c>
      <c r="U337" s="40" t="s">
        <v>42</v>
      </c>
      <c r="V337" s="152">
        <v>0</v>
      </c>
      <c r="W337" s="152">
        <f t="shared" si="111"/>
        <v>0</v>
      </c>
      <c r="X337" s="152">
        <v>4.0000000000000002E-4</v>
      </c>
      <c r="Y337" s="152">
        <f t="shared" si="112"/>
        <v>2.4000000000000002E-3</v>
      </c>
      <c r="Z337" s="152">
        <v>0</v>
      </c>
      <c r="AA337" s="153">
        <f t="shared" si="113"/>
        <v>0</v>
      </c>
      <c r="AR337" s="18" t="s">
        <v>294</v>
      </c>
      <c r="AT337" s="18" t="s">
        <v>254</v>
      </c>
      <c r="AU337" s="18" t="s">
        <v>103</v>
      </c>
      <c r="AY337" s="18" t="s">
        <v>166</v>
      </c>
      <c r="BE337" s="154">
        <f t="shared" si="114"/>
        <v>0</v>
      </c>
      <c r="BF337" s="154">
        <f t="shared" si="115"/>
        <v>0</v>
      </c>
      <c r="BG337" s="154">
        <f t="shared" si="116"/>
        <v>0</v>
      </c>
      <c r="BH337" s="154">
        <f t="shared" si="117"/>
        <v>0</v>
      </c>
      <c r="BI337" s="154">
        <f t="shared" si="118"/>
        <v>0</v>
      </c>
      <c r="BJ337" s="18" t="s">
        <v>22</v>
      </c>
      <c r="BK337" s="154">
        <f t="shared" si="119"/>
        <v>0</v>
      </c>
      <c r="BL337" s="18" t="s">
        <v>230</v>
      </c>
      <c r="BM337" s="18" t="s">
        <v>858</v>
      </c>
    </row>
    <row r="338" spans="2:65" s="1" customFormat="1" ht="25.5" customHeight="1">
      <c r="B338" s="119"/>
      <c r="C338" s="155" t="s">
        <v>859</v>
      </c>
      <c r="D338" s="155" t="s">
        <v>254</v>
      </c>
      <c r="E338" s="156" t="s">
        <v>860</v>
      </c>
      <c r="F338" s="221" t="s">
        <v>861</v>
      </c>
      <c r="G338" s="221"/>
      <c r="H338" s="221"/>
      <c r="I338" s="221"/>
      <c r="J338" s="157" t="s">
        <v>228</v>
      </c>
      <c r="K338" s="158">
        <v>1</v>
      </c>
      <c r="L338" s="222"/>
      <c r="M338" s="222"/>
      <c r="N338" s="222">
        <f t="shared" si="110"/>
        <v>0</v>
      </c>
      <c r="O338" s="220"/>
      <c r="P338" s="220"/>
      <c r="Q338" s="220"/>
      <c r="R338" s="121"/>
      <c r="T338" s="151" t="s">
        <v>5</v>
      </c>
      <c r="U338" s="40" t="s">
        <v>42</v>
      </c>
      <c r="V338" s="152">
        <v>0</v>
      </c>
      <c r="W338" s="152">
        <f t="shared" si="111"/>
        <v>0</v>
      </c>
      <c r="X338" s="152">
        <v>4.0000000000000002E-4</v>
      </c>
      <c r="Y338" s="152">
        <f t="shared" si="112"/>
        <v>4.0000000000000002E-4</v>
      </c>
      <c r="Z338" s="152">
        <v>0</v>
      </c>
      <c r="AA338" s="153">
        <f t="shared" si="113"/>
        <v>0</v>
      </c>
      <c r="AR338" s="18" t="s">
        <v>294</v>
      </c>
      <c r="AT338" s="18" t="s">
        <v>254</v>
      </c>
      <c r="AU338" s="18" t="s">
        <v>103</v>
      </c>
      <c r="AY338" s="18" t="s">
        <v>166</v>
      </c>
      <c r="BE338" s="154">
        <f t="shared" si="114"/>
        <v>0</v>
      </c>
      <c r="BF338" s="154">
        <f t="shared" si="115"/>
        <v>0</v>
      </c>
      <c r="BG338" s="154">
        <f t="shared" si="116"/>
        <v>0</v>
      </c>
      <c r="BH338" s="154">
        <f t="shared" si="117"/>
        <v>0</v>
      </c>
      <c r="BI338" s="154">
        <f t="shared" si="118"/>
        <v>0</v>
      </c>
      <c r="BJ338" s="18" t="s">
        <v>22</v>
      </c>
      <c r="BK338" s="154">
        <f t="shared" si="119"/>
        <v>0</v>
      </c>
      <c r="BL338" s="18" t="s">
        <v>230</v>
      </c>
      <c r="BM338" s="18" t="s">
        <v>862</v>
      </c>
    </row>
    <row r="339" spans="2:65" s="1" customFormat="1" ht="25.5" customHeight="1">
      <c r="B339" s="119"/>
      <c r="C339" s="155" t="s">
        <v>863</v>
      </c>
      <c r="D339" s="155" t="s">
        <v>254</v>
      </c>
      <c r="E339" s="156" t="s">
        <v>864</v>
      </c>
      <c r="F339" s="221" t="s">
        <v>865</v>
      </c>
      <c r="G339" s="221"/>
      <c r="H339" s="221"/>
      <c r="I339" s="221"/>
      <c r="J339" s="157" t="s">
        <v>228</v>
      </c>
      <c r="K339" s="158">
        <v>28</v>
      </c>
      <c r="L339" s="222"/>
      <c r="M339" s="222"/>
      <c r="N339" s="222">
        <f t="shared" si="110"/>
        <v>0</v>
      </c>
      <c r="O339" s="220"/>
      <c r="P339" s="220"/>
      <c r="Q339" s="220"/>
      <c r="R339" s="121"/>
      <c r="T339" s="151" t="s">
        <v>5</v>
      </c>
      <c r="U339" s="40" t="s">
        <v>42</v>
      </c>
      <c r="V339" s="152">
        <v>0</v>
      </c>
      <c r="W339" s="152">
        <f t="shared" si="111"/>
        <v>0</v>
      </c>
      <c r="X339" s="152">
        <v>4.0000000000000002E-4</v>
      </c>
      <c r="Y339" s="152">
        <f t="shared" si="112"/>
        <v>1.12E-2</v>
      </c>
      <c r="Z339" s="152">
        <v>0</v>
      </c>
      <c r="AA339" s="153">
        <f t="shared" si="113"/>
        <v>0</v>
      </c>
      <c r="AR339" s="18" t="s">
        <v>294</v>
      </c>
      <c r="AT339" s="18" t="s">
        <v>254</v>
      </c>
      <c r="AU339" s="18" t="s">
        <v>103</v>
      </c>
      <c r="AY339" s="18" t="s">
        <v>166</v>
      </c>
      <c r="BE339" s="154">
        <f t="shared" si="114"/>
        <v>0</v>
      </c>
      <c r="BF339" s="154">
        <f t="shared" si="115"/>
        <v>0</v>
      </c>
      <c r="BG339" s="154">
        <f t="shared" si="116"/>
        <v>0</v>
      </c>
      <c r="BH339" s="154">
        <f t="shared" si="117"/>
        <v>0</v>
      </c>
      <c r="BI339" s="154">
        <f t="shared" si="118"/>
        <v>0</v>
      </c>
      <c r="BJ339" s="18" t="s">
        <v>22</v>
      </c>
      <c r="BK339" s="154">
        <f t="shared" si="119"/>
        <v>0</v>
      </c>
      <c r="BL339" s="18" t="s">
        <v>230</v>
      </c>
      <c r="BM339" s="18" t="s">
        <v>866</v>
      </c>
    </row>
    <row r="340" spans="2:65" s="1" customFormat="1" ht="25.5" customHeight="1">
      <c r="B340" s="119"/>
      <c r="C340" s="147" t="s">
        <v>867</v>
      </c>
      <c r="D340" s="147" t="s">
        <v>167</v>
      </c>
      <c r="E340" s="148" t="s">
        <v>868</v>
      </c>
      <c r="F340" s="219" t="s">
        <v>869</v>
      </c>
      <c r="G340" s="219"/>
      <c r="H340" s="219"/>
      <c r="I340" s="219"/>
      <c r="J340" s="149" t="s">
        <v>228</v>
      </c>
      <c r="K340" s="150">
        <v>3</v>
      </c>
      <c r="L340" s="220"/>
      <c r="M340" s="220"/>
      <c r="N340" s="220">
        <f t="shared" si="110"/>
        <v>0</v>
      </c>
      <c r="O340" s="220"/>
      <c r="P340" s="220"/>
      <c r="Q340" s="220"/>
      <c r="R340" s="121"/>
      <c r="T340" s="151" t="s">
        <v>5</v>
      </c>
      <c r="U340" s="40" t="s">
        <v>42</v>
      </c>
      <c r="V340" s="152">
        <v>0.35899999999999999</v>
      </c>
      <c r="W340" s="152">
        <f t="shared" si="111"/>
        <v>1.077</v>
      </c>
      <c r="X340" s="152">
        <v>0</v>
      </c>
      <c r="Y340" s="152">
        <f t="shared" si="112"/>
        <v>0</v>
      </c>
      <c r="Z340" s="152">
        <v>0</v>
      </c>
      <c r="AA340" s="153">
        <f t="shared" si="113"/>
        <v>0</v>
      </c>
      <c r="AR340" s="18" t="s">
        <v>230</v>
      </c>
      <c r="AT340" s="18" t="s">
        <v>167</v>
      </c>
      <c r="AU340" s="18" t="s">
        <v>103</v>
      </c>
      <c r="AY340" s="18" t="s">
        <v>166</v>
      </c>
      <c r="BE340" s="154">
        <f t="shared" si="114"/>
        <v>0</v>
      </c>
      <c r="BF340" s="154">
        <f t="shared" si="115"/>
        <v>0</v>
      </c>
      <c r="BG340" s="154">
        <f t="shared" si="116"/>
        <v>0</v>
      </c>
      <c r="BH340" s="154">
        <f t="shared" si="117"/>
        <v>0</v>
      </c>
      <c r="BI340" s="154">
        <f t="shared" si="118"/>
        <v>0</v>
      </c>
      <c r="BJ340" s="18" t="s">
        <v>22</v>
      </c>
      <c r="BK340" s="154">
        <f t="shared" si="119"/>
        <v>0</v>
      </c>
      <c r="BL340" s="18" t="s">
        <v>230</v>
      </c>
      <c r="BM340" s="18" t="s">
        <v>870</v>
      </c>
    </row>
    <row r="341" spans="2:65" s="1" customFormat="1" ht="25.5" customHeight="1">
      <c r="B341" s="119"/>
      <c r="C341" s="155" t="s">
        <v>871</v>
      </c>
      <c r="D341" s="155" t="s">
        <v>254</v>
      </c>
      <c r="E341" s="156" t="s">
        <v>872</v>
      </c>
      <c r="F341" s="221" t="s">
        <v>873</v>
      </c>
      <c r="G341" s="221"/>
      <c r="H341" s="221"/>
      <c r="I341" s="221"/>
      <c r="J341" s="157" t="s">
        <v>228</v>
      </c>
      <c r="K341" s="158">
        <v>3</v>
      </c>
      <c r="L341" s="222"/>
      <c r="M341" s="222"/>
      <c r="N341" s="222">
        <f t="shared" si="110"/>
        <v>0</v>
      </c>
      <c r="O341" s="220"/>
      <c r="P341" s="220"/>
      <c r="Q341" s="220"/>
      <c r="R341" s="121"/>
      <c r="T341" s="151" t="s">
        <v>5</v>
      </c>
      <c r="U341" s="40" t="s">
        <v>42</v>
      </c>
      <c r="V341" s="152">
        <v>0</v>
      </c>
      <c r="W341" s="152">
        <f t="shared" si="111"/>
        <v>0</v>
      </c>
      <c r="X341" s="152">
        <v>4.0000000000000002E-4</v>
      </c>
      <c r="Y341" s="152">
        <f t="shared" si="112"/>
        <v>1.2000000000000001E-3</v>
      </c>
      <c r="Z341" s="152">
        <v>0</v>
      </c>
      <c r="AA341" s="153">
        <f t="shared" si="113"/>
        <v>0</v>
      </c>
      <c r="AR341" s="18" t="s">
        <v>294</v>
      </c>
      <c r="AT341" s="18" t="s">
        <v>254</v>
      </c>
      <c r="AU341" s="18" t="s">
        <v>103</v>
      </c>
      <c r="AY341" s="18" t="s">
        <v>166</v>
      </c>
      <c r="BE341" s="154">
        <f t="shared" si="114"/>
        <v>0</v>
      </c>
      <c r="BF341" s="154">
        <f t="shared" si="115"/>
        <v>0</v>
      </c>
      <c r="BG341" s="154">
        <f t="shared" si="116"/>
        <v>0</v>
      </c>
      <c r="BH341" s="154">
        <f t="shared" si="117"/>
        <v>0</v>
      </c>
      <c r="BI341" s="154">
        <f t="shared" si="118"/>
        <v>0</v>
      </c>
      <c r="BJ341" s="18" t="s">
        <v>22</v>
      </c>
      <c r="BK341" s="154">
        <f t="shared" si="119"/>
        <v>0</v>
      </c>
      <c r="BL341" s="18" t="s">
        <v>230</v>
      </c>
      <c r="BM341" s="18" t="s">
        <v>874</v>
      </c>
    </row>
    <row r="342" spans="2:65" s="1" customFormat="1" ht="25.5" customHeight="1">
      <c r="B342" s="119"/>
      <c r="C342" s="147" t="s">
        <v>875</v>
      </c>
      <c r="D342" s="147" t="s">
        <v>167</v>
      </c>
      <c r="E342" s="148" t="s">
        <v>876</v>
      </c>
      <c r="F342" s="219" t="s">
        <v>877</v>
      </c>
      <c r="G342" s="219"/>
      <c r="H342" s="219"/>
      <c r="I342" s="219"/>
      <c r="J342" s="149" t="s">
        <v>228</v>
      </c>
      <c r="K342" s="150">
        <v>6</v>
      </c>
      <c r="L342" s="220"/>
      <c r="M342" s="220"/>
      <c r="N342" s="220">
        <f t="shared" si="110"/>
        <v>0</v>
      </c>
      <c r="O342" s="220"/>
      <c r="P342" s="220"/>
      <c r="Q342" s="220"/>
      <c r="R342" s="121"/>
      <c r="T342" s="151" t="s">
        <v>5</v>
      </c>
      <c r="U342" s="40" t="s">
        <v>42</v>
      </c>
      <c r="V342" s="152">
        <v>0.49399999999999999</v>
      </c>
      <c r="W342" s="152">
        <f t="shared" si="111"/>
        <v>2.964</v>
      </c>
      <c r="X342" s="152">
        <v>0</v>
      </c>
      <c r="Y342" s="152">
        <f t="shared" si="112"/>
        <v>0</v>
      </c>
      <c r="Z342" s="152">
        <v>0</v>
      </c>
      <c r="AA342" s="153">
        <f t="shared" si="113"/>
        <v>0</v>
      </c>
      <c r="AR342" s="18" t="s">
        <v>230</v>
      </c>
      <c r="AT342" s="18" t="s">
        <v>167</v>
      </c>
      <c r="AU342" s="18" t="s">
        <v>103</v>
      </c>
      <c r="AY342" s="18" t="s">
        <v>166</v>
      </c>
      <c r="BE342" s="154">
        <f t="shared" si="114"/>
        <v>0</v>
      </c>
      <c r="BF342" s="154">
        <f t="shared" si="115"/>
        <v>0</v>
      </c>
      <c r="BG342" s="154">
        <f t="shared" si="116"/>
        <v>0</v>
      </c>
      <c r="BH342" s="154">
        <f t="shared" si="117"/>
        <v>0</v>
      </c>
      <c r="BI342" s="154">
        <f t="shared" si="118"/>
        <v>0</v>
      </c>
      <c r="BJ342" s="18" t="s">
        <v>22</v>
      </c>
      <c r="BK342" s="154">
        <f t="shared" si="119"/>
        <v>0</v>
      </c>
      <c r="BL342" s="18" t="s">
        <v>230</v>
      </c>
      <c r="BM342" s="18" t="s">
        <v>878</v>
      </c>
    </row>
    <row r="343" spans="2:65" s="1" customFormat="1" ht="25.5" customHeight="1">
      <c r="B343" s="119"/>
      <c r="C343" s="155" t="s">
        <v>879</v>
      </c>
      <c r="D343" s="155" t="s">
        <v>254</v>
      </c>
      <c r="E343" s="156" t="s">
        <v>880</v>
      </c>
      <c r="F343" s="221" t="s">
        <v>881</v>
      </c>
      <c r="G343" s="221"/>
      <c r="H343" s="221"/>
      <c r="I343" s="221"/>
      <c r="J343" s="157" t="s">
        <v>228</v>
      </c>
      <c r="K343" s="158">
        <v>5</v>
      </c>
      <c r="L343" s="222"/>
      <c r="M343" s="222"/>
      <c r="N343" s="222">
        <f t="shared" si="110"/>
        <v>0</v>
      </c>
      <c r="O343" s="220"/>
      <c r="P343" s="220"/>
      <c r="Q343" s="220"/>
      <c r="R343" s="121"/>
      <c r="T343" s="151" t="s">
        <v>5</v>
      </c>
      <c r="U343" s="40" t="s">
        <v>42</v>
      </c>
      <c r="V343" s="152">
        <v>0</v>
      </c>
      <c r="W343" s="152">
        <f t="shared" si="111"/>
        <v>0</v>
      </c>
      <c r="X343" s="152">
        <v>4.6999999999999999E-4</v>
      </c>
      <c r="Y343" s="152">
        <f t="shared" si="112"/>
        <v>2.3500000000000001E-3</v>
      </c>
      <c r="Z343" s="152">
        <v>0</v>
      </c>
      <c r="AA343" s="153">
        <f t="shared" si="113"/>
        <v>0</v>
      </c>
      <c r="AR343" s="18" t="s">
        <v>294</v>
      </c>
      <c r="AT343" s="18" t="s">
        <v>254</v>
      </c>
      <c r="AU343" s="18" t="s">
        <v>103</v>
      </c>
      <c r="AY343" s="18" t="s">
        <v>166</v>
      </c>
      <c r="BE343" s="154">
        <f t="shared" si="114"/>
        <v>0</v>
      </c>
      <c r="BF343" s="154">
        <f t="shared" si="115"/>
        <v>0</v>
      </c>
      <c r="BG343" s="154">
        <f t="shared" si="116"/>
        <v>0</v>
      </c>
      <c r="BH343" s="154">
        <f t="shared" si="117"/>
        <v>0</v>
      </c>
      <c r="BI343" s="154">
        <f t="shared" si="118"/>
        <v>0</v>
      </c>
      <c r="BJ343" s="18" t="s">
        <v>22</v>
      </c>
      <c r="BK343" s="154">
        <f t="shared" si="119"/>
        <v>0</v>
      </c>
      <c r="BL343" s="18" t="s">
        <v>230</v>
      </c>
      <c r="BM343" s="18" t="s">
        <v>882</v>
      </c>
    </row>
    <row r="344" spans="2:65" s="1" customFormat="1" ht="25.5" customHeight="1">
      <c r="B344" s="119"/>
      <c r="C344" s="155" t="s">
        <v>883</v>
      </c>
      <c r="D344" s="155" t="s">
        <v>254</v>
      </c>
      <c r="E344" s="156" t="s">
        <v>884</v>
      </c>
      <c r="F344" s="221" t="s">
        <v>885</v>
      </c>
      <c r="G344" s="221"/>
      <c r="H344" s="221"/>
      <c r="I344" s="221"/>
      <c r="J344" s="157" t="s">
        <v>228</v>
      </c>
      <c r="K344" s="158">
        <v>1</v>
      </c>
      <c r="L344" s="222"/>
      <c r="M344" s="222"/>
      <c r="N344" s="222">
        <f t="shared" si="110"/>
        <v>0</v>
      </c>
      <c r="O344" s="220"/>
      <c r="P344" s="220"/>
      <c r="Q344" s="220"/>
      <c r="R344" s="121"/>
      <c r="T344" s="151" t="s">
        <v>5</v>
      </c>
      <c r="U344" s="40" t="s">
        <v>42</v>
      </c>
      <c r="V344" s="152">
        <v>0</v>
      </c>
      <c r="W344" s="152">
        <f t="shared" si="111"/>
        <v>0</v>
      </c>
      <c r="X344" s="152">
        <v>4.6999999999999999E-4</v>
      </c>
      <c r="Y344" s="152">
        <f t="shared" si="112"/>
        <v>4.6999999999999999E-4</v>
      </c>
      <c r="Z344" s="152">
        <v>0</v>
      </c>
      <c r="AA344" s="153">
        <f t="shared" si="113"/>
        <v>0</v>
      </c>
      <c r="AR344" s="18" t="s">
        <v>294</v>
      </c>
      <c r="AT344" s="18" t="s">
        <v>254</v>
      </c>
      <c r="AU344" s="18" t="s">
        <v>103</v>
      </c>
      <c r="AY344" s="18" t="s">
        <v>166</v>
      </c>
      <c r="BE344" s="154">
        <f t="shared" si="114"/>
        <v>0</v>
      </c>
      <c r="BF344" s="154">
        <f t="shared" si="115"/>
        <v>0</v>
      </c>
      <c r="BG344" s="154">
        <f t="shared" si="116"/>
        <v>0</v>
      </c>
      <c r="BH344" s="154">
        <f t="shared" si="117"/>
        <v>0</v>
      </c>
      <c r="BI344" s="154">
        <f t="shared" si="118"/>
        <v>0</v>
      </c>
      <c r="BJ344" s="18" t="s">
        <v>22</v>
      </c>
      <c r="BK344" s="154">
        <f t="shared" si="119"/>
        <v>0</v>
      </c>
      <c r="BL344" s="18" t="s">
        <v>230</v>
      </c>
      <c r="BM344" s="18" t="s">
        <v>886</v>
      </c>
    </row>
    <row r="345" spans="2:65" s="1" customFormat="1" ht="16.5" customHeight="1">
      <c r="B345" s="119"/>
      <c r="C345" s="155" t="s">
        <v>887</v>
      </c>
      <c r="D345" s="155" t="s">
        <v>254</v>
      </c>
      <c r="E345" s="156" t="s">
        <v>888</v>
      </c>
      <c r="F345" s="221" t="s">
        <v>889</v>
      </c>
      <c r="G345" s="221"/>
      <c r="H345" s="221"/>
      <c r="I345" s="221"/>
      <c r="J345" s="157" t="s">
        <v>228</v>
      </c>
      <c r="K345" s="158">
        <v>3</v>
      </c>
      <c r="L345" s="222"/>
      <c r="M345" s="222"/>
      <c r="N345" s="222">
        <f t="shared" si="110"/>
        <v>0</v>
      </c>
      <c r="O345" s="220"/>
      <c r="P345" s="220"/>
      <c r="Q345" s="220"/>
      <c r="R345" s="121"/>
      <c r="T345" s="151" t="s">
        <v>5</v>
      </c>
      <c r="U345" s="40" t="s">
        <v>42</v>
      </c>
      <c r="V345" s="152">
        <v>0</v>
      </c>
      <c r="W345" s="152">
        <f t="shared" si="111"/>
        <v>0</v>
      </c>
      <c r="X345" s="152">
        <v>4.6999999999999999E-4</v>
      </c>
      <c r="Y345" s="152">
        <f t="shared" si="112"/>
        <v>1.41E-3</v>
      </c>
      <c r="Z345" s="152">
        <v>0</v>
      </c>
      <c r="AA345" s="153">
        <f t="shared" si="113"/>
        <v>0</v>
      </c>
      <c r="AR345" s="18" t="s">
        <v>294</v>
      </c>
      <c r="AT345" s="18" t="s">
        <v>254</v>
      </c>
      <c r="AU345" s="18" t="s">
        <v>103</v>
      </c>
      <c r="AY345" s="18" t="s">
        <v>166</v>
      </c>
      <c r="BE345" s="154">
        <f t="shared" si="114"/>
        <v>0</v>
      </c>
      <c r="BF345" s="154">
        <f t="shared" si="115"/>
        <v>0</v>
      </c>
      <c r="BG345" s="154">
        <f t="shared" si="116"/>
        <v>0</v>
      </c>
      <c r="BH345" s="154">
        <f t="shared" si="117"/>
        <v>0</v>
      </c>
      <c r="BI345" s="154">
        <f t="shared" si="118"/>
        <v>0</v>
      </c>
      <c r="BJ345" s="18" t="s">
        <v>22</v>
      </c>
      <c r="BK345" s="154">
        <f t="shared" si="119"/>
        <v>0</v>
      </c>
      <c r="BL345" s="18" t="s">
        <v>230</v>
      </c>
      <c r="BM345" s="18" t="s">
        <v>890</v>
      </c>
    </row>
    <row r="346" spans="2:65" s="1" customFormat="1" ht="16.5" customHeight="1">
      <c r="B346" s="119"/>
      <c r="C346" s="147" t="s">
        <v>891</v>
      </c>
      <c r="D346" s="147" t="s">
        <v>167</v>
      </c>
      <c r="E346" s="148" t="s">
        <v>892</v>
      </c>
      <c r="F346" s="219" t="s">
        <v>893</v>
      </c>
      <c r="G346" s="219"/>
      <c r="H346" s="219"/>
      <c r="I346" s="219"/>
      <c r="J346" s="149" t="s">
        <v>228</v>
      </c>
      <c r="K346" s="150">
        <v>1</v>
      </c>
      <c r="L346" s="220"/>
      <c r="M346" s="220"/>
      <c r="N346" s="220">
        <f t="shared" si="110"/>
        <v>0</v>
      </c>
      <c r="O346" s="220"/>
      <c r="P346" s="220"/>
      <c r="Q346" s="220"/>
      <c r="R346" s="121"/>
      <c r="T346" s="151" t="s">
        <v>5</v>
      </c>
      <c r="U346" s="40" t="s">
        <v>42</v>
      </c>
      <c r="V346" s="152">
        <v>0.35799999999999998</v>
      </c>
      <c r="W346" s="152">
        <f t="shared" si="111"/>
        <v>0.35799999999999998</v>
      </c>
      <c r="X346" s="152">
        <v>0</v>
      </c>
      <c r="Y346" s="152">
        <f t="shared" si="112"/>
        <v>0</v>
      </c>
      <c r="Z346" s="152">
        <v>0</v>
      </c>
      <c r="AA346" s="153">
        <f t="shared" si="113"/>
        <v>0</v>
      </c>
      <c r="AR346" s="18" t="s">
        <v>230</v>
      </c>
      <c r="AT346" s="18" t="s">
        <v>167</v>
      </c>
      <c r="AU346" s="18" t="s">
        <v>103</v>
      </c>
      <c r="AY346" s="18" t="s">
        <v>166</v>
      </c>
      <c r="BE346" s="154">
        <f t="shared" si="114"/>
        <v>0</v>
      </c>
      <c r="BF346" s="154">
        <f t="shared" si="115"/>
        <v>0</v>
      </c>
      <c r="BG346" s="154">
        <f t="shared" si="116"/>
        <v>0</v>
      </c>
      <c r="BH346" s="154">
        <f t="shared" si="117"/>
        <v>0</v>
      </c>
      <c r="BI346" s="154">
        <f t="shared" si="118"/>
        <v>0</v>
      </c>
      <c r="BJ346" s="18" t="s">
        <v>22</v>
      </c>
      <c r="BK346" s="154">
        <f t="shared" si="119"/>
        <v>0</v>
      </c>
      <c r="BL346" s="18" t="s">
        <v>230</v>
      </c>
      <c r="BM346" s="18" t="s">
        <v>894</v>
      </c>
    </row>
    <row r="347" spans="2:65" s="1" customFormat="1" ht="16.5" customHeight="1">
      <c r="B347" s="119"/>
      <c r="C347" s="155" t="s">
        <v>895</v>
      </c>
      <c r="D347" s="155" t="s">
        <v>254</v>
      </c>
      <c r="E347" s="156" t="s">
        <v>896</v>
      </c>
      <c r="F347" s="221" t="s">
        <v>897</v>
      </c>
      <c r="G347" s="221"/>
      <c r="H347" s="221"/>
      <c r="I347" s="221"/>
      <c r="J347" s="157" t="s">
        <v>228</v>
      </c>
      <c r="K347" s="158">
        <v>1</v>
      </c>
      <c r="L347" s="222"/>
      <c r="M347" s="222"/>
      <c r="N347" s="222">
        <f t="shared" si="110"/>
        <v>0</v>
      </c>
      <c r="O347" s="220"/>
      <c r="P347" s="220"/>
      <c r="Q347" s="220"/>
      <c r="R347" s="121"/>
      <c r="T347" s="151" t="s">
        <v>5</v>
      </c>
      <c r="U347" s="40" t="s">
        <v>42</v>
      </c>
      <c r="V347" s="152">
        <v>0</v>
      </c>
      <c r="W347" s="152">
        <f t="shared" si="111"/>
        <v>0</v>
      </c>
      <c r="X347" s="152">
        <v>1.4999999999999999E-4</v>
      </c>
      <c r="Y347" s="152">
        <f t="shared" si="112"/>
        <v>1.4999999999999999E-4</v>
      </c>
      <c r="Z347" s="152">
        <v>0</v>
      </c>
      <c r="AA347" s="153">
        <f t="shared" si="113"/>
        <v>0</v>
      </c>
      <c r="AR347" s="18" t="s">
        <v>294</v>
      </c>
      <c r="AT347" s="18" t="s">
        <v>254</v>
      </c>
      <c r="AU347" s="18" t="s">
        <v>103</v>
      </c>
      <c r="AY347" s="18" t="s">
        <v>166</v>
      </c>
      <c r="BE347" s="154">
        <f t="shared" si="114"/>
        <v>0</v>
      </c>
      <c r="BF347" s="154">
        <f t="shared" si="115"/>
        <v>0</v>
      </c>
      <c r="BG347" s="154">
        <f t="shared" si="116"/>
        <v>0</v>
      </c>
      <c r="BH347" s="154">
        <f t="shared" si="117"/>
        <v>0</v>
      </c>
      <c r="BI347" s="154">
        <f t="shared" si="118"/>
        <v>0</v>
      </c>
      <c r="BJ347" s="18" t="s">
        <v>22</v>
      </c>
      <c r="BK347" s="154">
        <f t="shared" si="119"/>
        <v>0</v>
      </c>
      <c r="BL347" s="18" t="s">
        <v>230</v>
      </c>
      <c r="BM347" s="18" t="s">
        <v>898</v>
      </c>
    </row>
    <row r="348" spans="2:65" s="9" customFormat="1" ht="29.85" customHeight="1">
      <c r="B348" s="136"/>
      <c r="C348" s="137"/>
      <c r="D348" s="146" t="s">
        <v>132</v>
      </c>
      <c r="E348" s="146"/>
      <c r="F348" s="146"/>
      <c r="G348" s="146"/>
      <c r="H348" s="146"/>
      <c r="I348" s="146"/>
      <c r="J348" s="146"/>
      <c r="K348" s="146"/>
      <c r="L348" s="146"/>
      <c r="M348" s="146"/>
      <c r="N348" s="228">
        <f>BK348</f>
        <v>0</v>
      </c>
      <c r="O348" s="229"/>
      <c r="P348" s="229"/>
      <c r="Q348" s="229"/>
      <c r="R348" s="139"/>
      <c r="T348" s="140"/>
      <c r="U348" s="137"/>
      <c r="V348" s="137"/>
      <c r="W348" s="141">
        <f>SUM(W349:W352)</f>
        <v>28.959999999999997</v>
      </c>
      <c r="X348" s="137"/>
      <c r="Y348" s="141">
        <f>SUM(Y349:Y352)</f>
        <v>0.28179999999999994</v>
      </c>
      <c r="Z348" s="137"/>
      <c r="AA348" s="142">
        <f>SUM(AA349:AA352)</f>
        <v>0</v>
      </c>
      <c r="AR348" s="143" t="s">
        <v>103</v>
      </c>
      <c r="AT348" s="144" t="s">
        <v>76</v>
      </c>
      <c r="AU348" s="144" t="s">
        <v>22</v>
      </c>
      <c r="AY348" s="143" t="s">
        <v>166</v>
      </c>
      <c r="BK348" s="145">
        <f>SUM(BK349:BK352)</f>
        <v>0</v>
      </c>
    </row>
    <row r="349" spans="2:65" s="1" customFormat="1" ht="25.5" customHeight="1">
      <c r="B349" s="119"/>
      <c r="C349" s="147" t="s">
        <v>899</v>
      </c>
      <c r="D349" s="147" t="s">
        <v>167</v>
      </c>
      <c r="E349" s="148" t="s">
        <v>900</v>
      </c>
      <c r="F349" s="219" t="s">
        <v>901</v>
      </c>
      <c r="G349" s="219"/>
      <c r="H349" s="219"/>
      <c r="I349" s="219"/>
      <c r="J349" s="149" t="s">
        <v>228</v>
      </c>
      <c r="K349" s="150">
        <v>11</v>
      </c>
      <c r="L349" s="220"/>
      <c r="M349" s="220"/>
      <c r="N349" s="220">
        <f>ROUND(L349*K349,2)</f>
        <v>0</v>
      </c>
      <c r="O349" s="220"/>
      <c r="P349" s="220"/>
      <c r="Q349" s="220"/>
      <c r="R349" s="121"/>
      <c r="T349" s="151" t="s">
        <v>5</v>
      </c>
      <c r="U349" s="40" t="s">
        <v>42</v>
      </c>
      <c r="V349" s="152">
        <v>0.38</v>
      </c>
      <c r="W349" s="152">
        <f>V349*K349</f>
        <v>4.18</v>
      </c>
      <c r="X349" s="152">
        <v>0</v>
      </c>
      <c r="Y349" s="152">
        <f>X349*K349</f>
        <v>0</v>
      </c>
      <c r="Z349" s="152">
        <v>0</v>
      </c>
      <c r="AA349" s="153">
        <f>Z349*K349</f>
        <v>0</v>
      </c>
      <c r="AR349" s="18" t="s">
        <v>230</v>
      </c>
      <c r="AT349" s="18" t="s">
        <v>167</v>
      </c>
      <c r="AU349" s="18" t="s">
        <v>103</v>
      </c>
      <c r="AY349" s="18" t="s">
        <v>166</v>
      </c>
      <c r="BE349" s="154">
        <f>IF(U349="základní",N349,0)</f>
        <v>0</v>
      </c>
      <c r="BF349" s="154">
        <f>IF(U349="snížená",N349,0)</f>
        <v>0</v>
      </c>
      <c r="BG349" s="154">
        <f>IF(U349="zákl. přenesená",N349,0)</f>
        <v>0</v>
      </c>
      <c r="BH349" s="154">
        <f>IF(U349="sníž. přenesená",N349,0)</f>
        <v>0</v>
      </c>
      <c r="BI349" s="154">
        <f>IF(U349="nulová",N349,0)</f>
        <v>0</v>
      </c>
      <c r="BJ349" s="18" t="s">
        <v>22</v>
      </c>
      <c r="BK349" s="154">
        <f>ROUND(L349*K349,2)</f>
        <v>0</v>
      </c>
      <c r="BL349" s="18" t="s">
        <v>230</v>
      </c>
      <c r="BM349" s="18" t="s">
        <v>902</v>
      </c>
    </row>
    <row r="350" spans="2:65" s="1" customFormat="1" ht="25.5" customHeight="1">
      <c r="B350" s="119"/>
      <c r="C350" s="155" t="s">
        <v>903</v>
      </c>
      <c r="D350" s="155" t="s">
        <v>254</v>
      </c>
      <c r="E350" s="156" t="s">
        <v>904</v>
      </c>
      <c r="F350" s="221" t="s">
        <v>905</v>
      </c>
      <c r="G350" s="221"/>
      <c r="H350" s="221"/>
      <c r="I350" s="221"/>
      <c r="J350" s="157" t="s">
        <v>228</v>
      </c>
      <c r="K350" s="158">
        <v>11</v>
      </c>
      <c r="L350" s="222"/>
      <c r="M350" s="222"/>
      <c r="N350" s="222">
        <f>ROUND(L350*K350,2)</f>
        <v>0</v>
      </c>
      <c r="O350" s="220"/>
      <c r="P350" s="220"/>
      <c r="Q350" s="220"/>
      <c r="R350" s="121"/>
      <c r="T350" s="151" t="s">
        <v>5</v>
      </c>
      <c r="U350" s="40" t="s">
        <v>42</v>
      </c>
      <c r="V350" s="152">
        <v>0</v>
      </c>
      <c r="W350" s="152">
        <f>V350*K350</f>
        <v>0</v>
      </c>
      <c r="X350" s="152">
        <v>8.0000000000000004E-4</v>
      </c>
      <c r="Y350" s="152">
        <f>X350*K350</f>
        <v>8.8000000000000005E-3</v>
      </c>
      <c r="Z350" s="152">
        <v>0</v>
      </c>
      <c r="AA350" s="153">
        <f>Z350*K350</f>
        <v>0</v>
      </c>
      <c r="AR350" s="18" t="s">
        <v>294</v>
      </c>
      <c r="AT350" s="18" t="s">
        <v>254</v>
      </c>
      <c r="AU350" s="18" t="s">
        <v>103</v>
      </c>
      <c r="AY350" s="18" t="s">
        <v>166</v>
      </c>
      <c r="BE350" s="154">
        <f>IF(U350="základní",N350,0)</f>
        <v>0</v>
      </c>
      <c r="BF350" s="154">
        <f>IF(U350="snížená",N350,0)</f>
        <v>0</v>
      </c>
      <c r="BG350" s="154">
        <f>IF(U350="zákl. přenesená",N350,0)</f>
        <v>0</v>
      </c>
      <c r="BH350" s="154">
        <f>IF(U350="sníž. přenesená",N350,0)</f>
        <v>0</v>
      </c>
      <c r="BI350" s="154">
        <f>IF(U350="nulová",N350,0)</f>
        <v>0</v>
      </c>
      <c r="BJ350" s="18" t="s">
        <v>22</v>
      </c>
      <c r="BK350" s="154">
        <f>ROUND(L350*K350,2)</f>
        <v>0</v>
      </c>
      <c r="BL350" s="18" t="s">
        <v>230</v>
      </c>
      <c r="BM350" s="18" t="s">
        <v>906</v>
      </c>
    </row>
    <row r="351" spans="2:65" s="1" customFormat="1" ht="16.5" customHeight="1">
      <c r="B351" s="119"/>
      <c r="C351" s="147" t="s">
        <v>907</v>
      </c>
      <c r="D351" s="147" t="s">
        <v>167</v>
      </c>
      <c r="E351" s="148" t="s">
        <v>908</v>
      </c>
      <c r="F351" s="219" t="s">
        <v>909</v>
      </c>
      <c r="G351" s="219"/>
      <c r="H351" s="219"/>
      <c r="I351" s="219"/>
      <c r="J351" s="149" t="s">
        <v>228</v>
      </c>
      <c r="K351" s="150">
        <v>42</v>
      </c>
      <c r="L351" s="220"/>
      <c r="M351" s="220"/>
      <c r="N351" s="220">
        <f>ROUND(L351*K351,2)</f>
        <v>0</v>
      </c>
      <c r="O351" s="220"/>
      <c r="P351" s="220"/>
      <c r="Q351" s="220"/>
      <c r="R351" s="121"/>
      <c r="T351" s="151" t="s">
        <v>5</v>
      </c>
      <c r="U351" s="40" t="s">
        <v>42</v>
      </c>
      <c r="V351" s="152">
        <v>0.59</v>
      </c>
      <c r="W351" s="152">
        <f>V351*K351</f>
        <v>24.779999999999998</v>
      </c>
      <c r="X351" s="152">
        <v>0</v>
      </c>
      <c r="Y351" s="152">
        <f>X351*K351</f>
        <v>0</v>
      </c>
      <c r="Z351" s="152">
        <v>0</v>
      </c>
      <c r="AA351" s="153">
        <f>Z351*K351</f>
        <v>0</v>
      </c>
      <c r="AR351" s="18" t="s">
        <v>230</v>
      </c>
      <c r="AT351" s="18" t="s">
        <v>167</v>
      </c>
      <c r="AU351" s="18" t="s">
        <v>103</v>
      </c>
      <c r="AY351" s="18" t="s">
        <v>166</v>
      </c>
      <c r="BE351" s="154">
        <f>IF(U351="základní",N351,0)</f>
        <v>0</v>
      </c>
      <c r="BF351" s="154">
        <f>IF(U351="snížená",N351,0)</f>
        <v>0</v>
      </c>
      <c r="BG351" s="154">
        <f>IF(U351="zákl. přenesená",N351,0)</f>
        <v>0</v>
      </c>
      <c r="BH351" s="154">
        <f>IF(U351="sníž. přenesená",N351,0)</f>
        <v>0</v>
      </c>
      <c r="BI351" s="154">
        <f>IF(U351="nulová",N351,0)</f>
        <v>0</v>
      </c>
      <c r="BJ351" s="18" t="s">
        <v>22</v>
      </c>
      <c r="BK351" s="154">
        <f>ROUND(L351*K351,2)</f>
        <v>0</v>
      </c>
      <c r="BL351" s="18" t="s">
        <v>230</v>
      </c>
      <c r="BM351" s="18" t="s">
        <v>910</v>
      </c>
    </row>
    <row r="352" spans="2:65" s="1" customFormat="1" ht="25.5" customHeight="1">
      <c r="B352" s="119"/>
      <c r="C352" s="155" t="s">
        <v>911</v>
      </c>
      <c r="D352" s="155" t="s">
        <v>254</v>
      </c>
      <c r="E352" s="156" t="s">
        <v>912</v>
      </c>
      <c r="F352" s="221" t="s">
        <v>913</v>
      </c>
      <c r="G352" s="221"/>
      <c r="H352" s="221"/>
      <c r="I352" s="221"/>
      <c r="J352" s="157" t="s">
        <v>228</v>
      </c>
      <c r="K352" s="158">
        <v>42</v>
      </c>
      <c r="L352" s="222"/>
      <c r="M352" s="222"/>
      <c r="N352" s="222">
        <f>ROUND(L352*K352,2)</f>
        <v>0</v>
      </c>
      <c r="O352" s="220"/>
      <c r="P352" s="220"/>
      <c r="Q352" s="220"/>
      <c r="R352" s="121"/>
      <c r="T352" s="151" t="s">
        <v>5</v>
      </c>
      <c r="U352" s="40" t="s">
        <v>42</v>
      </c>
      <c r="V352" s="152">
        <v>0</v>
      </c>
      <c r="W352" s="152">
        <f>V352*K352</f>
        <v>0</v>
      </c>
      <c r="X352" s="152">
        <v>6.4999999999999997E-3</v>
      </c>
      <c r="Y352" s="152">
        <f>X352*K352</f>
        <v>0.27299999999999996</v>
      </c>
      <c r="Z352" s="152">
        <v>0</v>
      </c>
      <c r="AA352" s="153">
        <f>Z352*K352</f>
        <v>0</v>
      </c>
      <c r="AR352" s="18" t="s">
        <v>294</v>
      </c>
      <c r="AT352" s="18" t="s">
        <v>254</v>
      </c>
      <c r="AU352" s="18" t="s">
        <v>103</v>
      </c>
      <c r="AY352" s="18" t="s">
        <v>166</v>
      </c>
      <c r="BE352" s="154">
        <f>IF(U352="základní",N352,0)</f>
        <v>0</v>
      </c>
      <c r="BF352" s="154">
        <f>IF(U352="snížená",N352,0)</f>
        <v>0</v>
      </c>
      <c r="BG352" s="154">
        <f>IF(U352="zákl. přenesená",N352,0)</f>
        <v>0</v>
      </c>
      <c r="BH352" s="154">
        <f>IF(U352="sníž. přenesená",N352,0)</f>
        <v>0</v>
      </c>
      <c r="BI352" s="154">
        <f>IF(U352="nulová",N352,0)</f>
        <v>0</v>
      </c>
      <c r="BJ352" s="18" t="s">
        <v>22</v>
      </c>
      <c r="BK352" s="154">
        <f>ROUND(L352*K352,2)</f>
        <v>0</v>
      </c>
      <c r="BL352" s="18" t="s">
        <v>230</v>
      </c>
      <c r="BM352" s="18" t="s">
        <v>914</v>
      </c>
    </row>
    <row r="353" spans="2:65" s="9" customFormat="1" ht="29.85" customHeight="1">
      <c r="B353" s="136"/>
      <c r="C353" s="137"/>
      <c r="D353" s="146" t="s">
        <v>133</v>
      </c>
      <c r="E353" s="146"/>
      <c r="F353" s="146"/>
      <c r="G353" s="146"/>
      <c r="H353" s="146"/>
      <c r="I353" s="146"/>
      <c r="J353" s="146"/>
      <c r="K353" s="146"/>
      <c r="L353" s="146"/>
      <c r="M353" s="146"/>
      <c r="N353" s="228">
        <f>BK353</f>
        <v>0</v>
      </c>
      <c r="O353" s="229"/>
      <c r="P353" s="229"/>
      <c r="Q353" s="229"/>
      <c r="R353" s="139"/>
      <c r="T353" s="140"/>
      <c r="U353" s="137"/>
      <c r="V353" s="137"/>
      <c r="W353" s="141">
        <f>SUM(W354:W355)</f>
        <v>29.64</v>
      </c>
      <c r="X353" s="137"/>
      <c r="Y353" s="141">
        <f>SUM(Y354:Y355)</f>
        <v>9.4999999999999998E-3</v>
      </c>
      <c r="Z353" s="137"/>
      <c r="AA353" s="142">
        <f>SUM(AA354:AA355)</f>
        <v>0</v>
      </c>
      <c r="AR353" s="143" t="s">
        <v>103</v>
      </c>
      <c r="AT353" s="144" t="s">
        <v>76</v>
      </c>
      <c r="AU353" s="144" t="s">
        <v>22</v>
      </c>
      <c r="AY353" s="143" t="s">
        <v>166</v>
      </c>
      <c r="BK353" s="145">
        <f>SUM(BK354:BK355)</f>
        <v>0</v>
      </c>
    </row>
    <row r="354" spans="2:65" s="1" customFormat="1" ht="25.5" customHeight="1">
      <c r="B354" s="119"/>
      <c r="C354" s="147" t="s">
        <v>915</v>
      </c>
      <c r="D354" s="147" t="s">
        <v>167</v>
      </c>
      <c r="E354" s="148" t="s">
        <v>916</v>
      </c>
      <c r="F354" s="219" t="s">
        <v>917</v>
      </c>
      <c r="G354" s="219"/>
      <c r="H354" s="219"/>
      <c r="I354" s="219"/>
      <c r="J354" s="149" t="s">
        <v>228</v>
      </c>
      <c r="K354" s="150">
        <v>95</v>
      </c>
      <c r="L354" s="220"/>
      <c r="M354" s="220"/>
      <c r="N354" s="220">
        <f>ROUND(L354*K354,2)</f>
        <v>0</v>
      </c>
      <c r="O354" s="220"/>
      <c r="P354" s="220"/>
      <c r="Q354" s="220"/>
      <c r="R354" s="121"/>
      <c r="T354" s="151" t="s">
        <v>5</v>
      </c>
      <c r="U354" s="40" t="s">
        <v>42</v>
      </c>
      <c r="V354" s="152">
        <v>0.312</v>
      </c>
      <c r="W354" s="152">
        <f>V354*K354</f>
        <v>29.64</v>
      </c>
      <c r="X354" s="152">
        <v>0</v>
      </c>
      <c r="Y354" s="152">
        <f>X354*K354</f>
        <v>0</v>
      </c>
      <c r="Z354" s="152">
        <v>0</v>
      </c>
      <c r="AA354" s="153">
        <f>Z354*K354</f>
        <v>0</v>
      </c>
      <c r="AR354" s="18" t="s">
        <v>230</v>
      </c>
      <c r="AT354" s="18" t="s">
        <v>167</v>
      </c>
      <c r="AU354" s="18" t="s">
        <v>103</v>
      </c>
      <c r="AY354" s="18" t="s">
        <v>166</v>
      </c>
      <c r="BE354" s="154">
        <f>IF(U354="základní",N354,0)</f>
        <v>0</v>
      </c>
      <c r="BF354" s="154">
        <f>IF(U354="snížená",N354,0)</f>
        <v>0</v>
      </c>
      <c r="BG354" s="154">
        <f>IF(U354="zákl. přenesená",N354,0)</f>
        <v>0</v>
      </c>
      <c r="BH354" s="154">
        <f>IF(U354="sníž. přenesená",N354,0)</f>
        <v>0</v>
      </c>
      <c r="BI354" s="154">
        <f>IF(U354="nulová",N354,0)</f>
        <v>0</v>
      </c>
      <c r="BJ354" s="18" t="s">
        <v>22</v>
      </c>
      <c r="BK354" s="154">
        <f>ROUND(L354*K354,2)</f>
        <v>0</v>
      </c>
      <c r="BL354" s="18" t="s">
        <v>230</v>
      </c>
      <c r="BM354" s="18" t="s">
        <v>918</v>
      </c>
    </row>
    <row r="355" spans="2:65" s="1" customFormat="1" ht="16.5" customHeight="1">
      <c r="B355" s="119"/>
      <c r="C355" s="155" t="s">
        <v>919</v>
      </c>
      <c r="D355" s="155" t="s">
        <v>254</v>
      </c>
      <c r="E355" s="156" t="s">
        <v>920</v>
      </c>
      <c r="F355" s="221" t="s">
        <v>921</v>
      </c>
      <c r="G355" s="221"/>
      <c r="H355" s="221"/>
      <c r="I355" s="221"/>
      <c r="J355" s="157" t="s">
        <v>228</v>
      </c>
      <c r="K355" s="158">
        <v>95</v>
      </c>
      <c r="L355" s="222"/>
      <c r="M355" s="222"/>
      <c r="N355" s="222">
        <f>ROUND(L355*K355,2)</f>
        <v>0</v>
      </c>
      <c r="O355" s="220"/>
      <c r="P355" s="220"/>
      <c r="Q355" s="220"/>
      <c r="R355" s="121"/>
      <c r="T355" s="151" t="s">
        <v>5</v>
      </c>
      <c r="U355" s="40" t="s">
        <v>42</v>
      </c>
      <c r="V355" s="152">
        <v>0</v>
      </c>
      <c r="W355" s="152">
        <f>V355*K355</f>
        <v>0</v>
      </c>
      <c r="X355" s="152">
        <v>1E-4</v>
      </c>
      <c r="Y355" s="152">
        <f>X355*K355</f>
        <v>9.4999999999999998E-3</v>
      </c>
      <c r="Z355" s="152">
        <v>0</v>
      </c>
      <c r="AA355" s="153">
        <f>Z355*K355</f>
        <v>0</v>
      </c>
      <c r="AR355" s="18" t="s">
        <v>294</v>
      </c>
      <c r="AT355" s="18" t="s">
        <v>254</v>
      </c>
      <c r="AU355" s="18" t="s">
        <v>103</v>
      </c>
      <c r="AY355" s="18" t="s">
        <v>166</v>
      </c>
      <c r="BE355" s="154">
        <f>IF(U355="základní",N355,0)</f>
        <v>0</v>
      </c>
      <c r="BF355" s="154">
        <f>IF(U355="snížená",N355,0)</f>
        <v>0</v>
      </c>
      <c r="BG355" s="154">
        <f>IF(U355="zákl. přenesená",N355,0)</f>
        <v>0</v>
      </c>
      <c r="BH355" s="154">
        <f>IF(U355="sníž. přenesená",N355,0)</f>
        <v>0</v>
      </c>
      <c r="BI355" s="154">
        <f>IF(U355="nulová",N355,0)</f>
        <v>0</v>
      </c>
      <c r="BJ355" s="18" t="s">
        <v>22</v>
      </c>
      <c r="BK355" s="154">
        <f>ROUND(L355*K355,2)</f>
        <v>0</v>
      </c>
      <c r="BL355" s="18" t="s">
        <v>230</v>
      </c>
      <c r="BM355" s="18" t="s">
        <v>922</v>
      </c>
    </row>
    <row r="356" spans="2:65" s="9" customFormat="1" ht="29.85" customHeight="1">
      <c r="B356" s="136"/>
      <c r="C356" s="137"/>
      <c r="D356" s="146" t="s">
        <v>134</v>
      </c>
      <c r="E356" s="146"/>
      <c r="F356" s="146"/>
      <c r="G356" s="146"/>
      <c r="H356" s="146"/>
      <c r="I356" s="146"/>
      <c r="J356" s="146"/>
      <c r="K356" s="146"/>
      <c r="L356" s="146"/>
      <c r="M356" s="146"/>
      <c r="N356" s="228">
        <f>BK356</f>
        <v>0</v>
      </c>
      <c r="O356" s="229"/>
      <c r="P356" s="229"/>
      <c r="Q356" s="229"/>
      <c r="R356" s="139"/>
      <c r="T356" s="140"/>
      <c r="U356" s="137"/>
      <c r="V356" s="137"/>
      <c r="W356" s="141">
        <f>SUM(W357:W362)</f>
        <v>2.7713899999999998</v>
      </c>
      <c r="X356" s="137"/>
      <c r="Y356" s="141">
        <f>SUM(Y357:Y362)</f>
        <v>1.0599999999999998E-2</v>
      </c>
      <c r="Z356" s="137"/>
      <c r="AA356" s="142">
        <f>SUM(AA357:AA362)</f>
        <v>0</v>
      </c>
      <c r="AR356" s="143" t="s">
        <v>103</v>
      </c>
      <c r="AT356" s="144" t="s">
        <v>76</v>
      </c>
      <c r="AU356" s="144" t="s">
        <v>22</v>
      </c>
      <c r="AY356" s="143" t="s">
        <v>166</v>
      </c>
      <c r="BK356" s="145">
        <f>SUM(BK357:BK362)</f>
        <v>0</v>
      </c>
    </row>
    <row r="357" spans="2:65" s="1" customFormat="1" ht="25.5" customHeight="1">
      <c r="B357" s="119"/>
      <c r="C357" s="147" t="s">
        <v>923</v>
      </c>
      <c r="D357" s="147" t="s">
        <v>167</v>
      </c>
      <c r="E357" s="148" t="s">
        <v>924</v>
      </c>
      <c r="F357" s="219" t="s">
        <v>925</v>
      </c>
      <c r="G357" s="219"/>
      <c r="H357" s="219"/>
      <c r="I357" s="219"/>
      <c r="J357" s="149" t="s">
        <v>228</v>
      </c>
      <c r="K357" s="150">
        <v>2</v>
      </c>
      <c r="L357" s="220"/>
      <c r="M357" s="220"/>
      <c r="N357" s="220">
        <f t="shared" ref="N357:N362" si="120">ROUND(L357*K357,2)</f>
        <v>0</v>
      </c>
      <c r="O357" s="220"/>
      <c r="P357" s="220"/>
      <c r="Q357" s="220"/>
      <c r="R357" s="121"/>
      <c r="T357" s="151" t="s">
        <v>5</v>
      </c>
      <c r="U357" s="40" t="s">
        <v>42</v>
      </c>
      <c r="V357" s="152">
        <v>0.55100000000000005</v>
      </c>
      <c r="W357" s="152">
        <f t="shared" ref="W357:W362" si="121">V357*K357</f>
        <v>1.1020000000000001</v>
      </c>
      <c r="X357" s="152">
        <v>0</v>
      </c>
      <c r="Y357" s="152">
        <f t="shared" ref="Y357:Y362" si="122">X357*K357</f>
        <v>0</v>
      </c>
      <c r="Z357" s="152">
        <v>0</v>
      </c>
      <c r="AA357" s="153">
        <f t="shared" ref="AA357:AA362" si="123">Z357*K357</f>
        <v>0</v>
      </c>
      <c r="AR357" s="18" t="s">
        <v>230</v>
      </c>
      <c r="AT357" s="18" t="s">
        <v>167</v>
      </c>
      <c r="AU357" s="18" t="s">
        <v>103</v>
      </c>
      <c r="AY357" s="18" t="s">
        <v>166</v>
      </c>
      <c r="BE357" s="154">
        <f t="shared" ref="BE357:BE362" si="124">IF(U357="základní",N357,0)</f>
        <v>0</v>
      </c>
      <c r="BF357" s="154">
        <f t="shared" ref="BF357:BF362" si="125">IF(U357="snížená",N357,0)</f>
        <v>0</v>
      </c>
      <c r="BG357" s="154">
        <f t="shared" ref="BG357:BG362" si="126">IF(U357="zákl. přenesená",N357,0)</f>
        <v>0</v>
      </c>
      <c r="BH357" s="154">
        <f t="shared" ref="BH357:BH362" si="127">IF(U357="sníž. přenesená",N357,0)</f>
        <v>0</v>
      </c>
      <c r="BI357" s="154">
        <f t="shared" ref="BI357:BI362" si="128">IF(U357="nulová",N357,0)</f>
        <v>0</v>
      </c>
      <c r="BJ357" s="18" t="s">
        <v>22</v>
      </c>
      <c r="BK357" s="154">
        <f t="shared" ref="BK357:BK362" si="129">ROUND(L357*K357,2)</f>
        <v>0</v>
      </c>
      <c r="BL357" s="18" t="s">
        <v>230</v>
      </c>
      <c r="BM357" s="18" t="s">
        <v>926</v>
      </c>
    </row>
    <row r="358" spans="2:65" s="1" customFormat="1" ht="38.25" customHeight="1">
      <c r="B358" s="119"/>
      <c r="C358" s="155" t="s">
        <v>927</v>
      </c>
      <c r="D358" s="155" t="s">
        <v>254</v>
      </c>
      <c r="E358" s="156" t="s">
        <v>928</v>
      </c>
      <c r="F358" s="221" t="s">
        <v>929</v>
      </c>
      <c r="G358" s="221"/>
      <c r="H358" s="221"/>
      <c r="I358" s="221"/>
      <c r="J358" s="157" t="s">
        <v>228</v>
      </c>
      <c r="K358" s="158">
        <v>2</v>
      </c>
      <c r="L358" s="222"/>
      <c r="M358" s="222"/>
      <c r="N358" s="222">
        <f t="shared" si="120"/>
        <v>0</v>
      </c>
      <c r="O358" s="220"/>
      <c r="P358" s="220"/>
      <c r="Q358" s="220"/>
      <c r="R358" s="121"/>
      <c r="T358" s="151" t="s">
        <v>5</v>
      </c>
      <c r="U358" s="40" t="s">
        <v>42</v>
      </c>
      <c r="V358" s="152">
        <v>0</v>
      </c>
      <c r="W358" s="152">
        <f t="shared" si="121"/>
        <v>0</v>
      </c>
      <c r="X358" s="152">
        <v>1.8E-3</v>
      </c>
      <c r="Y358" s="152">
        <f t="shared" si="122"/>
        <v>3.5999999999999999E-3</v>
      </c>
      <c r="Z358" s="152">
        <v>0</v>
      </c>
      <c r="AA358" s="153">
        <f t="shared" si="123"/>
        <v>0</v>
      </c>
      <c r="AR358" s="18" t="s">
        <v>294</v>
      </c>
      <c r="AT358" s="18" t="s">
        <v>254</v>
      </c>
      <c r="AU358" s="18" t="s">
        <v>103</v>
      </c>
      <c r="AY358" s="18" t="s">
        <v>166</v>
      </c>
      <c r="BE358" s="154">
        <f t="shared" si="124"/>
        <v>0</v>
      </c>
      <c r="BF358" s="154">
        <f t="shared" si="125"/>
        <v>0</v>
      </c>
      <c r="BG358" s="154">
        <f t="shared" si="126"/>
        <v>0</v>
      </c>
      <c r="BH358" s="154">
        <f t="shared" si="127"/>
        <v>0</v>
      </c>
      <c r="BI358" s="154">
        <f t="shared" si="128"/>
        <v>0</v>
      </c>
      <c r="BJ358" s="18" t="s">
        <v>22</v>
      </c>
      <c r="BK358" s="154">
        <f t="shared" si="129"/>
        <v>0</v>
      </c>
      <c r="BL358" s="18" t="s">
        <v>230</v>
      </c>
      <c r="BM358" s="18" t="s">
        <v>930</v>
      </c>
    </row>
    <row r="359" spans="2:65" s="1" customFormat="1" ht="38.25" customHeight="1">
      <c r="B359" s="119"/>
      <c r="C359" s="147" t="s">
        <v>931</v>
      </c>
      <c r="D359" s="147" t="s">
        <v>167</v>
      </c>
      <c r="E359" s="148" t="s">
        <v>932</v>
      </c>
      <c r="F359" s="219" t="s">
        <v>933</v>
      </c>
      <c r="G359" s="219"/>
      <c r="H359" s="219"/>
      <c r="I359" s="219"/>
      <c r="J359" s="149" t="s">
        <v>200</v>
      </c>
      <c r="K359" s="150">
        <v>4</v>
      </c>
      <c r="L359" s="220"/>
      <c r="M359" s="220"/>
      <c r="N359" s="220">
        <f t="shared" si="120"/>
        <v>0</v>
      </c>
      <c r="O359" s="220"/>
      <c r="P359" s="220"/>
      <c r="Q359" s="220"/>
      <c r="R359" s="121"/>
      <c r="T359" s="151" t="s">
        <v>5</v>
      </c>
      <c r="U359" s="40" t="s">
        <v>42</v>
      </c>
      <c r="V359" s="152">
        <v>0.39400000000000002</v>
      </c>
      <c r="W359" s="152">
        <f t="shared" si="121"/>
        <v>1.5760000000000001</v>
      </c>
      <c r="X359" s="152">
        <v>0</v>
      </c>
      <c r="Y359" s="152">
        <f t="shared" si="122"/>
        <v>0</v>
      </c>
      <c r="Z359" s="152">
        <v>0</v>
      </c>
      <c r="AA359" s="153">
        <f t="shared" si="123"/>
        <v>0</v>
      </c>
      <c r="AR359" s="18" t="s">
        <v>230</v>
      </c>
      <c r="AT359" s="18" t="s">
        <v>167</v>
      </c>
      <c r="AU359" s="18" t="s">
        <v>103</v>
      </c>
      <c r="AY359" s="18" t="s">
        <v>166</v>
      </c>
      <c r="BE359" s="154">
        <f t="shared" si="124"/>
        <v>0</v>
      </c>
      <c r="BF359" s="154">
        <f t="shared" si="125"/>
        <v>0</v>
      </c>
      <c r="BG359" s="154">
        <f t="shared" si="126"/>
        <v>0</v>
      </c>
      <c r="BH359" s="154">
        <f t="shared" si="127"/>
        <v>0</v>
      </c>
      <c r="BI359" s="154">
        <f t="shared" si="128"/>
        <v>0</v>
      </c>
      <c r="BJ359" s="18" t="s">
        <v>22</v>
      </c>
      <c r="BK359" s="154">
        <f t="shared" si="129"/>
        <v>0</v>
      </c>
      <c r="BL359" s="18" t="s">
        <v>230</v>
      </c>
      <c r="BM359" s="18" t="s">
        <v>934</v>
      </c>
    </row>
    <row r="360" spans="2:65" s="1" customFormat="1" ht="25.5" customHeight="1">
      <c r="B360" s="119"/>
      <c r="C360" s="155" t="s">
        <v>935</v>
      </c>
      <c r="D360" s="155" t="s">
        <v>254</v>
      </c>
      <c r="E360" s="156" t="s">
        <v>936</v>
      </c>
      <c r="F360" s="221" t="s">
        <v>937</v>
      </c>
      <c r="G360" s="221"/>
      <c r="H360" s="221"/>
      <c r="I360" s="221"/>
      <c r="J360" s="157" t="s">
        <v>200</v>
      </c>
      <c r="K360" s="158">
        <v>4</v>
      </c>
      <c r="L360" s="222"/>
      <c r="M360" s="222"/>
      <c r="N360" s="222">
        <f t="shared" si="120"/>
        <v>0</v>
      </c>
      <c r="O360" s="220"/>
      <c r="P360" s="220"/>
      <c r="Q360" s="220"/>
      <c r="R360" s="121"/>
      <c r="T360" s="151" t="s">
        <v>5</v>
      </c>
      <c r="U360" s="40" t="s">
        <v>42</v>
      </c>
      <c r="V360" s="152">
        <v>0</v>
      </c>
      <c r="W360" s="152">
        <f t="shared" si="121"/>
        <v>0</v>
      </c>
      <c r="X360" s="152">
        <v>1.2999999999999999E-3</v>
      </c>
      <c r="Y360" s="152">
        <f t="shared" si="122"/>
        <v>5.1999999999999998E-3</v>
      </c>
      <c r="Z360" s="152">
        <v>0</v>
      </c>
      <c r="AA360" s="153">
        <f t="shared" si="123"/>
        <v>0</v>
      </c>
      <c r="AR360" s="18" t="s">
        <v>294</v>
      </c>
      <c r="AT360" s="18" t="s">
        <v>254</v>
      </c>
      <c r="AU360" s="18" t="s">
        <v>103</v>
      </c>
      <c r="AY360" s="18" t="s">
        <v>166</v>
      </c>
      <c r="BE360" s="154">
        <f t="shared" si="124"/>
        <v>0</v>
      </c>
      <c r="BF360" s="154">
        <f t="shared" si="125"/>
        <v>0</v>
      </c>
      <c r="BG360" s="154">
        <f t="shared" si="126"/>
        <v>0</v>
      </c>
      <c r="BH360" s="154">
        <f t="shared" si="127"/>
        <v>0</v>
      </c>
      <c r="BI360" s="154">
        <f t="shared" si="128"/>
        <v>0</v>
      </c>
      <c r="BJ360" s="18" t="s">
        <v>22</v>
      </c>
      <c r="BK360" s="154">
        <f t="shared" si="129"/>
        <v>0</v>
      </c>
      <c r="BL360" s="18" t="s">
        <v>230</v>
      </c>
      <c r="BM360" s="18" t="s">
        <v>938</v>
      </c>
    </row>
    <row r="361" spans="2:65" s="1" customFormat="1" ht="16.5" customHeight="1">
      <c r="B361" s="119"/>
      <c r="C361" s="155" t="s">
        <v>939</v>
      </c>
      <c r="D361" s="155" t="s">
        <v>254</v>
      </c>
      <c r="E361" s="156" t="s">
        <v>940</v>
      </c>
      <c r="F361" s="221" t="s">
        <v>941</v>
      </c>
      <c r="G361" s="221"/>
      <c r="H361" s="221"/>
      <c r="I361" s="221"/>
      <c r="J361" s="157" t="s">
        <v>228</v>
      </c>
      <c r="K361" s="158">
        <v>1</v>
      </c>
      <c r="L361" s="222"/>
      <c r="M361" s="222"/>
      <c r="N361" s="222">
        <f t="shared" si="120"/>
        <v>0</v>
      </c>
      <c r="O361" s="220"/>
      <c r="P361" s="220"/>
      <c r="Q361" s="220"/>
      <c r="R361" s="121"/>
      <c r="T361" s="151" t="s">
        <v>5</v>
      </c>
      <c r="U361" s="40" t="s">
        <v>42</v>
      </c>
      <c r="V361" s="152">
        <v>0</v>
      </c>
      <c r="W361" s="152">
        <f t="shared" si="121"/>
        <v>0</v>
      </c>
      <c r="X361" s="152">
        <v>1.8E-3</v>
      </c>
      <c r="Y361" s="152">
        <f t="shared" si="122"/>
        <v>1.8E-3</v>
      </c>
      <c r="Z361" s="152">
        <v>0</v>
      </c>
      <c r="AA361" s="153">
        <f t="shared" si="123"/>
        <v>0</v>
      </c>
      <c r="AR361" s="18" t="s">
        <v>294</v>
      </c>
      <c r="AT361" s="18" t="s">
        <v>254</v>
      </c>
      <c r="AU361" s="18" t="s">
        <v>103</v>
      </c>
      <c r="AY361" s="18" t="s">
        <v>166</v>
      </c>
      <c r="BE361" s="154">
        <f t="shared" si="124"/>
        <v>0</v>
      </c>
      <c r="BF361" s="154">
        <f t="shared" si="125"/>
        <v>0</v>
      </c>
      <c r="BG361" s="154">
        <f t="shared" si="126"/>
        <v>0</v>
      </c>
      <c r="BH361" s="154">
        <f t="shared" si="127"/>
        <v>0</v>
      </c>
      <c r="BI361" s="154">
        <f t="shared" si="128"/>
        <v>0</v>
      </c>
      <c r="BJ361" s="18" t="s">
        <v>22</v>
      </c>
      <c r="BK361" s="154">
        <f t="shared" si="129"/>
        <v>0</v>
      </c>
      <c r="BL361" s="18" t="s">
        <v>230</v>
      </c>
      <c r="BM361" s="18" t="s">
        <v>942</v>
      </c>
    </row>
    <row r="362" spans="2:65" s="1" customFormat="1" ht="25.5" customHeight="1">
      <c r="B362" s="119"/>
      <c r="C362" s="147" t="s">
        <v>943</v>
      </c>
      <c r="D362" s="147" t="s">
        <v>167</v>
      </c>
      <c r="E362" s="148" t="s">
        <v>944</v>
      </c>
      <c r="F362" s="219" t="s">
        <v>945</v>
      </c>
      <c r="G362" s="219"/>
      <c r="H362" s="219"/>
      <c r="I362" s="219"/>
      <c r="J362" s="149" t="s">
        <v>208</v>
      </c>
      <c r="K362" s="150">
        <v>1.0999999999999999E-2</v>
      </c>
      <c r="L362" s="220"/>
      <c r="M362" s="220"/>
      <c r="N362" s="220">
        <f t="shared" si="120"/>
        <v>0</v>
      </c>
      <c r="O362" s="220"/>
      <c r="P362" s="220"/>
      <c r="Q362" s="220"/>
      <c r="R362" s="121"/>
      <c r="T362" s="151" t="s">
        <v>5</v>
      </c>
      <c r="U362" s="40" t="s">
        <v>42</v>
      </c>
      <c r="V362" s="152">
        <v>8.49</v>
      </c>
      <c r="W362" s="152">
        <f t="shared" si="121"/>
        <v>9.3390000000000001E-2</v>
      </c>
      <c r="X362" s="152">
        <v>0</v>
      </c>
      <c r="Y362" s="152">
        <f t="shared" si="122"/>
        <v>0</v>
      </c>
      <c r="Z362" s="152">
        <v>0</v>
      </c>
      <c r="AA362" s="153">
        <f t="shared" si="123"/>
        <v>0</v>
      </c>
      <c r="AR362" s="18" t="s">
        <v>230</v>
      </c>
      <c r="AT362" s="18" t="s">
        <v>167</v>
      </c>
      <c r="AU362" s="18" t="s">
        <v>103</v>
      </c>
      <c r="AY362" s="18" t="s">
        <v>166</v>
      </c>
      <c r="BE362" s="154">
        <f t="shared" si="124"/>
        <v>0</v>
      </c>
      <c r="BF362" s="154">
        <f t="shared" si="125"/>
        <v>0</v>
      </c>
      <c r="BG362" s="154">
        <f t="shared" si="126"/>
        <v>0</v>
      </c>
      <c r="BH362" s="154">
        <f t="shared" si="127"/>
        <v>0</v>
      </c>
      <c r="BI362" s="154">
        <f t="shared" si="128"/>
        <v>0</v>
      </c>
      <c r="BJ362" s="18" t="s">
        <v>22</v>
      </c>
      <c r="BK362" s="154">
        <f t="shared" si="129"/>
        <v>0</v>
      </c>
      <c r="BL362" s="18" t="s">
        <v>230</v>
      </c>
      <c r="BM362" s="18" t="s">
        <v>946</v>
      </c>
    </row>
    <row r="363" spans="2:65" s="9" customFormat="1" ht="29.85" customHeight="1">
      <c r="B363" s="136"/>
      <c r="C363" s="137"/>
      <c r="D363" s="146" t="s">
        <v>135</v>
      </c>
      <c r="E363" s="146"/>
      <c r="F363" s="146"/>
      <c r="G363" s="146"/>
      <c r="H363" s="146"/>
      <c r="I363" s="146"/>
      <c r="J363" s="146"/>
      <c r="K363" s="146"/>
      <c r="L363" s="146"/>
      <c r="M363" s="146"/>
      <c r="N363" s="228">
        <f>BK363</f>
        <v>0</v>
      </c>
      <c r="O363" s="229"/>
      <c r="P363" s="229"/>
      <c r="Q363" s="229"/>
      <c r="R363" s="139"/>
      <c r="T363" s="140"/>
      <c r="U363" s="137"/>
      <c r="V363" s="137"/>
      <c r="W363" s="141">
        <f>SUM(W364:W374)</f>
        <v>318.32891000000001</v>
      </c>
      <c r="X363" s="137"/>
      <c r="Y363" s="141">
        <f>SUM(Y364:Y374)</f>
        <v>3.9830652999999998</v>
      </c>
      <c r="Z363" s="137"/>
      <c r="AA363" s="142">
        <f>SUM(AA364:AA374)</f>
        <v>1.68275</v>
      </c>
      <c r="AR363" s="143" t="s">
        <v>103</v>
      </c>
      <c r="AT363" s="144" t="s">
        <v>76</v>
      </c>
      <c r="AU363" s="144" t="s">
        <v>22</v>
      </c>
      <c r="AY363" s="143" t="s">
        <v>166</v>
      </c>
      <c r="BK363" s="145">
        <f>SUM(BK364:BK374)</f>
        <v>0</v>
      </c>
    </row>
    <row r="364" spans="2:65" s="1" customFormat="1" ht="38.25" customHeight="1">
      <c r="B364" s="119"/>
      <c r="C364" s="147" t="s">
        <v>947</v>
      </c>
      <c r="D364" s="147" t="s">
        <v>167</v>
      </c>
      <c r="E364" s="148" t="s">
        <v>948</v>
      </c>
      <c r="F364" s="219" t="s">
        <v>949</v>
      </c>
      <c r="G364" s="219"/>
      <c r="H364" s="219"/>
      <c r="I364" s="219"/>
      <c r="J364" s="149" t="s">
        <v>194</v>
      </c>
      <c r="K364" s="150">
        <v>14.75</v>
      </c>
      <c r="L364" s="220"/>
      <c r="M364" s="220"/>
      <c r="N364" s="220">
        <f t="shared" ref="N364:N374" si="130">ROUND(L364*K364,2)</f>
        <v>0</v>
      </c>
      <c r="O364" s="220"/>
      <c r="P364" s="220"/>
      <c r="Q364" s="220"/>
      <c r="R364" s="121"/>
      <c r="T364" s="151" t="s">
        <v>5</v>
      </c>
      <c r="U364" s="40" t="s">
        <v>42</v>
      </c>
      <c r="V364" s="152">
        <v>0.999</v>
      </c>
      <c r="W364" s="152">
        <f t="shared" ref="W364:W374" si="131">V364*K364</f>
        <v>14.735250000000001</v>
      </c>
      <c r="X364" s="152">
        <v>2.504E-2</v>
      </c>
      <c r="Y364" s="152">
        <f t="shared" ref="Y364:Y374" si="132">X364*K364</f>
        <v>0.36934</v>
      </c>
      <c r="Z364" s="152">
        <v>0</v>
      </c>
      <c r="AA364" s="153">
        <f t="shared" ref="AA364:AA374" si="133">Z364*K364</f>
        <v>0</v>
      </c>
      <c r="AR364" s="18" t="s">
        <v>230</v>
      </c>
      <c r="AT364" s="18" t="s">
        <v>167</v>
      </c>
      <c r="AU364" s="18" t="s">
        <v>103</v>
      </c>
      <c r="AY364" s="18" t="s">
        <v>166</v>
      </c>
      <c r="BE364" s="154">
        <f t="shared" ref="BE364:BE374" si="134">IF(U364="základní",N364,0)</f>
        <v>0</v>
      </c>
      <c r="BF364" s="154">
        <f t="shared" ref="BF364:BF374" si="135">IF(U364="snížená",N364,0)</f>
        <v>0</v>
      </c>
      <c r="BG364" s="154">
        <f t="shared" ref="BG364:BG374" si="136">IF(U364="zákl. přenesená",N364,0)</f>
        <v>0</v>
      </c>
      <c r="BH364" s="154">
        <f t="shared" ref="BH364:BH374" si="137">IF(U364="sníž. přenesená",N364,0)</f>
        <v>0</v>
      </c>
      <c r="BI364" s="154">
        <f t="shared" ref="BI364:BI374" si="138">IF(U364="nulová",N364,0)</f>
        <v>0</v>
      </c>
      <c r="BJ364" s="18" t="s">
        <v>22</v>
      </c>
      <c r="BK364" s="154">
        <f t="shared" ref="BK364:BK374" si="139">ROUND(L364*K364,2)</f>
        <v>0</v>
      </c>
      <c r="BL364" s="18" t="s">
        <v>230</v>
      </c>
      <c r="BM364" s="18" t="s">
        <v>950</v>
      </c>
    </row>
    <row r="365" spans="2:65" s="1" customFormat="1" ht="38.25" customHeight="1">
      <c r="B365" s="119"/>
      <c r="C365" s="147" t="s">
        <v>951</v>
      </c>
      <c r="D365" s="147" t="s">
        <v>167</v>
      </c>
      <c r="E365" s="148" t="s">
        <v>952</v>
      </c>
      <c r="F365" s="219" t="s">
        <v>953</v>
      </c>
      <c r="G365" s="219"/>
      <c r="H365" s="219"/>
      <c r="I365" s="219"/>
      <c r="J365" s="149" t="s">
        <v>194</v>
      </c>
      <c r="K365" s="150">
        <v>22.5</v>
      </c>
      <c r="L365" s="220"/>
      <c r="M365" s="220"/>
      <c r="N365" s="220">
        <f t="shared" si="130"/>
        <v>0</v>
      </c>
      <c r="O365" s="220"/>
      <c r="P365" s="220"/>
      <c r="Q365" s="220"/>
      <c r="R365" s="121"/>
      <c r="T365" s="151" t="s">
        <v>5</v>
      </c>
      <c r="U365" s="40" t="s">
        <v>42</v>
      </c>
      <c r="V365" s="152">
        <v>0.999</v>
      </c>
      <c r="W365" s="152">
        <f t="shared" si="131"/>
        <v>22.477499999999999</v>
      </c>
      <c r="X365" s="152">
        <v>2.75E-2</v>
      </c>
      <c r="Y365" s="152">
        <f t="shared" si="132"/>
        <v>0.61875000000000002</v>
      </c>
      <c r="Z365" s="152">
        <v>0</v>
      </c>
      <c r="AA365" s="153">
        <f t="shared" si="133"/>
        <v>0</v>
      </c>
      <c r="AR365" s="18" t="s">
        <v>230</v>
      </c>
      <c r="AT365" s="18" t="s">
        <v>167</v>
      </c>
      <c r="AU365" s="18" t="s">
        <v>103</v>
      </c>
      <c r="AY365" s="18" t="s">
        <v>166</v>
      </c>
      <c r="BE365" s="154">
        <f t="shared" si="134"/>
        <v>0</v>
      </c>
      <c r="BF365" s="154">
        <f t="shared" si="135"/>
        <v>0</v>
      </c>
      <c r="BG365" s="154">
        <f t="shared" si="136"/>
        <v>0</v>
      </c>
      <c r="BH365" s="154">
        <f t="shared" si="137"/>
        <v>0</v>
      </c>
      <c r="BI365" s="154">
        <f t="shared" si="138"/>
        <v>0</v>
      </c>
      <c r="BJ365" s="18" t="s">
        <v>22</v>
      </c>
      <c r="BK365" s="154">
        <f t="shared" si="139"/>
        <v>0</v>
      </c>
      <c r="BL365" s="18" t="s">
        <v>230</v>
      </c>
      <c r="BM365" s="18" t="s">
        <v>954</v>
      </c>
    </row>
    <row r="366" spans="2:65" s="1" customFormat="1" ht="38.25" customHeight="1">
      <c r="B366" s="119"/>
      <c r="C366" s="147" t="s">
        <v>955</v>
      </c>
      <c r="D366" s="147" t="s">
        <v>167</v>
      </c>
      <c r="E366" s="148" t="s">
        <v>956</v>
      </c>
      <c r="F366" s="219" t="s">
        <v>957</v>
      </c>
      <c r="G366" s="219"/>
      <c r="H366" s="219"/>
      <c r="I366" s="219"/>
      <c r="J366" s="149" t="s">
        <v>194</v>
      </c>
      <c r="K366" s="150">
        <v>53</v>
      </c>
      <c r="L366" s="220"/>
      <c r="M366" s="220"/>
      <c r="N366" s="220">
        <f t="shared" si="130"/>
        <v>0</v>
      </c>
      <c r="O366" s="220"/>
      <c r="P366" s="220"/>
      <c r="Q366" s="220"/>
      <c r="R366" s="121"/>
      <c r="T366" s="151" t="s">
        <v>5</v>
      </c>
      <c r="U366" s="40" t="s">
        <v>42</v>
      </c>
      <c r="V366" s="152">
        <v>0.19800000000000001</v>
      </c>
      <c r="W366" s="152">
        <f t="shared" si="131"/>
        <v>10.494</v>
      </c>
      <c r="X366" s="152">
        <v>0</v>
      </c>
      <c r="Y366" s="152">
        <f t="shared" si="132"/>
        <v>0</v>
      </c>
      <c r="Z366" s="152">
        <v>3.175E-2</v>
      </c>
      <c r="AA366" s="153">
        <f t="shared" si="133"/>
        <v>1.68275</v>
      </c>
      <c r="AR366" s="18" t="s">
        <v>230</v>
      </c>
      <c r="AT366" s="18" t="s">
        <v>167</v>
      </c>
      <c r="AU366" s="18" t="s">
        <v>103</v>
      </c>
      <c r="AY366" s="18" t="s">
        <v>166</v>
      </c>
      <c r="BE366" s="154">
        <f t="shared" si="134"/>
        <v>0</v>
      </c>
      <c r="BF366" s="154">
        <f t="shared" si="135"/>
        <v>0</v>
      </c>
      <c r="BG366" s="154">
        <f t="shared" si="136"/>
        <v>0</v>
      </c>
      <c r="BH366" s="154">
        <f t="shared" si="137"/>
        <v>0</v>
      </c>
      <c r="BI366" s="154">
        <f t="shared" si="138"/>
        <v>0</v>
      </c>
      <c r="BJ366" s="18" t="s">
        <v>22</v>
      </c>
      <c r="BK366" s="154">
        <f t="shared" si="139"/>
        <v>0</v>
      </c>
      <c r="BL366" s="18" t="s">
        <v>230</v>
      </c>
      <c r="BM366" s="18" t="s">
        <v>958</v>
      </c>
    </row>
    <row r="367" spans="2:65" s="1" customFormat="1" ht="25.5" customHeight="1">
      <c r="B367" s="119"/>
      <c r="C367" s="147" t="s">
        <v>959</v>
      </c>
      <c r="D367" s="147" t="s">
        <v>167</v>
      </c>
      <c r="E367" s="148" t="s">
        <v>960</v>
      </c>
      <c r="F367" s="219" t="s">
        <v>961</v>
      </c>
      <c r="G367" s="219"/>
      <c r="H367" s="219"/>
      <c r="I367" s="219"/>
      <c r="J367" s="149" t="s">
        <v>194</v>
      </c>
      <c r="K367" s="150">
        <v>75.11</v>
      </c>
      <c r="L367" s="220"/>
      <c r="M367" s="220"/>
      <c r="N367" s="220">
        <f t="shared" si="130"/>
        <v>0</v>
      </c>
      <c r="O367" s="220"/>
      <c r="P367" s="220"/>
      <c r="Q367" s="220"/>
      <c r="R367" s="121"/>
      <c r="T367" s="151" t="s">
        <v>5</v>
      </c>
      <c r="U367" s="40" t="s">
        <v>42</v>
      </c>
      <c r="V367" s="152">
        <v>0.96799999999999997</v>
      </c>
      <c r="W367" s="152">
        <f t="shared" si="131"/>
        <v>72.706479999999999</v>
      </c>
      <c r="X367" s="152">
        <v>1.223E-2</v>
      </c>
      <c r="Y367" s="152">
        <f t="shared" si="132"/>
        <v>0.9185953</v>
      </c>
      <c r="Z367" s="152">
        <v>0</v>
      </c>
      <c r="AA367" s="153">
        <f t="shared" si="133"/>
        <v>0</v>
      </c>
      <c r="AR367" s="18" t="s">
        <v>230</v>
      </c>
      <c r="AT367" s="18" t="s">
        <v>167</v>
      </c>
      <c r="AU367" s="18" t="s">
        <v>103</v>
      </c>
      <c r="AY367" s="18" t="s">
        <v>166</v>
      </c>
      <c r="BE367" s="154">
        <f t="shared" si="134"/>
        <v>0</v>
      </c>
      <c r="BF367" s="154">
        <f t="shared" si="135"/>
        <v>0</v>
      </c>
      <c r="BG367" s="154">
        <f t="shared" si="136"/>
        <v>0</v>
      </c>
      <c r="BH367" s="154">
        <f t="shared" si="137"/>
        <v>0</v>
      </c>
      <c r="BI367" s="154">
        <f t="shared" si="138"/>
        <v>0</v>
      </c>
      <c r="BJ367" s="18" t="s">
        <v>22</v>
      </c>
      <c r="BK367" s="154">
        <f t="shared" si="139"/>
        <v>0</v>
      </c>
      <c r="BL367" s="18" t="s">
        <v>230</v>
      </c>
      <c r="BM367" s="18" t="s">
        <v>962</v>
      </c>
    </row>
    <row r="368" spans="2:65" s="1" customFormat="1" ht="25.5" customHeight="1">
      <c r="B368" s="119"/>
      <c r="C368" s="147" t="s">
        <v>963</v>
      </c>
      <c r="D368" s="147" t="s">
        <v>167</v>
      </c>
      <c r="E368" s="148" t="s">
        <v>964</v>
      </c>
      <c r="F368" s="219" t="s">
        <v>965</v>
      </c>
      <c r="G368" s="219"/>
      <c r="H368" s="219"/>
      <c r="I368" s="219"/>
      <c r="J368" s="149" t="s">
        <v>194</v>
      </c>
      <c r="K368" s="150">
        <v>25</v>
      </c>
      <c r="L368" s="220"/>
      <c r="M368" s="220"/>
      <c r="N368" s="220">
        <f t="shared" si="130"/>
        <v>0</v>
      </c>
      <c r="O368" s="220"/>
      <c r="P368" s="220"/>
      <c r="Q368" s="220"/>
      <c r="R368" s="121"/>
      <c r="T368" s="151" t="s">
        <v>5</v>
      </c>
      <c r="U368" s="40" t="s">
        <v>42</v>
      </c>
      <c r="V368" s="152">
        <v>0.96799999999999997</v>
      </c>
      <c r="W368" s="152">
        <f t="shared" si="131"/>
        <v>24.2</v>
      </c>
      <c r="X368" s="152">
        <v>1.2540000000000001E-2</v>
      </c>
      <c r="Y368" s="152">
        <f t="shared" si="132"/>
        <v>0.3135</v>
      </c>
      <c r="Z368" s="152">
        <v>0</v>
      </c>
      <c r="AA368" s="153">
        <f t="shared" si="133"/>
        <v>0</v>
      </c>
      <c r="AR368" s="18" t="s">
        <v>230</v>
      </c>
      <c r="AT368" s="18" t="s">
        <v>167</v>
      </c>
      <c r="AU368" s="18" t="s">
        <v>103</v>
      </c>
      <c r="AY368" s="18" t="s">
        <v>166</v>
      </c>
      <c r="BE368" s="154">
        <f t="shared" si="134"/>
        <v>0</v>
      </c>
      <c r="BF368" s="154">
        <f t="shared" si="135"/>
        <v>0</v>
      </c>
      <c r="BG368" s="154">
        <f t="shared" si="136"/>
        <v>0</v>
      </c>
      <c r="BH368" s="154">
        <f t="shared" si="137"/>
        <v>0</v>
      </c>
      <c r="BI368" s="154">
        <f t="shared" si="138"/>
        <v>0</v>
      </c>
      <c r="BJ368" s="18" t="s">
        <v>22</v>
      </c>
      <c r="BK368" s="154">
        <f t="shared" si="139"/>
        <v>0</v>
      </c>
      <c r="BL368" s="18" t="s">
        <v>230</v>
      </c>
      <c r="BM368" s="18" t="s">
        <v>966</v>
      </c>
    </row>
    <row r="369" spans="2:65" s="1" customFormat="1" ht="25.5" customHeight="1">
      <c r="B369" s="119"/>
      <c r="C369" s="147" t="s">
        <v>967</v>
      </c>
      <c r="D369" s="147" t="s">
        <v>167</v>
      </c>
      <c r="E369" s="148" t="s">
        <v>968</v>
      </c>
      <c r="F369" s="219" t="s">
        <v>969</v>
      </c>
      <c r="G369" s="219"/>
      <c r="H369" s="219"/>
      <c r="I369" s="219"/>
      <c r="J369" s="149" t="s">
        <v>194</v>
      </c>
      <c r="K369" s="150">
        <v>166</v>
      </c>
      <c r="L369" s="220"/>
      <c r="M369" s="220"/>
      <c r="N369" s="220">
        <f t="shared" si="130"/>
        <v>0</v>
      </c>
      <c r="O369" s="220"/>
      <c r="P369" s="220"/>
      <c r="Q369" s="220"/>
      <c r="R369" s="121"/>
      <c r="T369" s="151" t="s">
        <v>5</v>
      </c>
      <c r="U369" s="40" t="s">
        <v>42</v>
      </c>
      <c r="V369" s="152">
        <v>0.81499999999999995</v>
      </c>
      <c r="W369" s="152">
        <f t="shared" si="131"/>
        <v>135.29</v>
      </c>
      <c r="X369" s="152">
        <v>3.1E-4</v>
      </c>
      <c r="Y369" s="152">
        <f t="shared" si="132"/>
        <v>5.1459999999999999E-2</v>
      </c>
      <c r="Z369" s="152">
        <v>0</v>
      </c>
      <c r="AA369" s="153">
        <f t="shared" si="133"/>
        <v>0</v>
      </c>
      <c r="AR369" s="18" t="s">
        <v>230</v>
      </c>
      <c r="AT369" s="18" t="s">
        <v>167</v>
      </c>
      <c r="AU369" s="18" t="s">
        <v>103</v>
      </c>
      <c r="AY369" s="18" t="s">
        <v>166</v>
      </c>
      <c r="BE369" s="154">
        <f t="shared" si="134"/>
        <v>0</v>
      </c>
      <c r="BF369" s="154">
        <f t="shared" si="135"/>
        <v>0</v>
      </c>
      <c r="BG369" s="154">
        <f t="shared" si="136"/>
        <v>0</v>
      </c>
      <c r="BH369" s="154">
        <f t="shared" si="137"/>
        <v>0</v>
      </c>
      <c r="BI369" s="154">
        <f t="shared" si="138"/>
        <v>0</v>
      </c>
      <c r="BJ369" s="18" t="s">
        <v>22</v>
      </c>
      <c r="BK369" s="154">
        <f t="shared" si="139"/>
        <v>0</v>
      </c>
      <c r="BL369" s="18" t="s">
        <v>230</v>
      </c>
      <c r="BM369" s="18" t="s">
        <v>970</v>
      </c>
    </row>
    <row r="370" spans="2:65" s="1" customFormat="1" ht="16.5" customHeight="1">
      <c r="B370" s="119"/>
      <c r="C370" s="147" t="s">
        <v>971</v>
      </c>
      <c r="D370" s="147" t="s">
        <v>167</v>
      </c>
      <c r="E370" s="148" t="s">
        <v>972</v>
      </c>
      <c r="F370" s="219" t="s">
        <v>973</v>
      </c>
      <c r="G370" s="219"/>
      <c r="H370" s="219"/>
      <c r="I370" s="219"/>
      <c r="J370" s="149" t="s">
        <v>194</v>
      </c>
      <c r="K370" s="150">
        <v>166</v>
      </c>
      <c r="L370" s="220"/>
      <c r="M370" s="220"/>
      <c r="N370" s="220">
        <f t="shared" si="130"/>
        <v>0</v>
      </c>
      <c r="O370" s="220"/>
      <c r="P370" s="220"/>
      <c r="Q370" s="220"/>
      <c r="R370" s="121"/>
      <c r="T370" s="151" t="s">
        <v>5</v>
      </c>
      <c r="U370" s="40" t="s">
        <v>42</v>
      </c>
      <c r="V370" s="152">
        <v>0.153</v>
      </c>
      <c r="W370" s="152">
        <f t="shared" si="131"/>
        <v>25.398</v>
      </c>
      <c r="X370" s="152">
        <v>4.0999999999999999E-4</v>
      </c>
      <c r="Y370" s="152">
        <f t="shared" si="132"/>
        <v>6.8059999999999996E-2</v>
      </c>
      <c r="Z370" s="152">
        <v>0</v>
      </c>
      <c r="AA370" s="153">
        <f t="shared" si="133"/>
        <v>0</v>
      </c>
      <c r="AR370" s="18" t="s">
        <v>230</v>
      </c>
      <c r="AT370" s="18" t="s">
        <v>167</v>
      </c>
      <c r="AU370" s="18" t="s">
        <v>103</v>
      </c>
      <c r="AY370" s="18" t="s">
        <v>166</v>
      </c>
      <c r="BE370" s="154">
        <f t="shared" si="134"/>
        <v>0</v>
      </c>
      <c r="BF370" s="154">
        <f t="shared" si="135"/>
        <v>0</v>
      </c>
      <c r="BG370" s="154">
        <f t="shared" si="136"/>
        <v>0</v>
      </c>
      <c r="BH370" s="154">
        <f t="shared" si="137"/>
        <v>0</v>
      </c>
      <c r="BI370" s="154">
        <f t="shared" si="138"/>
        <v>0</v>
      </c>
      <c r="BJ370" s="18" t="s">
        <v>22</v>
      </c>
      <c r="BK370" s="154">
        <f t="shared" si="139"/>
        <v>0</v>
      </c>
      <c r="BL370" s="18" t="s">
        <v>230</v>
      </c>
      <c r="BM370" s="18" t="s">
        <v>974</v>
      </c>
    </row>
    <row r="371" spans="2:65" s="1" customFormat="1" ht="25.5" customHeight="1">
      <c r="B371" s="119"/>
      <c r="C371" s="155" t="s">
        <v>975</v>
      </c>
      <c r="D371" s="155" t="s">
        <v>254</v>
      </c>
      <c r="E371" s="156" t="s">
        <v>976</v>
      </c>
      <c r="F371" s="221" t="s">
        <v>977</v>
      </c>
      <c r="G371" s="221"/>
      <c r="H371" s="221"/>
      <c r="I371" s="221"/>
      <c r="J371" s="157" t="s">
        <v>194</v>
      </c>
      <c r="K371" s="158">
        <v>130</v>
      </c>
      <c r="L371" s="222"/>
      <c r="M371" s="222"/>
      <c r="N371" s="222">
        <f t="shared" si="130"/>
        <v>0</v>
      </c>
      <c r="O371" s="220"/>
      <c r="P371" s="220"/>
      <c r="Q371" s="220"/>
      <c r="R371" s="121"/>
      <c r="T371" s="151" t="s">
        <v>5</v>
      </c>
      <c r="U371" s="40" t="s">
        <v>42</v>
      </c>
      <c r="V371" s="152">
        <v>0</v>
      </c>
      <c r="W371" s="152">
        <f t="shared" si="131"/>
        <v>0</v>
      </c>
      <c r="X371" s="152">
        <v>8.0000000000000002E-3</v>
      </c>
      <c r="Y371" s="152">
        <f t="shared" si="132"/>
        <v>1.04</v>
      </c>
      <c r="Z371" s="152">
        <v>0</v>
      </c>
      <c r="AA371" s="153">
        <f t="shared" si="133"/>
        <v>0</v>
      </c>
      <c r="AR371" s="18" t="s">
        <v>294</v>
      </c>
      <c r="AT371" s="18" t="s">
        <v>254</v>
      </c>
      <c r="AU371" s="18" t="s">
        <v>103</v>
      </c>
      <c r="AY371" s="18" t="s">
        <v>166</v>
      </c>
      <c r="BE371" s="154">
        <f t="shared" si="134"/>
        <v>0</v>
      </c>
      <c r="BF371" s="154">
        <f t="shared" si="135"/>
        <v>0</v>
      </c>
      <c r="BG371" s="154">
        <f t="shared" si="136"/>
        <v>0</v>
      </c>
      <c r="BH371" s="154">
        <f t="shared" si="137"/>
        <v>0</v>
      </c>
      <c r="BI371" s="154">
        <f t="shared" si="138"/>
        <v>0</v>
      </c>
      <c r="BJ371" s="18" t="s">
        <v>22</v>
      </c>
      <c r="BK371" s="154">
        <f t="shared" si="139"/>
        <v>0</v>
      </c>
      <c r="BL371" s="18" t="s">
        <v>230</v>
      </c>
      <c r="BM371" s="18" t="s">
        <v>978</v>
      </c>
    </row>
    <row r="372" spans="2:65" s="1" customFormat="1" ht="25.5" customHeight="1">
      <c r="B372" s="119"/>
      <c r="C372" s="155" t="s">
        <v>979</v>
      </c>
      <c r="D372" s="155" t="s">
        <v>254</v>
      </c>
      <c r="E372" s="156" t="s">
        <v>980</v>
      </c>
      <c r="F372" s="221" t="s">
        <v>981</v>
      </c>
      <c r="G372" s="221"/>
      <c r="H372" s="221"/>
      <c r="I372" s="221"/>
      <c r="J372" s="157" t="s">
        <v>194</v>
      </c>
      <c r="K372" s="158">
        <v>36</v>
      </c>
      <c r="L372" s="222"/>
      <c r="M372" s="222"/>
      <c r="N372" s="222">
        <f t="shared" si="130"/>
        <v>0</v>
      </c>
      <c r="O372" s="220"/>
      <c r="P372" s="220"/>
      <c r="Q372" s="220"/>
      <c r="R372" s="121"/>
      <c r="T372" s="151" t="s">
        <v>5</v>
      </c>
      <c r="U372" s="40" t="s">
        <v>42</v>
      </c>
      <c r="V372" s="152">
        <v>0</v>
      </c>
      <c r="W372" s="152">
        <f t="shared" si="131"/>
        <v>0</v>
      </c>
      <c r="X372" s="152">
        <v>9.7999999999999997E-3</v>
      </c>
      <c r="Y372" s="152">
        <f t="shared" si="132"/>
        <v>0.3528</v>
      </c>
      <c r="Z372" s="152">
        <v>0</v>
      </c>
      <c r="AA372" s="153">
        <f t="shared" si="133"/>
        <v>0</v>
      </c>
      <c r="AR372" s="18" t="s">
        <v>294</v>
      </c>
      <c r="AT372" s="18" t="s">
        <v>254</v>
      </c>
      <c r="AU372" s="18" t="s">
        <v>103</v>
      </c>
      <c r="AY372" s="18" t="s">
        <v>166</v>
      </c>
      <c r="BE372" s="154">
        <f t="shared" si="134"/>
        <v>0</v>
      </c>
      <c r="BF372" s="154">
        <f t="shared" si="135"/>
        <v>0</v>
      </c>
      <c r="BG372" s="154">
        <f t="shared" si="136"/>
        <v>0</v>
      </c>
      <c r="BH372" s="154">
        <f t="shared" si="137"/>
        <v>0</v>
      </c>
      <c r="BI372" s="154">
        <f t="shared" si="138"/>
        <v>0</v>
      </c>
      <c r="BJ372" s="18" t="s">
        <v>22</v>
      </c>
      <c r="BK372" s="154">
        <f t="shared" si="139"/>
        <v>0</v>
      </c>
      <c r="BL372" s="18" t="s">
        <v>230</v>
      </c>
      <c r="BM372" s="18" t="s">
        <v>982</v>
      </c>
    </row>
    <row r="373" spans="2:65" s="1" customFormat="1" ht="38.25" customHeight="1">
      <c r="B373" s="119"/>
      <c r="C373" s="147" t="s">
        <v>983</v>
      </c>
      <c r="D373" s="147" t="s">
        <v>167</v>
      </c>
      <c r="E373" s="148" t="s">
        <v>984</v>
      </c>
      <c r="F373" s="219" t="s">
        <v>985</v>
      </c>
      <c r="G373" s="219"/>
      <c r="H373" s="219"/>
      <c r="I373" s="219"/>
      <c r="J373" s="149" t="s">
        <v>194</v>
      </c>
      <c r="K373" s="150">
        <v>3.6</v>
      </c>
      <c r="L373" s="220"/>
      <c r="M373" s="220"/>
      <c r="N373" s="220">
        <f t="shared" si="130"/>
        <v>0</v>
      </c>
      <c r="O373" s="220"/>
      <c r="P373" s="220"/>
      <c r="Q373" s="220"/>
      <c r="R373" s="121"/>
      <c r="T373" s="151" t="s">
        <v>5</v>
      </c>
      <c r="U373" s="40" t="s">
        <v>42</v>
      </c>
      <c r="V373" s="152">
        <v>1.2290000000000001</v>
      </c>
      <c r="W373" s="152">
        <f t="shared" si="131"/>
        <v>4.4244000000000003</v>
      </c>
      <c r="X373" s="152">
        <v>6.9599999999999995E-2</v>
      </c>
      <c r="Y373" s="152">
        <f t="shared" si="132"/>
        <v>0.25056</v>
      </c>
      <c r="Z373" s="152">
        <v>0</v>
      </c>
      <c r="AA373" s="153">
        <f t="shared" si="133"/>
        <v>0</v>
      </c>
      <c r="AR373" s="18" t="s">
        <v>230</v>
      </c>
      <c r="AT373" s="18" t="s">
        <v>167</v>
      </c>
      <c r="AU373" s="18" t="s">
        <v>103</v>
      </c>
      <c r="AY373" s="18" t="s">
        <v>166</v>
      </c>
      <c r="BE373" s="154">
        <f t="shared" si="134"/>
        <v>0</v>
      </c>
      <c r="BF373" s="154">
        <f t="shared" si="135"/>
        <v>0</v>
      </c>
      <c r="BG373" s="154">
        <f t="shared" si="136"/>
        <v>0</v>
      </c>
      <c r="BH373" s="154">
        <f t="shared" si="137"/>
        <v>0</v>
      </c>
      <c r="BI373" s="154">
        <f t="shared" si="138"/>
        <v>0</v>
      </c>
      <c r="BJ373" s="18" t="s">
        <v>22</v>
      </c>
      <c r="BK373" s="154">
        <f t="shared" si="139"/>
        <v>0</v>
      </c>
      <c r="BL373" s="18" t="s">
        <v>230</v>
      </c>
      <c r="BM373" s="18" t="s">
        <v>986</v>
      </c>
    </row>
    <row r="374" spans="2:65" s="1" customFormat="1" ht="25.5" customHeight="1">
      <c r="B374" s="119"/>
      <c r="C374" s="147" t="s">
        <v>987</v>
      </c>
      <c r="D374" s="147" t="s">
        <v>167</v>
      </c>
      <c r="E374" s="148" t="s">
        <v>988</v>
      </c>
      <c r="F374" s="219" t="s">
        <v>989</v>
      </c>
      <c r="G374" s="219"/>
      <c r="H374" s="219"/>
      <c r="I374" s="219"/>
      <c r="J374" s="149" t="s">
        <v>208</v>
      </c>
      <c r="K374" s="150">
        <v>3.9830000000000001</v>
      </c>
      <c r="L374" s="220"/>
      <c r="M374" s="220"/>
      <c r="N374" s="220">
        <f t="shared" si="130"/>
        <v>0</v>
      </c>
      <c r="O374" s="220"/>
      <c r="P374" s="220"/>
      <c r="Q374" s="220"/>
      <c r="R374" s="121"/>
      <c r="T374" s="151" t="s">
        <v>5</v>
      </c>
      <c r="U374" s="40" t="s">
        <v>42</v>
      </c>
      <c r="V374" s="152">
        <v>2.16</v>
      </c>
      <c r="W374" s="152">
        <f t="shared" si="131"/>
        <v>8.6032800000000016</v>
      </c>
      <c r="X374" s="152">
        <v>0</v>
      </c>
      <c r="Y374" s="152">
        <f t="shared" si="132"/>
        <v>0</v>
      </c>
      <c r="Z374" s="152">
        <v>0</v>
      </c>
      <c r="AA374" s="153">
        <f t="shared" si="133"/>
        <v>0</v>
      </c>
      <c r="AR374" s="18" t="s">
        <v>230</v>
      </c>
      <c r="AT374" s="18" t="s">
        <v>167</v>
      </c>
      <c r="AU374" s="18" t="s">
        <v>103</v>
      </c>
      <c r="AY374" s="18" t="s">
        <v>166</v>
      </c>
      <c r="BE374" s="154">
        <f t="shared" si="134"/>
        <v>0</v>
      </c>
      <c r="BF374" s="154">
        <f t="shared" si="135"/>
        <v>0</v>
      </c>
      <c r="BG374" s="154">
        <f t="shared" si="136"/>
        <v>0</v>
      </c>
      <c r="BH374" s="154">
        <f t="shared" si="137"/>
        <v>0</v>
      </c>
      <c r="BI374" s="154">
        <f t="shared" si="138"/>
        <v>0</v>
      </c>
      <c r="BJ374" s="18" t="s">
        <v>22</v>
      </c>
      <c r="BK374" s="154">
        <f t="shared" si="139"/>
        <v>0</v>
      </c>
      <c r="BL374" s="18" t="s">
        <v>230</v>
      </c>
      <c r="BM374" s="18" t="s">
        <v>990</v>
      </c>
    </row>
    <row r="375" spans="2:65" s="9" customFormat="1" ht="29.85" customHeight="1">
      <c r="B375" s="136"/>
      <c r="C375" s="137"/>
      <c r="D375" s="146" t="s">
        <v>136</v>
      </c>
      <c r="E375" s="146"/>
      <c r="F375" s="146"/>
      <c r="G375" s="146"/>
      <c r="H375" s="146"/>
      <c r="I375" s="146"/>
      <c r="J375" s="146"/>
      <c r="K375" s="146"/>
      <c r="L375" s="146"/>
      <c r="M375" s="146"/>
      <c r="N375" s="228">
        <f>BK375</f>
        <v>0</v>
      </c>
      <c r="O375" s="229"/>
      <c r="P375" s="229"/>
      <c r="Q375" s="229"/>
      <c r="R375" s="139"/>
      <c r="T375" s="140"/>
      <c r="U375" s="137"/>
      <c r="V375" s="137"/>
      <c r="W375" s="141">
        <f>SUM(W376:W389)</f>
        <v>35.021999999999998</v>
      </c>
      <c r="X375" s="137"/>
      <c r="Y375" s="141">
        <f>SUM(Y376:Y389)</f>
        <v>0.20635000000000001</v>
      </c>
      <c r="Z375" s="137"/>
      <c r="AA375" s="142">
        <f>SUM(AA376:AA389)</f>
        <v>3.5000000000000001E-3</v>
      </c>
      <c r="AR375" s="143" t="s">
        <v>103</v>
      </c>
      <c r="AT375" s="144" t="s">
        <v>76</v>
      </c>
      <c r="AU375" s="144" t="s">
        <v>22</v>
      </c>
      <c r="AY375" s="143" t="s">
        <v>166</v>
      </c>
      <c r="BK375" s="145">
        <f>SUM(BK376:BK389)</f>
        <v>0</v>
      </c>
    </row>
    <row r="376" spans="2:65" s="1" customFormat="1" ht="38.25" customHeight="1">
      <c r="B376" s="119"/>
      <c r="C376" s="147" t="s">
        <v>991</v>
      </c>
      <c r="D376" s="147" t="s">
        <v>167</v>
      </c>
      <c r="E376" s="148" t="s">
        <v>992</v>
      </c>
      <c r="F376" s="219" t="s">
        <v>993</v>
      </c>
      <c r="G376" s="219"/>
      <c r="H376" s="219"/>
      <c r="I376" s="219"/>
      <c r="J376" s="149" t="s">
        <v>228</v>
      </c>
      <c r="K376" s="150">
        <v>4</v>
      </c>
      <c r="L376" s="220"/>
      <c r="M376" s="220"/>
      <c r="N376" s="220">
        <f t="shared" ref="N376:N389" si="140">ROUND(L376*K376,2)</f>
        <v>0</v>
      </c>
      <c r="O376" s="220"/>
      <c r="P376" s="220"/>
      <c r="Q376" s="220"/>
      <c r="R376" s="121"/>
      <c r="T376" s="151" t="s">
        <v>5</v>
      </c>
      <c r="U376" s="40" t="s">
        <v>42</v>
      </c>
      <c r="V376" s="152">
        <v>1.6819999999999999</v>
      </c>
      <c r="W376" s="152">
        <f t="shared" ref="W376:W389" si="141">V376*K376</f>
        <v>6.7279999999999998</v>
      </c>
      <c r="X376" s="152">
        <v>0</v>
      </c>
      <c r="Y376" s="152">
        <f t="shared" ref="Y376:Y389" si="142">X376*K376</f>
        <v>0</v>
      </c>
      <c r="Z376" s="152">
        <v>0</v>
      </c>
      <c r="AA376" s="153">
        <f t="shared" ref="AA376:AA389" si="143">Z376*K376</f>
        <v>0</v>
      </c>
      <c r="AR376" s="18" t="s">
        <v>230</v>
      </c>
      <c r="AT376" s="18" t="s">
        <v>167</v>
      </c>
      <c r="AU376" s="18" t="s">
        <v>103</v>
      </c>
      <c r="AY376" s="18" t="s">
        <v>166</v>
      </c>
      <c r="BE376" s="154">
        <f t="shared" ref="BE376:BE389" si="144">IF(U376="základní",N376,0)</f>
        <v>0</v>
      </c>
      <c r="BF376" s="154">
        <f t="shared" ref="BF376:BF389" si="145">IF(U376="snížená",N376,0)</f>
        <v>0</v>
      </c>
      <c r="BG376" s="154">
        <f t="shared" ref="BG376:BG389" si="146">IF(U376="zákl. přenesená",N376,0)</f>
        <v>0</v>
      </c>
      <c r="BH376" s="154">
        <f t="shared" ref="BH376:BH389" si="147">IF(U376="sníž. přenesená",N376,0)</f>
        <v>0</v>
      </c>
      <c r="BI376" s="154">
        <f t="shared" ref="BI376:BI389" si="148">IF(U376="nulová",N376,0)</f>
        <v>0</v>
      </c>
      <c r="BJ376" s="18" t="s">
        <v>22</v>
      </c>
      <c r="BK376" s="154">
        <f t="shared" ref="BK376:BK389" si="149">ROUND(L376*K376,2)</f>
        <v>0</v>
      </c>
      <c r="BL376" s="18" t="s">
        <v>230</v>
      </c>
      <c r="BM376" s="18" t="s">
        <v>994</v>
      </c>
    </row>
    <row r="377" spans="2:65" s="1" customFormat="1" ht="38.25" customHeight="1">
      <c r="B377" s="119"/>
      <c r="C377" s="147" t="s">
        <v>995</v>
      </c>
      <c r="D377" s="147" t="s">
        <v>167</v>
      </c>
      <c r="E377" s="148" t="s">
        <v>996</v>
      </c>
      <c r="F377" s="219" t="s">
        <v>997</v>
      </c>
      <c r="G377" s="219"/>
      <c r="H377" s="219"/>
      <c r="I377" s="219"/>
      <c r="J377" s="149" t="s">
        <v>228</v>
      </c>
      <c r="K377" s="150">
        <v>3</v>
      </c>
      <c r="L377" s="220"/>
      <c r="M377" s="220"/>
      <c r="N377" s="220">
        <f t="shared" si="140"/>
        <v>0</v>
      </c>
      <c r="O377" s="220"/>
      <c r="P377" s="220"/>
      <c r="Q377" s="220"/>
      <c r="R377" s="121"/>
      <c r="T377" s="151" t="s">
        <v>5</v>
      </c>
      <c r="U377" s="40" t="s">
        <v>42</v>
      </c>
      <c r="V377" s="152">
        <v>1.825</v>
      </c>
      <c r="W377" s="152">
        <f t="shared" si="141"/>
        <v>5.4749999999999996</v>
      </c>
      <c r="X377" s="152">
        <v>0</v>
      </c>
      <c r="Y377" s="152">
        <f t="shared" si="142"/>
        <v>0</v>
      </c>
      <c r="Z377" s="152">
        <v>0</v>
      </c>
      <c r="AA377" s="153">
        <f t="shared" si="143"/>
        <v>0</v>
      </c>
      <c r="AR377" s="18" t="s">
        <v>230</v>
      </c>
      <c r="AT377" s="18" t="s">
        <v>167</v>
      </c>
      <c r="AU377" s="18" t="s">
        <v>103</v>
      </c>
      <c r="AY377" s="18" t="s">
        <v>166</v>
      </c>
      <c r="BE377" s="154">
        <f t="shared" si="144"/>
        <v>0</v>
      </c>
      <c r="BF377" s="154">
        <f t="shared" si="145"/>
        <v>0</v>
      </c>
      <c r="BG377" s="154">
        <f t="shared" si="146"/>
        <v>0</v>
      </c>
      <c r="BH377" s="154">
        <f t="shared" si="147"/>
        <v>0</v>
      </c>
      <c r="BI377" s="154">
        <f t="shared" si="148"/>
        <v>0</v>
      </c>
      <c r="BJ377" s="18" t="s">
        <v>22</v>
      </c>
      <c r="BK377" s="154">
        <f t="shared" si="149"/>
        <v>0</v>
      </c>
      <c r="BL377" s="18" t="s">
        <v>230</v>
      </c>
      <c r="BM377" s="18" t="s">
        <v>998</v>
      </c>
    </row>
    <row r="378" spans="2:65" s="1" customFormat="1" ht="25.5" customHeight="1">
      <c r="B378" s="119"/>
      <c r="C378" s="155" t="s">
        <v>999</v>
      </c>
      <c r="D378" s="155" t="s">
        <v>254</v>
      </c>
      <c r="E378" s="156" t="s">
        <v>1000</v>
      </c>
      <c r="F378" s="221" t="s">
        <v>1001</v>
      </c>
      <c r="G378" s="221"/>
      <c r="H378" s="221"/>
      <c r="I378" s="221"/>
      <c r="J378" s="157" t="s">
        <v>228</v>
      </c>
      <c r="K378" s="158">
        <v>4</v>
      </c>
      <c r="L378" s="222"/>
      <c r="M378" s="222"/>
      <c r="N378" s="222">
        <f t="shared" si="140"/>
        <v>0</v>
      </c>
      <c r="O378" s="220"/>
      <c r="P378" s="220"/>
      <c r="Q378" s="220"/>
      <c r="R378" s="121"/>
      <c r="T378" s="151" t="s">
        <v>5</v>
      </c>
      <c r="U378" s="40" t="s">
        <v>42</v>
      </c>
      <c r="V378" s="152">
        <v>0</v>
      </c>
      <c r="W378" s="152">
        <f t="shared" si="141"/>
        <v>0</v>
      </c>
      <c r="X378" s="152">
        <v>1.9E-2</v>
      </c>
      <c r="Y378" s="152">
        <f t="shared" si="142"/>
        <v>7.5999999999999998E-2</v>
      </c>
      <c r="Z378" s="152">
        <v>0</v>
      </c>
      <c r="AA378" s="153">
        <f t="shared" si="143"/>
        <v>0</v>
      </c>
      <c r="AR378" s="18" t="s">
        <v>294</v>
      </c>
      <c r="AT378" s="18" t="s">
        <v>254</v>
      </c>
      <c r="AU378" s="18" t="s">
        <v>103</v>
      </c>
      <c r="AY378" s="18" t="s">
        <v>166</v>
      </c>
      <c r="BE378" s="154">
        <f t="shared" si="144"/>
        <v>0</v>
      </c>
      <c r="BF378" s="154">
        <f t="shared" si="145"/>
        <v>0</v>
      </c>
      <c r="BG378" s="154">
        <f t="shared" si="146"/>
        <v>0</v>
      </c>
      <c r="BH378" s="154">
        <f t="shared" si="147"/>
        <v>0</v>
      </c>
      <c r="BI378" s="154">
        <f t="shared" si="148"/>
        <v>0</v>
      </c>
      <c r="BJ378" s="18" t="s">
        <v>22</v>
      </c>
      <c r="BK378" s="154">
        <f t="shared" si="149"/>
        <v>0</v>
      </c>
      <c r="BL378" s="18" t="s">
        <v>230</v>
      </c>
      <c r="BM378" s="18" t="s">
        <v>1002</v>
      </c>
    </row>
    <row r="379" spans="2:65" s="1" customFormat="1" ht="25.5" customHeight="1">
      <c r="B379" s="119"/>
      <c r="C379" s="155" t="s">
        <v>1003</v>
      </c>
      <c r="D379" s="155" t="s">
        <v>254</v>
      </c>
      <c r="E379" s="156" t="s">
        <v>1004</v>
      </c>
      <c r="F379" s="221" t="s">
        <v>1005</v>
      </c>
      <c r="G379" s="221"/>
      <c r="H379" s="221"/>
      <c r="I379" s="221"/>
      <c r="J379" s="157" t="s">
        <v>228</v>
      </c>
      <c r="K379" s="158">
        <v>3</v>
      </c>
      <c r="L379" s="222"/>
      <c r="M379" s="222"/>
      <c r="N379" s="222">
        <f t="shared" si="140"/>
        <v>0</v>
      </c>
      <c r="O379" s="220"/>
      <c r="P379" s="220"/>
      <c r="Q379" s="220"/>
      <c r="R379" s="121"/>
      <c r="T379" s="151" t="s">
        <v>5</v>
      </c>
      <c r="U379" s="40" t="s">
        <v>42</v>
      </c>
      <c r="V379" s="152">
        <v>0</v>
      </c>
      <c r="W379" s="152">
        <f t="shared" si="141"/>
        <v>0</v>
      </c>
      <c r="X379" s="152">
        <v>2.23E-2</v>
      </c>
      <c r="Y379" s="152">
        <f t="shared" si="142"/>
        <v>6.6900000000000001E-2</v>
      </c>
      <c r="Z379" s="152">
        <v>0</v>
      </c>
      <c r="AA379" s="153">
        <f t="shared" si="143"/>
        <v>0</v>
      </c>
      <c r="AR379" s="18" t="s">
        <v>294</v>
      </c>
      <c r="AT379" s="18" t="s">
        <v>254</v>
      </c>
      <c r="AU379" s="18" t="s">
        <v>103</v>
      </c>
      <c r="AY379" s="18" t="s">
        <v>166</v>
      </c>
      <c r="BE379" s="154">
        <f t="shared" si="144"/>
        <v>0</v>
      </c>
      <c r="BF379" s="154">
        <f t="shared" si="145"/>
        <v>0</v>
      </c>
      <c r="BG379" s="154">
        <f t="shared" si="146"/>
        <v>0</v>
      </c>
      <c r="BH379" s="154">
        <f t="shared" si="147"/>
        <v>0</v>
      </c>
      <c r="BI379" s="154">
        <f t="shared" si="148"/>
        <v>0</v>
      </c>
      <c r="BJ379" s="18" t="s">
        <v>22</v>
      </c>
      <c r="BK379" s="154">
        <f t="shared" si="149"/>
        <v>0</v>
      </c>
      <c r="BL379" s="18" t="s">
        <v>230</v>
      </c>
      <c r="BM379" s="18" t="s">
        <v>1006</v>
      </c>
    </row>
    <row r="380" spans="2:65" s="1" customFormat="1" ht="16.5" customHeight="1">
      <c r="B380" s="119"/>
      <c r="C380" s="147" t="s">
        <v>1007</v>
      </c>
      <c r="D380" s="147" t="s">
        <v>167</v>
      </c>
      <c r="E380" s="148" t="s">
        <v>1008</v>
      </c>
      <c r="F380" s="219" t="s">
        <v>1009</v>
      </c>
      <c r="G380" s="219"/>
      <c r="H380" s="219"/>
      <c r="I380" s="219"/>
      <c r="J380" s="149" t="s">
        <v>228</v>
      </c>
      <c r="K380" s="150">
        <v>12</v>
      </c>
      <c r="L380" s="220"/>
      <c r="M380" s="220"/>
      <c r="N380" s="220">
        <f t="shared" si="140"/>
        <v>0</v>
      </c>
      <c r="O380" s="220"/>
      <c r="P380" s="220"/>
      <c r="Q380" s="220"/>
      <c r="R380" s="121"/>
      <c r="T380" s="151" t="s">
        <v>5</v>
      </c>
      <c r="U380" s="40" t="s">
        <v>42</v>
      </c>
      <c r="V380" s="152">
        <v>0.54200000000000004</v>
      </c>
      <c r="W380" s="152">
        <f t="shared" si="141"/>
        <v>6.5040000000000004</v>
      </c>
      <c r="X380" s="152">
        <v>0</v>
      </c>
      <c r="Y380" s="152">
        <f t="shared" si="142"/>
        <v>0</v>
      </c>
      <c r="Z380" s="152">
        <v>0</v>
      </c>
      <c r="AA380" s="153">
        <f t="shared" si="143"/>
        <v>0</v>
      </c>
      <c r="AR380" s="18" t="s">
        <v>230</v>
      </c>
      <c r="AT380" s="18" t="s">
        <v>167</v>
      </c>
      <c r="AU380" s="18" t="s">
        <v>103</v>
      </c>
      <c r="AY380" s="18" t="s">
        <v>166</v>
      </c>
      <c r="BE380" s="154">
        <f t="shared" si="144"/>
        <v>0</v>
      </c>
      <c r="BF380" s="154">
        <f t="shared" si="145"/>
        <v>0</v>
      </c>
      <c r="BG380" s="154">
        <f t="shared" si="146"/>
        <v>0</v>
      </c>
      <c r="BH380" s="154">
        <f t="shared" si="147"/>
        <v>0</v>
      </c>
      <c r="BI380" s="154">
        <f t="shared" si="148"/>
        <v>0</v>
      </c>
      <c r="BJ380" s="18" t="s">
        <v>22</v>
      </c>
      <c r="BK380" s="154">
        <f t="shared" si="149"/>
        <v>0</v>
      </c>
      <c r="BL380" s="18" t="s">
        <v>230</v>
      </c>
      <c r="BM380" s="18" t="s">
        <v>1010</v>
      </c>
    </row>
    <row r="381" spans="2:65" s="1" customFormat="1" ht="16.5" customHeight="1">
      <c r="B381" s="119"/>
      <c r="C381" s="155" t="s">
        <v>1011</v>
      </c>
      <c r="D381" s="155" t="s">
        <v>254</v>
      </c>
      <c r="E381" s="156" t="s">
        <v>1012</v>
      </c>
      <c r="F381" s="221" t="s">
        <v>1013</v>
      </c>
      <c r="G381" s="221"/>
      <c r="H381" s="221"/>
      <c r="I381" s="221"/>
      <c r="J381" s="157" t="s">
        <v>228</v>
      </c>
      <c r="K381" s="158">
        <v>8</v>
      </c>
      <c r="L381" s="222"/>
      <c r="M381" s="222"/>
      <c r="N381" s="222">
        <f t="shared" si="140"/>
        <v>0</v>
      </c>
      <c r="O381" s="220"/>
      <c r="P381" s="220"/>
      <c r="Q381" s="220"/>
      <c r="R381" s="121"/>
      <c r="T381" s="151" t="s">
        <v>5</v>
      </c>
      <c r="U381" s="40" t="s">
        <v>42</v>
      </c>
      <c r="V381" s="152">
        <v>0</v>
      </c>
      <c r="W381" s="152">
        <f t="shared" si="141"/>
        <v>0</v>
      </c>
      <c r="X381" s="152">
        <v>1.1999999999999999E-3</v>
      </c>
      <c r="Y381" s="152">
        <f t="shared" si="142"/>
        <v>9.5999999999999992E-3</v>
      </c>
      <c r="Z381" s="152">
        <v>0</v>
      </c>
      <c r="AA381" s="153">
        <f t="shared" si="143"/>
        <v>0</v>
      </c>
      <c r="AR381" s="18" t="s">
        <v>294</v>
      </c>
      <c r="AT381" s="18" t="s">
        <v>254</v>
      </c>
      <c r="AU381" s="18" t="s">
        <v>103</v>
      </c>
      <c r="AY381" s="18" t="s">
        <v>166</v>
      </c>
      <c r="BE381" s="154">
        <f t="shared" si="144"/>
        <v>0</v>
      </c>
      <c r="BF381" s="154">
        <f t="shared" si="145"/>
        <v>0</v>
      </c>
      <c r="BG381" s="154">
        <f t="shared" si="146"/>
        <v>0</v>
      </c>
      <c r="BH381" s="154">
        <f t="shared" si="147"/>
        <v>0</v>
      </c>
      <c r="BI381" s="154">
        <f t="shared" si="148"/>
        <v>0</v>
      </c>
      <c r="BJ381" s="18" t="s">
        <v>22</v>
      </c>
      <c r="BK381" s="154">
        <f t="shared" si="149"/>
        <v>0</v>
      </c>
      <c r="BL381" s="18" t="s">
        <v>230</v>
      </c>
      <c r="BM381" s="18" t="s">
        <v>1014</v>
      </c>
    </row>
    <row r="382" spans="2:65" s="1" customFormat="1" ht="16.5" customHeight="1">
      <c r="B382" s="119"/>
      <c r="C382" s="155" t="s">
        <v>1015</v>
      </c>
      <c r="D382" s="155" t="s">
        <v>254</v>
      </c>
      <c r="E382" s="156" t="s">
        <v>1016</v>
      </c>
      <c r="F382" s="221" t="s">
        <v>1017</v>
      </c>
      <c r="G382" s="221"/>
      <c r="H382" s="221"/>
      <c r="I382" s="221"/>
      <c r="J382" s="157" t="s">
        <v>228</v>
      </c>
      <c r="K382" s="158">
        <v>4</v>
      </c>
      <c r="L382" s="222"/>
      <c r="M382" s="222"/>
      <c r="N382" s="222">
        <f t="shared" si="140"/>
        <v>0</v>
      </c>
      <c r="O382" s="220"/>
      <c r="P382" s="220"/>
      <c r="Q382" s="220"/>
      <c r="R382" s="121"/>
      <c r="T382" s="151" t="s">
        <v>5</v>
      </c>
      <c r="U382" s="40" t="s">
        <v>42</v>
      </c>
      <c r="V382" s="152">
        <v>0</v>
      </c>
      <c r="W382" s="152">
        <f t="shared" si="141"/>
        <v>0</v>
      </c>
      <c r="X382" s="152">
        <v>1.1999999999999999E-3</v>
      </c>
      <c r="Y382" s="152">
        <f t="shared" si="142"/>
        <v>4.7999999999999996E-3</v>
      </c>
      <c r="Z382" s="152">
        <v>0</v>
      </c>
      <c r="AA382" s="153">
        <f t="shared" si="143"/>
        <v>0</v>
      </c>
      <c r="AR382" s="18" t="s">
        <v>294</v>
      </c>
      <c r="AT382" s="18" t="s">
        <v>254</v>
      </c>
      <c r="AU382" s="18" t="s">
        <v>103</v>
      </c>
      <c r="AY382" s="18" t="s">
        <v>166</v>
      </c>
      <c r="BE382" s="154">
        <f t="shared" si="144"/>
        <v>0</v>
      </c>
      <c r="BF382" s="154">
        <f t="shared" si="145"/>
        <v>0</v>
      </c>
      <c r="BG382" s="154">
        <f t="shared" si="146"/>
        <v>0</v>
      </c>
      <c r="BH382" s="154">
        <f t="shared" si="147"/>
        <v>0</v>
      </c>
      <c r="BI382" s="154">
        <f t="shared" si="148"/>
        <v>0</v>
      </c>
      <c r="BJ382" s="18" t="s">
        <v>22</v>
      </c>
      <c r="BK382" s="154">
        <f t="shared" si="149"/>
        <v>0</v>
      </c>
      <c r="BL382" s="18" t="s">
        <v>230</v>
      </c>
      <c r="BM382" s="18" t="s">
        <v>1018</v>
      </c>
    </row>
    <row r="383" spans="2:65" s="1" customFormat="1" ht="25.5" customHeight="1">
      <c r="B383" s="119"/>
      <c r="C383" s="147" t="s">
        <v>1019</v>
      </c>
      <c r="D383" s="147" t="s">
        <v>167</v>
      </c>
      <c r="E383" s="148" t="s">
        <v>1020</v>
      </c>
      <c r="F383" s="219" t="s">
        <v>1021</v>
      </c>
      <c r="G383" s="219"/>
      <c r="H383" s="219"/>
      <c r="I383" s="219"/>
      <c r="J383" s="149" t="s">
        <v>1022</v>
      </c>
      <c r="K383" s="150">
        <v>5</v>
      </c>
      <c r="L383" s="220"/>
      <c r="M383" s="220"/>
      <c r="N383" s="220">
        <f t="shared" si="140"/>
        <v>0</v>
      </c>
      <c r="O383" s="220"/>
      <c r="P383" s="220"/>
      <c r="Q383" s="220"/>
      <c r="R383" s="121"/>
      <c r="T383" s="151" t="s">
        <v>5</v>
      </c>
      <c r="U383" s="40" t="s">
        <v>42</v>
      </c>
      <c r="V383" s="152">
        <v>1.393</v>
      </c>
      <c r="W383" s="152">
        <f t="shared" si="141"/>
        <v>6.9649999999999999</v>
      </c>
      <c r="X383" s="152">
        <v>0</v>
      </c>
      <c r="Y383" s="152">
        <f t="shared" si="142"/>
        <v>0</v>
      </c>
      <c r="Z383" s="152">
        <v>6.9999999999999999E-4</v>
      </c>
      <c r="AA383" s="153">
        <f t="shared" si="143"/>
        <v>3.5000000000000001E-3</v>
      </c>
      <c r="AR383" s="18" t="s">
        <v>230</v>
      </c>
      <c r="AT383" s="18" t="s">
        <v>167</v>
      </c>
      <c r="AU383" s="18" t="s">
        <v>103</v>
      </c>
      <c r="AY383" s="18" t="s">
        <v>166</v>
      </c>
      <c r="BE383" s="154">
        <f t="shared" si="144"/>
        <v>0</v>
      </c>
      <c r="BF383" s="154">
        <f t="shared" si="145"/>
        <v>0</v>
      </c>
      <c r="BG383" s="154">
        <f t="shared" si="146"/>
        <v>0</v>
      </c>
      <c r="BH383" s="154">
        <f t="shared" si="147"/>
        <v>0</v>
      </c>
      <c r="BI383" s="154">
        <f t="shared" si="148"/>
        <v>0</v>
      </c>
      <c r="BJ383" s="18" t="s">
        <v>22</v>
      </c>
      <c r="BK383" s="154">
        <f t="shared" si="149"/>
        <v>0</v>
      </c>
      <c r="BL383" s="18" t="s">
        <v>230</v>
      </c>
      <c r="BM383" s="18" t="s">
        <v>1023</v>
      </c>
    </row>
    <row r="384" spans="2:65" s="1" customFormat="1" ht="25.5" customHeight="1">
      <c r="B384" s="119"/>
      <c r="C384" s="147" t="s">
        <v>1024</v>
      </c>
      <c r="D384" s="147" t="s">
        <v>167</v>
      </c>
      <c r="E384" s="148" t="s">
        <v>1025</v>
      </c>
      <c r="F384" s="219" t="s">
        <v>1026</v>
      </c>
      <c r="G384" s="219"/>
      <c r="H384" s="219"/>
      <c r="I384" s="219"/>
      <c r="J384" s="149" t="s">
        <v>1022</v>
      </c>
      <c r="K384" s="150">
        <v>5</v>
      </c>
      <c r="L384" s="220"/>
      <c r="M384" s="220"/>
      <c r="N384" s="220">
        <f t="shared" si="140"/>
        <v>0</v>
      </c>
      <c r="O384" s="220"/>
      <c r="P384" s="220"/>
      <c r="Q384" s="220"/>
      <c r="R384" s="121"/>
      <c r="T384" s="151" t="s">
        <v>5</v>
      </c>
      <c r="U384" s="40" t="s">
        <v>42</v>
      </c>
      <c r="V384" s="152">
        <v>0.72499999999999998</v>
      </c>
      <c r="W384" s="152">
        <f t="shared" si="141"/>
        <v>3.625</v>
      </c>
      <c r="X384" s="152">
        <v>0</v>
      </c>
      <c r="Y384" s="152">
        <f t="shared" si="142"/>
        <v>0</v>
      </c>
      <c r="Z384" s="152">
        <v>0</v>
      </c>
      <c r="AA384" s="153">
        <f t="shared" si="143"/>
        <v>0</v>
      </c>
      <c r="AR384" s="18" t="s">
        <v>230</v>
      </c>
      <c r="AT384" s="18" t="s">
        <v>167</v>
      </c>
      <c r="AU384" s="18" t="s">
        <v>103</v>
      </c>
      <c r="AY384" s="18" t="s">
        <v>166</v>
      </c>
      <c r="BE384" s="154">
        <f t="shared" si="144"/>
        <v>0</v>
      </c>
      <c r="BF384" s="154">
        <f t="shared" si="145"/>
        <v>0</v>
      </c>
      <c r="BG384" s="154">
        <f t="shared" si="146"/>
        <v>0</v>
      </c>
      <c r="BH384" s="154">
        <f t="shared" si="147"/>
        <v>0</v>
      </c>
      <c r="BI384" s="154">
        <f t="shared" si="148"/>
        <v>0</v>
      </c>
      <c r="BJ384" s="18" t="s">
        <v>22</v>
      </c>
      <c r="BK384" s="154">
        <f t="shared" si="149"/>
        <v>0</v>
      </c>
      <c r="BL384" s="18" t="s">
        <v>230</v>
      </c>
      <c r="BM384" s="18" t="s">
        <v>1027</v>
      </c>
    </row>
    <row r="385" spans="2:65" s="1" customFormat="1" ht="25.5" customHeight="1">
      <c r="B385" s="119"/>
      <c r="C385" s="147" t="s">
        <v>1028</v>
      </c>
      <c r="D385" s="147" t="s">
        <v>167</v>
      </c>
      <c r="E385" s="148" t="s">
        <v>1029</v>
      </c>
      <c r="F385" s="219" t="s">
        <v>1030</v>
      </c>
      <c r="G385" s="219"/>
      <c r="H385" s="219"/>
      <c r="I385" s="219"/>
      <c r="J385" s="149" t="s">
        <v>228</v>
      </c>
      <c r="K385" s="150">
        <v>5</v>
      </c>
      <c r="L385" s="220"/>
      <c r="M385" s="220"/>
      <c r="N385" s="220">
        <f t="shared" si="140"/>
        <v>0</v>
      </c>
      <c r="O385" s="220"/>
      <c r="P385" s="220"/>
      <c r="Q385" s="220"/>
      <c r="R385" s="121"/>
      <c r="T385" s="151" t="s">
        <v>5</v>
      </c>
      <c r="U385" s="40" t="s">
        <v>42</v>
      </c>
      <c r="V385" s="152">
        <v>0.36399999999999999</v>
      </c>
      <c r="W385" s="152">
        <f t="shared" si="141"/>
        <v>1.8199999999999998</v>
      </c>
      <c r="X385" s="152">
        <v>0</v>
      </c>
      <c r="Y385" s="152">
        <f t="shared" si="142"/>
        <v>0</v>
      </c>
      <c r="Z385" s="152">
        <v>0</v>
      </c>
      <c r="AA385" s="153">
        <f t="shared" si="143"/>
        <v>0</v>
      </c>
      <c r="AR385" s="18" t="s">
        <v>230</v>
      </c>
      <c r="AT385" s="18" t="s">
        <v>167</v>
      </c>
      <c r="AU385" s="18" t="s">
        <v>103</v>
      </c>
      <c r="AY385" s="18" t="s">
        <v>166</v>
      </c>
      <c r="BE385" s="154">
        <f t="shared" si="144"/>
        <v>0</v>
      </c>
      <c r="BF385" s="154">
        <f t="shared" si="145"/>
        <v>0</v>
      </c>
      <c r="BG385" s="154">
        <f t="shared" si="146"/>
        <v>0</v>
      </c>
      <c r="BH385" s="154">
        <f t="shared" si="147"/>
        <v>0</v>
      </c>
      <c r="BI385" s="154">
        <f t="shared" si="148"/>
        <v>0</v>
      </c>
      <c r="BJ385" s="18" t="s">
        <v>22</v>
      </c>
      <c r="BK385" s="154">
        <f t="shared" si="149"/>
        <v>0</v>
      </c>
      <c r="BL385" s="18" t="s">
        <v>230</v>
      </c>
      <c r="BM385" s="18" t="s">
        <v>1031</v>
      </c>
    </row>
    <row r="386" spans="2:65" s="1" customFormat="1" ht="38.25" customHeight="1">
      <c r="B386" s="119"/>
      <c r="C386" s="147" t="s">
        <v>1032</v>
      </c>
      <c r="D386" s="147" t="s">
        <v>167</v>
      </c>
      <c r="E386" s="148" t="s">
        <v>1033</v>
      </c>
      <c r="F386" s="219" t="s">
        <v>1034</v>
      </c>
      <c r="G386" s="219"/>
      <c r="H386" s="219"/>
      <c r="I386" s="219"/>
      <c r="J386" s="149" t="s">
        <v>228</v>
      </c>
      <c r="K386" s="150">
        <v>5</v>
      </c>
      <c r="L386" s="220"/>
      <c r="M386" s="220"/>
      <c r="N386" s="220">
        <f t="shared" si="140"/>
        <v>0</v>
      </c>
      <c r="O386" s="220"/>
      <c r="P386" s="220"/>
      <c r="Q386" s="220"/>
      <c r="R386" s="121"/>
      <c r="T386" s="151" t="s">
        <v>5</v>
      </c>
      <c r="U386" s="40" t="s">
        <v>42</v>
      </c>
      <c r="V386" s="152">
        <v>0.52100000000000002</v>
      </c>
      <c r="W386" s="152">
        <f t="shared" si="141"/>
        <v>2.605</v>
      </c>
      <c r="X386" s="152">
        <v>0</v>
      </c>
      <c r="Y386" s="152">
        <f t="shared" si="142"/>
        <v>0</v>
      </c>
      <c r="Z386" s="152">
        <v>0</v>
      </c>
      <c r="AA386" s="153">
        <f t="shared" si="143"/>
        <v>0</v>
      </c>
      <c r="AR386" s="18" t="s">
        <v>230</v>
      </c>
      <c r="AT386" s="18" t="s">
        <v>167</v>
      </c>
      <c r="AU386" s="18" t="s">
        <v>103</v>
      </c>
      <c r="AY386" s="18" t="s">
        <v>166</v>
      </c>
      <c r="BE386" s="154">
        <f t="shared" si="144"/>
        <v>0</v>
      </c>
      <c r="BF386" s="154">
        <f t="shared" si="145"/>
        <v>0</v>
      </c>
      <c r="BG386" s="154">
        <f t="shared" si="146"/>
        <v>0</v>
      </c>
      <c r="BH386" s="154">
        <f t="shared" si="147"/>
        <v>0</v>
      </c>
      <c r="BI386" s="154">
        <f t="shared" si="148"/>
        <v>0</v>
      </c>
      <c r="BJ386" s="18" t="s">
        <v>22</v>
      </c>
      <c r="BK386" s="154">
        <f t="shared" si="149"/>
        <v>0</v>
      </c>
      <c r="BL386" s="18" t="s">
        <v>230</v>
      </c>
      <c r="BM386" s="18" t="s">
        <v>1035</v>
      </c>
    </row>
    <row r="387" spans="2:65" s="1" customFormat="1" ht="25.5" customHeight="1">
      <c r="B387" s="119"/>
      <c r="C387" s="155" t="s">
        <v>1036</v>
      </c>
      <c r="D387" s="155" t="s">
        <v>254</v>
      </c>
      <c r="E387" s="156" t="s">
        <v>1037</v>
      </c>
      <c r="F387" s="221" t="s">
        <v>1038</v>
      </c>
      <c r="G387" s="221"/>
      <c r="H387" s="221"/>
      <c r="I387" s="221"/>
      <c r="J387" s="157" t="s">
        <v>200</v>
      </c>
      <c r="K387" s="158">
        <v>5</v>
      </c>
      <c r="L387" s="222"/>
      <c r="M387" s="222"/>
      <c r="N387" s="222">
        <f t="shared" si="140"/>
        <v>0</v>
      </c>
      <c r="O387" s="220"/>
      <c r="P387" s="220"/>
      <c r="Q387" s="220"/>
      <c r="R387" s="121"/>
      <c r="T387" s="151" t="s">
        <v>5</v>
      </c>
      <c r="U387" s="40" t="s">
        <v>42</v>
      </c>
      <c r="V387" s="152">
        <v>0</v>
      </c>
      <c r="W387" s="152">
        <f t="shared" si="141"/>
        <v>0</v>
      </c>
      <c r="X387" s="152">
        <v>7.0000000000000001E-3</v>
      </c>
      <c r="Y387" s="152">
        <f t="shared" si="142"/>
        <v>3.5000000000000003E-2</v>
      </c>
      <c r="Z387" s="152">
        <v>0</v>
      </c>
      <c r="AA387" s="153">
        <f t="shared" si="143"/>
        <v>0</v>
      </c>
      <c r="AR387" s="18" t="s">
        <v>294</v>
      </c>
      <c r="AT387" s="18" t="s">
        <v>254</v>
      </c>
      <c r="AU387" s="18" t="s">
        <v>103</v>
      </c>
      <c r="AY387" s="18" t="s">
        <v>166</v>
      </c>
      <c r="BE387" s="154">
        <f t="shared" si="144"/>
        <v>0</v>
      </c>
      <c r="BF387" s="154">
        <f t="shared" si="145"/>
        <v>0</v>
      </c>
      <c r="BG387" s="154">
        <f t="shared" si="146"/>
        <v>0</v>
      </c>
      <c r="BH387" s="154">
        <f t="shared" si="147"/>
        <v>0</v>
      </c>
      <c r="BI387" s="154">
        <f t="shared" si="148"/>
        <v>0</v>
      </c>
      <c r="BJ387" s="18" t="s">
        <v>22</v>
      </c>
      <c r="BK387" s="154">
        <f t="shared" si="149"/>
        <v>0</v>
      </c>
      <c r="BL387" s="18" t="s">
        <v>230</v>
      </c>
      <c r="BM387" s="18" t="s">
        <v>1039</v>
      </c>
    </row>
    <row r="388" spans="2:65" s="1" customFormat="1" ht="25.5" customHeight="1">
      <c r="B388" s="119"/>
      <c r="C388" s="147" t="s">
        <v>1040</v>
      </c>
      <c r="D388" s="147" t="s">
        <v>167</v>
      </c>
      <c r="E388" s="148" t="s">
        <v>1041</v>
      </c>
      <c r="F388" s="219" t="s">
        <v>1042</v>
      </c>
      <c r="G388" s="219"/>
      <c r="H388" s="219"/>
      <c r="I388" s="219"/>
      <c r="J388" s="149" t="s">
        <v>228</v>
      </c>
      <c r="K388" s="150">
        <v>5</v>
      </c>
      <c r="L388" s="220"/>
      <c r="M388" s="220"/>
      <c r="N388" s="220">
        <f t="shared" si="140"/>
        <v>0</v>
      </c>
      <c r="O388" s="220"/>
      <c r="P388" s="220"/>
      <c r="Q388" s="220"/>
      <c r="R388" s="121"/>
      <c r="T388" s="151" t="s">
        <v>5</v>
      </c>
      <c r="U388" s="40" t="s">
        <v>42</v>
      </c>
      <c r="V388" s="152">
        <v>0.26</v>
      </c>
      <c r="W388" s="152">
        <f t="shared" si="141"/>
        <v>1.3</v>
      </c>
      <c r="X388" s="152">
        <v>0</v>
      </c>
      <c r="Y388" s="152">
        <f t="shared" si="142"/>
        <v>0</v>
      </c>
      <c r="Z388" s="152">
        <v>0</v>
      </c>
      <c r="AA388" s="153">
        <f t="shared" si="143"/>
        <v>0</v>
      </c>
      <c r="AR388" s="18" t="s">
        <v>230</v>
      </c>
      <c r="AT388" s="18" t="s">
        <v>167</v>
      </c>
      <c r="AU388" s="18" t="s">
        <v>103</v>
      </c>
      <c r="AY388" s="18" t="s">
        <v>166</v>
      </c>
      <c r="BE388" s="154">
        <f t="shared" si="144"/>
        <v>0</v>
      </c>
      <c r="BF388" s="154">
        <f t="shared" si="145"/>
        <v>0</v>
      </c>
      <c r="BG388" s="154">
        <f t="shared" si="146"/>
        <v>0</v>
      </c>
      <c r="BH388" s="154">
        <f t="shared" si="147"/>
        <v>0</v>
      </c>
      <c r="BI388" s="154">
        <f t="shared" si="148"/>
        <v>0</v>
      </c>
      <c r="BJ388" s="18" t="s">
        <v>22</v>
      </c>
      <c r="BK388" s="154">
        <f t="shared" si="149"/>
        <v>0</v>
      </c>
      <c r="BL388" s="18" t="s">
        <v>230</v>
      </c>
      <c r="BM388" s="18" t="s">
        <v>1043</v>
      </c>
    </row>
    <row r="389" spans="2:65" s="1" customFormat="1" ht="25.5" customHeight="1">
      <c r="B389" s="119"/>
      <c r="C389" s="155" t="s">
        <v>1044</v>
      </c>
      <c r="D389" s="155" t="s">
        <v>254</v>
      </c>
      <c r="E389" s="156" t="s">
        <v>1045</v>
      </c>
      <c r="F389" s="221" t="s">
        <v>1046</v>
      </c>
      <c r="G389" s="221"/>
      <c r="H389" s="221"/>
      <c r="I389" s="221"/>
      <c r="J389" s="157" t="s">
        <v>228</v>
      </c>
      <c r="K389" s="158">
        <v>5</v>
      </c>
      <c r="L389" s="222"/>
      <c r="M389" s="222"/>
      <c r="N389" s="222">
        <f t="shared" si="140"/>
        <v>0</v>
      </c>
      <c r="O389" s="220"/>
      <c r="P389" s="220"/>
      <c r="Q389" s="220"/>
      <c r="R389" s="121"/>
      <c r="T389" s="151" t="s">
        <v>5</v>
      </c>
      <c r="U389" s="40" t="s">
        <v>42</v>
      </c>
      <c r="V389" s="152">
        <v>0</v>
      </c>
      <c r="W389" s="152">
        <f t="shared" si="141"/>
        <v>0</v>
      </c>
      <c r="X389" s="152">
        <v>2.81E-3</v>
      </c>
      <c r="Y389" s="152">
        <f t="shared" si="142"/>
        <v>1.405E-2</v>
      </c>
      <c r="Z389" s="152">
        <v>0</v>
      </c>
      <c r="AA389" s="153">
        <f t="shared" si="143"/>
        <v>0</v>
      </c>
      <c r="AR389" s="18" t="s">
        <v>294</v>
      </c>
      <c r="AT389" s="18" t="s">
        <v>254</v>
      </c>
      <c r="AU389" s="18" t="s">
        <v>103</v>
      </c>
      <c r="AY389" s="18" t="s">
        <v>166</v>
      </c>
      <c r="BE389" s="154">
        <f t="shared" si="144"/>
        <v>0</v>
      </c>
      <c r="BF389" s="154">
        <f t="shared" si="145"/>
        <v>0</v>
      </c>
      <c r="BG389" s="154">
        <f t="shared" si="146"/>
        <v>0</v>
      </c>
      <c r="BH389" s="154">
        <f t="shared" si="147"/>
        <v>0</v>
      </c>
      <c r="BI389" s="154">
        <f t="shared" si="148"/>
        <v>0</v>
      </c>
      <c r="BJ389" s="18" t="s">
        <v>22</v>
      </c>
      <c r="BK389" s="154">
        <f t="shared" si="149"/>
        <v>0</v>
      </c>
      <c r="BL389" s="18" t="s">
        <v>230</v>
      </c>
      <c r="BM389" s="18" t="s">
        <v>1047</v>
      </c>
    </row>
    <row r="390" spans="2:65" s="9" customFormat="1" ht="29.85" customHeight="1">
      <c r="B390" s="136"/>
      <c r="C390" s="137"/>
      <c r="D390" s="146" t="s">
        <v>137</v>
      </c>
      <c r="E390" s="146"/>
      <c r="F390" s="146"/>
      <c r="G390" s="146"/>
      <c r="H390" s="146"/>
      <c r="I390" s="146"/>
      <c r="J390" s="146"/>
      <c r="K390" s="146"/>
      <c r="L390" s="146"/>
      <c r="M390" s="146"/>
      <c r="N390" s="228">
        <f>BK390</f>
        <v>0</v>
      </c>
      <c r="O390" s="229"/>
      <c r="P390" s="229"/>
      <c r="Q390" s="229"/>
      <c r="R390" s="139"/>
      <c r="T390" s="140"/>
      <c r="U390" s="137"/>
      <c r="V390" s="137"/>
      <c r="W390" s="141">
        <f>SUM(W391:W398)</f>
        <v>238.441608</v>
      </c>
      <c r="X390" s="137"/>
      <c r="Y390" s="141">
        <f>SUM(Y391:Y398)</f>
        <v>3.0128077000000002</v>
      </c>
      <c r="Z390" s="137"/>
      <c r="AA390" s="142">
        <f>SUM(AA391:AA398)</f>
        <v>0.27244474000000002</v>
      </c>
      <c r="AR390" s="143" t="s">
        <v>103</v>
      </c>
      <c r="AT390" s="144" t="s">
        <v>76</v>
      </c>
      <c r="AU390" s="144" t="s">
        <v>22</v>
      </c>
      <c r="AY390" s="143" t="s">
        <v>166</v>
      </c>
      <c r="BK390" s="145">
        <f>SUM(BK391:BK398)</f>
        <v>0</v>
      </c>
    </row>
    <row r="391" spans="2:65" s="1" customFormat="1" ht="25.5" customHeight="1">
      <c r="B391" s="119"/>
      <c r="C391" s="147" t="s">
        <v>1048</v>
      </c>
      <c r="D391" s="147" t="s">
        <v>167</v>
      </c>
      <c r="E391" s="148" t="s">
        <v>1049</v>
      </c>
      <c r="F391" s="219" t="s">
        <v>1050</v>
      </c>
      <c r="G391" s="219"/>
      <c r="H391" s="219"/>
      <c r="I391" s="219"/>
      <c r="J391" s="149" t="s">
        <v>194</v>
      </c>
      <c r="K391" s="150">
        <v>878.85400000000004</v>
      </c>
      <c r="L391" s="220"/>
      <c r="M391" s="220"/>
      <c r="N391" s="220">
        <f t="shared" ref="N391:N398" si="150">ROUND(L391*K391,2)</f>
        <v>0</v>
      </c>
      <c r="O391" s="220"/>
      <c r="P391" s="220"/>
      <c r="Q391" s="220"/>
      <c r="R391" s="121"/>
      <c r="T391" s="151" t="s">
        <v>5</v>
      </c>
      <c r="U391" s="40" t="s">
        <v>42</v>
      </c>
      <c r="V391" s="152">
        <v>7.3999999999999996E-2</v>
      </c>
      <c r="W391" s="152">
        <f t="shared" ref="W391:W398" si="151">V391*K391</f>
        <v>65.035195999999999</v>
      </c>
      <c r="X391" s="152">
        <v>1E-3</v>
      </c>
      <c r="Y391" s="152">
        <f t="shared" ref="Y391:Y398" si="152">X391*K391</f>
        <v>0.87885400000000002</v>
      </c>
      <c r="Z391" s="152">
        <v>3.1E-4</v>
      </c>
      <c r="AA391" s="153">
        <f t="shared" ref="AA391:AA398" si="153">Z391*K391</f>
        <v>0.27244474000000002</v>
      </c>
      <c r="AR391" s="18" t="s">
        <v>230</v>
      </c>
      <c r="AT391" s="18" t="s">
        <v>167</v>
      </c>
      <c r="AU391" s="18" t="s">
        <v>103</v>
      </c>
      <c r="AY391" s="18" t="s">
        <v>166</v>
      </c>
      <c r="BE391" s="154">
        <f t="shared" ref="BE391:BE398" si="154">IF(U391="základní",N391,0)</f>
        <v>0</v>
      </c>
      <c r="BF391" s="154">
        <f t="shared" ref="BF391:BF398" si="155">IF(U391="snížená",N391,0)</f>
        <v>0</v>
      </c>
      <c r="BG391" s="154">
        <f t="shared" ref="BG391:BG398" si="156">IF(U391="zákl. přenesená",N391,0)</f>
        <v>0</v>
      </c>
      <c r="BH391" s="154">
        <f t="shared" ref="BH391:BH398" si="157">IF(U391="sníž. přenesená",N391,0)</f>
        <v>0</v>
      </c>
      <c r="BI391" s="154">
        <f t="shared" ref="BI391:BI398" si="158">IF(U391="nulová",N391,0)</f>
        <v>0</v>
      </c>
      <c r="BJ391" s="18" t="s">
        <v>22</v>
      </c>
      <c r="BK391" s="154">
        <f t="shared" ref="BK391:BK398" si="159">ROUND(L391*K391,2)</f>
        <v>0</v>
      </c>
      <c r="BL391" s="18" t="s">
        <v>230</v>
      </c>
      <c r="BM391" s="18" t="s">
        <v>1051</v>
      </c>
    </row>
    <row r="392" spans="2:65" s="1" customFormat="1" ht="25.5" customHeight="1">
      <c r="B392" s="119"/>
      <c r="C392" s="147" t="s">
        <v>1052</v>
      </c>
      <c r="D392" s="147" t="s">
        <v>167</v>
      </c>
      <c r="E392" s="148" t="s">
        <v>1053</v>
      </c>
      <c r="F392" s="219" t="s">
        <v>1054</v>
      </c>
      <c r="G392" s="219"/>
      <c r="H392" s="219"/>
      <c r="I392" s="219"/>
      <c r="J392" s="149" t="s">
        <v>194</v>
      </c>
      <c r="K392" s="150">
        <v>878.85400000000004</v>
      </c>
      <c r="L392" s="220"/>
      <c r="M392" s="220"/>
      <c r="N392" s="220">
        <f t="shared" si="150"/>
        <v>0</v>
      </c>
      <c r="O392" s="220"/>
      <c r="P392" s="220"/>
      <c r="Q392" s="220"/>
      <c r="R392" s="121"/>
      <c r="T392" s="151" t="s">
        <v>5</v>
      </c>
      <c r="U392" s="40" t="s">
        <v>42</v>
      </c>
      <c r="V392" s="152">
        <v>3.6999999999999998E-2</v>
      </c>
      <c r="W392" s="152">
        <f t="shared" si="151"/>
        <v>32.517598</v>
      </c>
      <c r="X392" s="152">
        <v>0</v>
      </c>
      <c r="Y392" s="152">
        <f t="shared" si="152"/>
        <v>0</v>
      </c>
      <c r="Z392" s="152">
        <v>0</v>
      </c>
      <c r="AA392" s="153">
        <f t="shared" si="153"/>
        <v>0</v>
      </c>
      <c r="AR392" s="18" t="s">
        <v>230</v>
      </c>
      <c r="AT392" s="18" t="s">
        <v>167</v>
      </c>
      <c r="AU392" s="18" t="s">
        <v>103</v>
      </c>
      <c r="AY392" s="18" t="s">
        <v>166</v>
      </c>
      <c r="BE392" s="154">
        <f t="shared" si="154"/>
        <v>0</v>
      </c>
      <c r="BF392" s="154">
        <f t="shared" si="155"/>
        <v>0</v>
      </c>
      <c r="BG392" s="154">
        <f t="shared" si="156"/>
        <v>0</v>
      </c>
      <c r="BH392" s="154">
        <f t="shared" si="157"/>
        <v>0</v>
      </c>
      <c r="BI392" s="154">
        <f t="shared" si="158"/>
        <v>0</v>
      </c>
      <c r="BJ392" s="18" t="s">
        <v>22</v>
      </c>
      <c r="BK392" s="154">
        <f t="shared" si="159"/>
        <v>0</v>
      </c>
      <c r="BL392" s="18" t="s">
        <v>230</v>
      </c>
      <c r="BM392" s="18" t="s">
        <v>1055</v>
      </c>
    </row>
    <row r="393" spans="2:65" s="1" customFormat="1" ht="25.5" customHeight="1">
      <c r="B393" s="119"/>
      <c r="C393" s="147" t="s">
        <v>1056</v>
      </c>
      <c r="D393" s="147" t="s">
        <v>167</v>
      </c>
      <c r="E393" s="148" t="s">
        <v>1057</v>
      </c>
      <c r="F393" s="219" t="s">
        <v>1058</v>
      </c>
      <c r="G393" s="219"/>
      <c r="H393" s="219"/>
      <c r="I393" s="219"/>
      <c r="J393" s="149" t="s">
        <v>194</v>
      </c>
      <c r="K393" s="150">
        <v>612.74400000000003</v>
      </c>
      <c r="L393" s="220"/>
      <c r="M393" s="220"/>
      <c r="N393" s="220">
        <f t="shared" si="150"/>
        <v>0</v>
      </c>
      <c r="O393" s="220"/>
      <c r="P393" s="220"/>
      <c r="Q393" s="220"/>
      <c r="R393" s="121"/>
      <c r="T393" s="151" t="s">
        <v>5</v>
      </c>
      <c r="U393" s="40" t="s">
        <v>42</v>
      </c>
      <c r="V393" s="152">
        <v>0.112</v>
      </c>
      <c r="W393" s="152">
        <f t="shared" si="151"/>
        <v>68.627328000000006</v>
      </c>
      <c r="X393" s="152">
        <v>3.1800000000000001E-3</v>
      </c>
      <c r="Y393" s="152">
        <f t="shared" si="152"/>
        <v>1.9485259200000002</v>
      </c>
      <c r="Z393" s="152">
        <v>0</v>
      </c>
      <c r="AA393" s="153">
        <f t="shared" si="153"/>
        <v>0</v>
      </c>
      <c r="AR393" s="18" t="s">
        <v>230</v>
      </c>
      <c r="AT393" s="18" t="s">
        <v>167</v>
      </c>
      <c r="AU393" s="18" t="s">
        <v>103</v>
      </c>
      <c r="AY393" s="18" t="s">
        <v>166</v>
      </c>
      <c r="BE393" s="154">
        <f t="shared" si="154"/>
        <v>0</v>
      </c>
      <c r="BF393" s="154">
        <f t="shared" si="155"/>
        <v>0</v>
      </c>
      <c r="BG393" s="154">
        <f t="shared" si="156"/>
        <v>0</v>
      </c>
      <c r="BH393" s="154">
        <f t="shared" si="157"/>
        <v>0</v>
      </c>
      <c r="BI393" s="154">
        <f t="shared" si="158"/>
        <v>0</v>
      </c>
      <c r="BJ393" s="18" t="s">
        <v>22</v>
      </c>
      <c r="BK393" s="154">
        <f t="shared" si="159"/>
        <v>0</v>
      </c>
      <c r="BL393" s="18" t="s">
        <v>230</v>
      </c>
      <c r="BM393" s="18" t="s">
        <v>1059</v>
      </c>
    </row>
    <row r="394" spans="2:65" s="1" customFormat="1" ht="25.5" customHeight="1">
      <c r="B394" s="119"/>
      <c r="C394" s="147" t="s">
        <v>1060</v>
      </c>
      <c r="D394" s="147" t="s">
        <v>167</v>
      </c>
      <c r="E394" s="148" t="s">
        <v>1061</v>
      </c>
      <c r="F394" s="219" t="s">
        <v>1062</v>
      </c>
      <c r="G394" s="219"/>
      <c r="H394" s="219"/>
      <c r="I394" s="219"/>
      <c r="J394" s="149" t="s">
        <v>194</v>
      </c>
      <c r="K394" s="150">
        <v>266.11</v>
      </c>
      <c r="L394" s="220"/>
      <c r="M394" s="220"/>
      <c r="N394" s="220">
        <f t="shared" si="150"/>
        <v>0</v>
      </c>
      <c r="O394" s="220"/>
      <c r="P394" s="220"/>
      <c r="Q394" s="220"/>
      <c r="R394" s="121"/>
      <c r="T394" s="151" t="s">
        <v>5</v>
      </c>
      <c r="U394" s="40" t="s">
        <v>42</v>
      </c>
      <c r="V394" s="152">
        <v>1.2E-2</v>
      </c>
      <c r="W394" s="152">
        <f t="shared" si="151"/>
        <v>3.1933200000000004</v>
      </c>
      <c r="X394" s="152">
        <v>0</v>
      </c>
      <c r="Y394" s="152">
        <f t="shared" si="152"/>
        <v>0</v>
      </c>
      <c r="Z394" s="152">
        <v>0</v>
      </c>
      <c r="AA394" s="153">
        <f t="shared" si="153"/>
        <v>0</v>
      </c>
      <c r="AR394" s="18" t="s">
        <v>230</v>
      </c>
      <c r="AT394" s="18" t="s">
        <v>167</v>
      </c>
      <c r="AU394" s="18" t="s">
        <v>103</v>
      </c>
      <c r="AY394" s="18" t="s">
        <v>166</v>
      </c>
      <c r="BE394" s="154">
        <f t="shared" si="154"/>
        <v>0</v>
      </c>
      <c r="BF394" s="154">
        <f t="shared" si="155"/>
        <v>0</v>
      </c>
      <c r="BG394" s="154">
        <f t="shared" si="156"/>
        <v>0</v>
      </c>
      <c r="BH394" s="154">
        <f t="shared" si="157"/>
        <v>0</v>
      </c>
      <c r="BI394" s="154">
        <f t="shared" si="158"/>
        <v>0</v>
      </c>
      <c r="BJ394" s="18" t="s">
        <v>22</v>
      </c>
      <c r="BK394" s="154">
        <f t="shared" si="159"/>
        <v>0</v>
      </c>
      <c r="BL394" s="18" t="s">
        <v>230</v>
      </c>
      <c r="BM394" s="18" t="s">
        <v>1063</v>
      </c>
    </row>
    <row r="395" spans="2:65" s="1" customFormat="1" ht="25.5" customHeight="1">
      <c r="B395" s="119"/>
      <c r="C395" s="147" t="s">
        <v>1064</v>
      </c>
      <c r="D395" s="147" t="s">
        <v>167</v>
      </c>
      <c r="E395" s="148" t="s">
        <v>1065</v>
      </c>
      <c r="F395" s="219" t="s">
        <v>1066</v>
      </c>
      <c r="G395" s="219"/>
      <c r="H395" s="219"/>
      <c r="I395" s="219"/>
      <c r="J395" s="149" t="s">
        <v>194</v>
      </c>
      <c r="K395" s="150">
        <v>266.11</v>
      </c>
      <c r="L395" s="220"/>
      <c r="M395" s="220"/>
      <c r="N395" s="220">
        <f t="shared" si="150"/>
        <v>0</v>
      </c>
      <c r="O395" s="220"/>
      <c r="P395" s="220"/>
      <c r="Q395" s="220"/>
      <c r="R395" s="121"/>
      <c r="T395" s="151" t="s">
        <v>5</v>
      </c>
      <c r="U395" s="40" t="s">
        <v>42</v>
      </c>
      <c r="V395" s="152">
        <v>5.0000000000000001E-3</v>
      </c>
      <c r="W395" s="152">
        <f t="shared" si="151"/>
        <v>1.3305500000000001</v>
      </c>
      <c r="X395" s="152">
        <v>1.0000000000000001E-5</v>
      </c>
      <c r="Y395" s="152">
        <f t="shared" si="152"/>
        <v>2.6611000000000004E-3</v>
      </c>
      <c r="Z395" s="152">
        <v>0</v>
      </c>
      <c r="AA395" s="153">
        <f t="shared" si="153"/>
        <v>0</v>
      </c>
      <c r="AR395" s="18" t="s">
        <v>230</v>
      </c>
      <c r="AT395" s="18" t="s">
        <v>167</v>
      </c>
      <c r="AU395" s="18" t="s">
        <v>103</v>
      </c>
      <c r="AY395" s="18" t="s">
        <v>166</v>
      </c>
      <c r="BE395" s="154">
        <f t="shared" si="154"/>
        <v>0</v>
      </c>
      <c r="BF395" s="154">
        <f t="shared" si="155"/>
        <v>0</v>
      </c>
      <c r="BG395" s="154">
        <f t="shared" si="156"/>
        <v>0</v>
      </c>
      <c r="BH395" s="154">
        <f t="shared" si="157"/>
        <v>0</v>
      </c>
      <c r="BI395" s="154">
        <f t="shared" si="158"/>
        <v>0</v>
      </c>
      <c r="BJ395" s="18" t="s">
        <v>22</v>
      </c>
      <c r="BK395" s="154">
        <f t="shared" si="159"/>
        <v>0</v>
      </c>
      <c r="BL395" s="18" t="s">
        <v>230</v>
      </c>
      <c r="BM395" s="18" t="s">
        <v>1067</v>
      </c>
    </row>
    <row r="396" spans="2:65" s="1" customFormat="1" ht="38.25" customHeight="1">
      <c r="B396" s="119"/>
      <c r="C396" s="147" t="s">
        <v>1068</v>
      </c>
      <c r="D396" s="147" t="s">
        <v>167</v>
      </c>
      <c r="E396" s="148" t="s">
        <v>1069</v>
      </c>
      <c r="F396" s="219" t="s">
        <v>1070</v>
      </c>
      <c r="G396" s="219"/>
      <c r="H396" s="219"/>
      <c r="I396" s="219"/>
      <c r="J396" s="149" t="s">
        <v>194</v>
      </c>
      <c r="K396" s="150">
        <v>524.60599999999999</v>
      </c>
      <c r="L396" s="220"/>
      <c r="M396" s="220"/>
      <c r="N396" s="220">
        <f t="shared" si="150"/>
        <v>0</v>
      </c>
      <c r="O396" s="220"/>
      <c r="P396" s="220"/>
      <c r="Q396" s="220"/>
      <c r="R396" s="121"/>
      <c r="T396" s="151" t="s">
        <v>5</v>
      </c>
      <c r="U396" s="40" t="s">
        <v>42</v>
      </c>
      <c r="V396" s="152">
        <v>0.104</v>
      </c>
      <c r="W396" s="152">
        <f t="shared" si="151"/>
        <v>54.559023999999994</v>
      </c>
      <c r="X396" s="152">
        <v>2.5999999999999998E-4</v>
      </c>
      <c r="Y396" s="152">
        <f t="shared" si="152"/>
        <v>0.13639755999999997</v>
      </c>
      <c r="Z396" s="152">
        <v>0</v>
      </c>
      <c r="AA396" s="153">
        <f t="shared" si="153"/>
        <v>0</v>
      </c>
      <c r="AR396" s="18" t="s">
        <v>230</v>
      </c>
      <c r="AT396" s="18" t="s">
        <v>167</v>
      </c>
      <c r="AU396" s="18" t="s">
        <v>103</v>
      </c>
      <c r="AY396" s="18" t="s">
        <v>166</v>
      </c>
      <c r="BE396" s="154">
        <f t="shared" si="154"/>
        <v>0</v>
      </c>
      <c r="BF396" s="154">
        <f t="shared" si="155"/>
        <v>0</v>
      </c>
      <c r="BG396" s="154">
        <f t="shared" si="156"/>
        <v>0</v>
      </c>
      <c r="BH396" s="154">
        <f t="shared" si="157"/>
        <v>0</v>
      </c>
      <c r="BI396" s="154">
        <f t="shared" si="158"/>
        <v>0</v>
      </c>
      <c r="BJ396" s="18" t="s">
        <v>22</v>
      </c>
      <c r="BK396" s="154">
        <f t="shared" si="159"/>
        <v>0</v>
      </c>
      <c r="BL396" s="18" t="s">
        <v>230</v>
      </c>
      <c r="BM396" s="18" t="s">
        <v>1071</v>
      </c>
    </row>
    <row r="397" spans="2:65" s="1" customFormat="1" ht="38.25" customHeight="1">
      <c r="B397" s="119"/>
      <c r="C397" s="147" t="s">
        <v>1072</v>
      </c>
      <c r="D397" s="147" t="s">
        <v>167</v>
      </c>
      <c r="E397" s="148" t="s">
        <v>1073</v>
      </c>
      <c r="F397" s="219" t="s">
        <v>1074</v>
      </c>
      <c r="G397" s="219"/>
      <c r="H397" s="219"/>
      <c r="I397" s="219"/>
      <c r="J397" s="149" t="s">
        <v>194</v>
      </c>
      <c r="K397" s="150">
        <v>244.048</v>
      </c>
      <c r="L397" s="220"/>
      <c r="M397" s="220"/>
      <c r="N397" s="220">
        <f t="shared" si="150"/>
        <v>0</v>
      </c>
      <c r="O397" s="220"/>
      <c r="P397" s="220"/>
      <c r="Q397" s="220"/>
      <c r="R397" s="121"/>
      <c r="T397" s="151" t="s">
        <v>5</v>
      </c>
      <c r="U397" s="40" t="s">
        <v>42</v>
      </c>
      <c r="V397" s="152">
        <v>0</v>
      </c>
      <c r="W397" s="152">
        <f t="shared" si="151"/>
        <v>0</v>
      </c>
      <c r="X397" s="152">
        <v>3.0000000000000001E-5</v>
      </c>
      <c r="Y397" s="152">
        <f t="shared" si="152"/>
        <v>7.3214400000000002E-3</v>
      </c>
      <c r="Z397" s="152">
        <v>0</v>
      </c>
      <c r="AA397" s="153">
        <f t="shared" si="153"/>
        <v>0</v>
      </c>
      <c r="AR397" s="18" t="s">
        <v>230</v>
      </c>
      <c r="AT397" s="18" t="s">
        <v>167</v>
      </c>
      <c r="AU397" s="18" t="s">
        <v>103</v>
      </c>
      <c r="AY397" s="18" t="s">
        <v>166</v>
      </c>
      <c r="BE397" s="154">
        <f t="shared" si="154"/>
        <v>0</v>
      </c>
      <c r="BF397" s="154">
        <f t="shared" si="155"/>
        <v>0</v>
      </c>
      <c r="BG397" s="154">
        <f t="shared" si="156"/>
        <v>0</v>
      </c>
      <c r="BH397" s="154">
        <f t="shared" si="157"/>
        <v>0</v>
      </c>
      <c r="BI397" s="154">
        <f t="shared" si="158"/>
        <v>0</v>
      </c>
      <c r="BJ397" s="18" t="s">
        <v>22</v>
      </c>
      <c r="BK397" s="154">
        <f t="shared" si="159"/>
        <v>0</v>
      </c>
      <c r="BL397" s="18" t="s">
        <v>230</v>
      </c>
      <c r="BM397" s="18" t="s">
        <v>1075</v>
      </c>
    </row>
    <row r="398" spans="2:65" s="1" customFormat="1" ht="25.5" customHeight="1">
      <c r="B398" s="119"/>
      <c r="C398" s="147" t="s">
        <v>1076</v>
      </c>
      <c r="D398" s="147" t="s">
        <v>167</v>
      </c>
      <c r="E398" s="148" t="s">
        <v>1077</v>
      </c>
      <c r="F398" s="219" t="s">
        <v>1078</v>
      </c>
      <c r="G398" s="219"/>
      <c r="H398" s="219"/>
      <c r="I398" s="219"/>
      <c r="J398" s="149" t="s">
        <v>194</v>
      </c>
      <c r="K398" s="150">
        <v>244.048</v>
      </c>
      <c r="L398" s="220"/>
      <c r="M398" s="220"/>
      <c r="N398" s="220">
        <f t="shared" si="150"/>
        <v>0</v>
      </c>
      <c r="O398" s="220"/>
      <c r="P398" s="220"/>
      <c r="Q398" s="220"/>
      <c r="R398" s="121"/>
      <c r="T398" s="151" t="s">
        <v>5</v>
      </c>
      <c r="U398" s="40" t="s">
        <v>42</v>
      </c>
      <c r="V398" s="152">
        <v>5.3999999999999999E-2</v>
      </c>
      <c r="W398" s="152">
        <f t="shared" si="151"/>
        <v>13.178592</v>
      </c>
      <c r="X398" s="152">
        <v>1.6000000000000001E-4</v>
      </c>
      <c r="Y398" s="152">
        <f t="shared" si="152"/>
        <v>3.9047680000000001E-2</v>
      </c>
      <c r="Z398" s="152">
        <v>0</v>
      </c>
      <c r="AA398" s="153">
        <f t="shared" si="153"/>
        <v>0</v>
      </c>
      <c r="AR398" s="18" t="s">
        <v>230</v>
      </c>
      <c r="AT398" s="18" t="s">
        <v>167</v>
      </c>
      <c r="AU398" s="18" t="s">
        <v>103</v>
      </c>
      <c r="AY398" s="18" t="s">
        <v>166</v>
      </c>
      <c r="BE398" s="154">
        <f t="shared" si="154"/>
        <v>0</v>
      </c>
      <c r="BF398" s="154">
        <f t="shared" si="155"/>
        <v>0</v>
      </c>
      <c r="BG398" s="154">
        <f t="shared" si="156"/>
        <v>0</v>
      </c>
      <c r="BH398" s="154">
        <f t="shared" si="157"/>
        <v>0</v>
      </c>
      <c r="BI398" s="154">
        <f t="shared" si="158"/>
        <v>0</v>
      </c>
      <c r="BJ398" s="18" t="s">
        <v>22</v>
      </c>
      <c r="BK398" s="154">
        <f t="shared" si="159"/>
        <v>0</v>
      </c>
      <c r="BL398" s="18" t="s">
        <v>230</v>
      </c>
      <c r="BM398" s="18" t="s">
        <v>1079</v>
      </c>
    </row>
    <row r="399" spans="2:65" s="9" customFormat="1" ht="29.85" customHeight="1">
      <c r="B399" s="136"/>
      <c r="C399" s="137"/>
      <c r="D399" s="146" t="s">
        <v>138</v>
      </c>
      <c r="E399" s="146"/>
      <c r="F399" s="146"/>
      <c r="G399" s="146"/>
      <c r="H399" s="146"/>
      <c r="I399" s="146"/>
      <c r="J399" s="146"/>
      <c r="K399" s="146"/>
      <c r="L399" s="146"/>
      <c r="M399" s="146"/>
      <c r="N399" s="228">
        <f>BK399</f>
        <v>0</v>
      </c>
      <c r="O399" s="229"/>
      <c r="P399" s="229"/>
      <c r="Q399" s="229"/>
      <c r="R399" s="139"/>
      <c r="T399" s="140"/>
      <c r="U399" s="137"/>
      <c r="V399" s="137"/>
      <c r="W399" s="141">
        <f>SUM(W400:W402)</f>
        <v>40.052959999999999</v>
      </c>
      <c r="X399" s="137"/>
      <c r="Y399" s="141">
        <f>SUM(Y400:Y402)</f>
        <v>1.4360580000000001</v>
      </c>
      <c r="Z399" s="137"/>
      <c r="AA399" s="142">
        <f>SUM(AA400:AA402)</f>
        <v>2.07925</v>
      </c>
      <c r="AR399" s="143" t="s">
        <v>103</v>
      </c>
      <c r="AT399" s="144" t="s">
        <v>76</v>
      </c>
      <c r="AU399" s="144" t="s">
        <v>22</v>
      </c>
      <c r="AY399" s="143" t="s">
        <v>166</v>
      </c>
      <c r="BK399" s="145">
        <f>SUM(BK400:BK402)</f>
        <v>0</v>
      </c>
    </row>
    <row r="400" spans="2:65" s="1" customFormat="1" ht="25.5" customHeight="1">
      <c r="B400" s="119"/>
      <c r="C400" s="147" t="s">
        <v>1080</v>
      </c>
      <c r="D400" s="147" t="s">
        <v>167</v>
      </c>
      <c r="E400" s="148" t="s">
        <v>1081</v>
      </c>
      <c r="F400" s="219" t="s">
        <v>1082</v>
      </c>
      <c r="G400" s="219"/>
      <c r="H400" s="219"/>
      <c r="I400" s="219"/>
      <c r="J400" s="149" t="s">
        <v>194</v>
      </c>
      <c r="K400" s="150">
        <v>25.84</v>
      </c>
      <c r="L400" s="220"/>
      <c r="M400" s="220"/>
      <c r="N400" s="220">
        <f>ROUND(L400*K400,2)</f>
        <v>0</v>
      </c>
      <c r="O400" s="220"/>
      <c r="P400" s="220"/>
      <c r="Q400" s="220"/>
      <c r="R400" s="121"/>
      <c r="T400" s="151" t="s">
        <v>5</v>
      </c>
      <c r="U400" s="40" t="s">
        <v>42</v>
      </c>
      <c r="V400" s="152">
        <v>1.194</v>
      </c>
      <c r="W400" s="152">
        <f>V400*K400</f>
        <v>30.852959999999999</v>
      </c>
      <c r="X400" s="152">
        <v>3.7749999999999999E-2</v>
      </c>
      <c r="Y400" s="152">
        <f>X400*K400</f>
        <v>0.97545999999999999</v>
      </c>
      <c r="Z400" s="152">
        <v>0</v>
      </c>
      <c r="AA400" s="153">
        <f>Z400*K400</f>
        <v>0</v>
      </c>
      <c r="AR400" s="18" t="s">
        <v>230</v>
      </c>
      <c r="AT400" s="18" t="s">
        <v>167</v>
      </c>
      <c r="AU400" s="18" t="s">
        <v>103</v>
      </c>
      <c r="AY400" s="18" t="s">
        <v>166</v>
      </c>
      <c r="BE400" s="154">
        <f>IF(U400="základní",N400,0)</f>
        <v>0</v>
      </c>
      <c r="BF400" s="154">
        <f>IF(U400="snížená",N400,0)</f>
        <v>0</v>
      </c>
      <c r="BG400" s="154">
        <f>IF(U400="zákl. přenesená",N400,0)</f>
        <v>0</v>
      </c>
      <c r="BH400" s="154">
        <f>IF(U400="sníž. přenesená",N400,0)</f>
        <v>0</v>
      </c>
      <c r="BI400" s="154">
        <f>IF(U400="nulová",N400,0)</f>
        <v>0</v>
      </c>
      <c r="BJ400" s="18" t="s">
        <v>22</v>
      </c>
      <c r="BK400" s="154">
        <f>ROUND(L400*K400,2)</f>
        <v>0</v>
      </c>
      <c r="BL400" s="18" t="s">
        <v>230</v>
      </c>
      <c r="BM400" s="18" t="s">
        <v>1083</v>
      </c>
    </row>
    <row r="401" spans="2:65" s="1" customFormat="1" ht="38.25" customHeight="1">
      <c r="B401" s="119"/>
      <c r="C401" s="155" t="s">
        <v>1084</v>
      </c>
      <c r="D401" s="155" t="s">
        <v>254</v>
      </c>
      <c r="E401" s="156" t="s">
        <v>1085</v>
      </c>
      <c r="F401" s="221" t="s">
        <v>1086</v>
      </c>
      <c r="G401" s="221"/>
      <c r="H401" s="221"/>
      <c r="I401" s="221"/>
      <c r="J401" s="157" t="s">
        <v>194</v>
      </c>
      <c r="K401" s="158">
        <v>29.716000000000001</v>
      </c>
      <c r="L401" s="222"/>
      <c r="M401" s="222"/>
      <c r="N401" s="222">
        <f>ROUND(L401*K401,2)</f>
        <v>0</v>
      </c>
      <c r="O401" s="220"/>
      <c r="P401" s="220"/>
      <c r="Q401" s="220"/>
      <c r="R401" s="121"/>
      <c r="T401" s="151" t="s">
        <v>5</v>
      </c>
      <c r="U401" s="40" t="s">
        <v>42</v>
      </c>
      <c r="V401" s="152">
        <v>0</v>
      </c>
      <c r="W401" s="152">
        <f>V401*K401</f>
        <v>0</v>
      </c>
      <c r="X401" s="152">
        <v>1.55E-2</v>
      </c>
      <c r="Y401" s="152">
        <f>X401*K401</f>
        <v>0.46059800000000001</v>
      </c>
      <c r="Z401" s="152">
        <v>0</v>
      </c>
      <c r="AA401" s="153">
        <f>Z401*K401</f>
        <v>0</v>
      </c>
      <c r="AR401" s="18" t="s">
        <v>294</v>
      </c>
      <c r="AT401" s="18" t="s">
        <v>254</v>
      </c>
      <c r="AU401" s="18" t="s">
        <v>103</v>
      </c>
      <c r="AY401" s="18" t="s">
        <v>166</v>
      </c>
      <c r="BE401" s="154">
        <f>IF(U401="základní",N401,0)</f>
        <v>0</v>
      </c>
      <c r="BF401" s="154">
        <f>IF(U401="snížená",N401,0)</f>
        <v>0</v>
      </c>
      <c r="BG401" s="154">
        <f>IF(U401="zákl. přenesená",N401,0)</f>
        <v>0</v>
      </c>
      <c r="BH401" s="154">
        <f>IF(U401="sníž. přenesená",N401,0)</f>
        <v>0</v>
      </c>
      <c r="BI401" s="154">
        <f>IF(U401="nulová",N401,0)</f>
        <v>0</v>
      </c>
      <c r="BJ401" s="18" t="s">
        <v>22</v>
      </c>
      <c r="BK401" s="154">
        <f>ROUND(L401*K401,2)</f>
        <v>0</v>
      </c>
      <c r="BL401" s="18" t="s">
        <v>230</v>
      </c>
      <c r="BM401" s="18" t="s">
        <v>1087</v>
      </c>
    </row>
    <row r="402" spans="2:65" s="1" customFormat="1" ht="25.5" customHeight="1">
      <c r="B402" s="119"/>
      <c r="C402" s="147" t="s">
        <v>1088</v>
      </c>
      <c r="D402" s="147" t="s">
        <v>167</v>
      </c>
      <c r="E402" s="148" t="s">
        <v>1089</v>
      </c>
      <c r="F402" s="219" t="s">
        <v>1090</v>
      </c>
      <c r="G402" s="219"/>
      <c r="H402" s="219"/>
      <c r="I402" s="219"/>
      <c r="J402" s="149" t="s">
        <v>194</v>
      </c>
      <c r="K402" s="150">
        <v>25</v>
      </c>
      <c r="L402" s="220"/>
      <c r="M402" s="220"/>
      <c r="N402" s="220">
        <f>ROUND(L402*K402,2)</f>
        <v>0</v>
      </c>
      <c r="O402" s="220"/>
      <c r="P402" s="220"/>
      <c r="Q402" s="220"/>
      <c r="R402" s="121"/>
      <c r="T402" s="151" t="s">
        <v>5</v>
      </c>
      <c r="U402" s="40" t="s">
        <v>42</v>
      </c>
      <c r="V402" s="152">
        <v>0.36799999999999999</v>
      </c>
      <c r="W402" s="152">
        <f>V402*K402</f>
        <v>9.1999999999999993</v>
      </c>
      <c r="X402" s="152">
        <v>0</v>
      </c>
      <c r="Y402" s="152">
        <f>X402*K402</f>
        <v>0</v>
      </c>
      <c r="Z402" s="152">
        <v>8.3169999999999994E-2</v>
      </c>
      <c r="AA402" s="153">
        <f>Z402*K402</f>
        <v>2.07925</v>
      </c>
      <c r="AR402" s="18" t="s">
        <v>230</v>
      </c>
      <c r="AT402" s="18" t="s">
        <v>167</v>
      </c>
      <c r="AU402" s="18" t="s">
        <v>103</v>
      </c>
      <c r="AY402" s="18" t="s">
        <v>166</v>
      </c>
      <c r="BE402" s="154">
        <f>IF(U402="základní",N402,0)</f>
        <v>0</v>
      </c>
      <c r="BF402" s="154">
        <f>IF(U402="snížená",N402,0)</f>
        <v>0</v>
      </c>
      <c r="BG402" s="154">
        <f>IF(U402="zákl. přenesená",N402,0)</f>
        <v>0</v>
      </c>
      <c r="BH402" s="154">
        <f>IF(U402="sníž. přenesená",N402,0)</f>
        <v>0</v>
      </c>
      <c r="BI402" s="154">
        <f>IF(U402="nulová",N402,0)</f>
        <v>0</v>
      </c>
      <c r="BJ402" s="18" t="s">
        <v>22</v>
      </c>
      <c r="BK402" s="154">
        <f>ROUND(L402*K402,2)</f>
        <v>0</v>
      </c>
      <c r="BL402" s="18" t="s">
        <v>230</v>
      </c>
      <c r="BM402" s="18" t="s">
        <v>1091</v>
      </c>
    </row>
    <row r="403" spans="2:65" s="9" customFormat="1" ht="29.85" customHeight="1">
      <c r="B403" s="136"/>
      <c r="C403" s="137"/>
      <c r="D403" s="146" t="s">
        <v>139</v>
      </c>
      <c r="E403" s="146"/>
      <c r="F403" s="146"/>
      <c r="G403" s="146"/>
      <c r="H403" s="146"/>
      <c r="I403" s="146"/>
      <c r="J403" s="146"/>
      <c r="K403" s="146"/>
      <c r="L403" s="146"/>
      <c r="M403" s="146"/>
      <c r="N403" s="228">
        <f>BK403</f>
        <v>0</v>
      </c>
      <c r="O403" s="229"/>
      <c r="P403" s="229"/>
      <c r="Q403" s="229"/>
      <c r="R403" s="139"/>
      <c r="T403" s="140"/>
      <c r="U403" s="137"/>
      <c r="V403" s="137"/>
      <c r="W403" s="141">
        <f>W404</f>
        <v>55.903800000000004</v>
      </c>
      <c r="X403" s="137"/>
      <c r="Y403" s="141">
        <f>Y404</f>
        <v>0</v>
      </c>
      <c r="Z403" s="137"/>
      <c r="AA403" s="142">
        <f>AA404</f>
        <v>4.8612000000000002</v>
      </c>
      <c r="AR403" s="143" t="s">
        <v>103</v>
      </c>
      <c r="AT403" s="144" t="s">
        <v>76</v>
      </c>
      <c r="AU403" s="144" t="s">
        <v>22</v>
      </c>
      <c r="AY403" s="143" t="s">
        <v>166</v>
      </c>
      <c r="BK403" s="145">
        <f>BK404</f>
        <v>0</v>
      </c>
    </row>
    <row r="404" spans="2:65" s="1" customFormat="1" ht="25.5" customHeight="1">
      <c r="B404" s="119"/>
      <c r="C404" s="147" t="s">
        <v>1092</v>
      </c>
      <c r="D404" s="147" t="s">
        <v>167</v>
      </c>
      <c r="E404" s="148" t="s">
        <v>1093</v>
      </c>
      <c r="F404" s="219" t="s">
        <v>1094</v>
      </c>
      <c r="G404" s="219"/>
      <c r="H404" s="219"/>
      <c r="I404" s="219"/>
      <c r="J404" s="149" t="s">
        <v>194</v>
      </c>
      <c r="K404" s="150">
        <v>243.06</v>
      </c>
      <c r="L404" s="220"/>
      <c r="M404" s="220"/>
      <c r="N404" s="220">
        <f>ROUND(L404*K404,2)</f>
        <v>0</v>
      </c>
      <c r="O404" s="220"/>
      <c r="P404" s="220"/>
      <c r="Q404" s="220"/>
      <c r="R404" s="121"/>
      <c r="T404" s="151" t="s">
        <v>5</v>
      </c>
      <c r="U404" s="40" t="s">
        <v>42</v>
      </c>
      <c r="V404" s="152">
        <v>0.23</v>
      </c>
      <c r="W404" s="152">
        <f>V404*K404</f>
        <v>55.903800000000004</v>
      </c>
      <c r="X404" s="152">
        <v>0</v>
      </c>
      <c r="Y404" s="152">
        <f>X404*K404</f>
        <v>0</v>
      </c>
      <c r="Z404" s="152">
        <v>0.02</v>
      </c>
      <c r="AA404" s="153">
        <f>Z404*K404</f>
        <v>4.8612000000000002</v>
      </c>
      <c r="AR404" s="18" t="s">
        <v>230</v>
      </c>
      <c r="AT404" s="18" t="s">
        <v>167</v>
      </c>
      <c r="AU404" s="18" t="s">
        <v>103</v>
      </c>
      <c r="AY404" s="18" t="s">
        <v>166</v>
      </c>
      <c r="BE404" s="154">
        <f>IF(U404="základní",N404,0)</f>
        <v>0</v>
      </c>
      <c r="BF404" s="154">
        <f>IF(U404="snížená",N404,0)</f>
        <v>0</v>
      </c>
      <c r="BG404" s="154">
        <f>IF(U404="zákl. přenesená",N404,0)</f>
        <v>0</v>
      </c>
      <c r="BH404" s="154">
        <f>IF(U404="sníž. přenesená",N404,0)</f>
        <v>0</v>
      </c>
      <c r="BI404" s="154">
        <f>IF(U404="nulová",N404,0)</f>
        <v>0</v>
      </c>
      <c r="BJ404" s="18" t="s">
        <v>22</v>
      </c>
      <c r="BK404" s="154">
        <f>ROUND(L404*K404,2)</f>
        <v>0</v>
      </c>
      <c r="BL404" s="18" t="s">
        <v>230</v>
      </c>
      <c r="BM404" s="18" t="s">
        <v>1095</v>
      </c>
    </row>
    <row r="405" spans="2:65" s="9" customFormat="1" ht="29.85" customHeight="1">
      <c r="B405" s="136"/>
      <c r="C405" s="137"/>
      <c r="D405" s="146" t="s">
        <v>140</v>
      </c>
      <c r="E405" s="146"/>
      <c r="F405" s="146"/>
      <c r="G405" s="146"/>
      <c r="H405" s="146"/>
      <c r="I405" s="146"/>
      <c r="J405" s="146"/>
      <c r="K405" s="146"/>
      <c r="L405" s="146"/>
      <c r="M405" s="146"/>
      <c r="N405" s="228">
        <f>BK405</f>
        <v>0</v>
      </c>
      <c r="O405" s="229"/>
      <c r="P405" s="229"/>
      <c r="Q405" s="229"/>
      <c r="R405" s="139"/>
      <c r="T405" s="140"/>
      <c r="U405" s="137"/>
      <c r="V405" s="137"/>
      <c r="W405" s="141">
        <f>SUM(W406:W416)</f>
        <v>275.01778999999999</v>
      </c>
      <c r="X405" s="137"/>
      <c r="Y405" s="141">
        <f>SUM(Y406:Y416)</f>
        <v>4.2017266000000006</v>
      </c>
      <c r="Z405" s="137"/>
      <c r="AA405" s="142">
        <f>SUM(AA406:AA416)</f>
        <v>0.77322900000000006</v>
      </c>
      <c r="AR405" s="143" t="s">
        <v>103</v>
      </c>
      <c r="AT405" s="144" t="s">
        <v>76</v>
      </c>
      <c r="AU405" s="144" t="s">
        <v>22</v>
      </c>
      <c r="AY405" s="143" t="s">
        <v>166</v>
      </c>
      <c r="BK405" s="145">
        <f>SUM(BK406:BK416)</f>
        <v>0</v>
      </c>
    </row>
    <row r="406" spans="2:65" s="1" customFormat="1" ht="25.5" customHeight="1">
      <c r="B406" s="119"/>
      <c r="C406" s="147" t="s">
        <v>1096</v>
      </c>
      <c r="D406" s="147" t="s">
        <v>167</v>
      </c>
      <c r="E406" s="148" t="s">
        <v>1097</v>
      </c>
      <c r="F406" s="219" t="s">
        <v>1098</v>
      </c>
      <c r="G406" s="219"/>
      <c r="H406" s="219"/>
      <c r="I406" s="219"/>
      <c r="J406" s="149" t="s">
        <v>194</v>
      </c>
      <c r="K406" s="150">
        <v>268.06</v>
      </c>
      <c r="L406" s="220"/>
      <c r="M406" s="220"/>
      <c r="N406" s="220">
        <f t="shared" ref="N406:N416" si="160">ROUND(L406*K406,2)</f>
        <v>0</v>
      </c>
      <c r="O406" s="220"/>
      <c r="P406" s="220"/>
      <c r="Q406" s="220"/>
      <c r="R406" s="121"/>
      <c r="T406" s="151" t="s">
        <v>5</v>
      </c>
      <c r="U406" s="40" t="s">
        <v>42</v>
      </c>
      <c r="V406" s="152">
        <v>7.2999999999999995E-2</v>
      </c>
      <c r="W406" s="152">
        <f t="shared" ref="W406:W416" si="161">V406*K406</f>
        <v>19.568379999999998</v>
      </c>
      <c r="X406" s="152">
        <v>0</v>
      </c>
      <c r="Y406" s="152">
        <f t="shared" ref="Y406:Y416" si="162">X406*K406</f>
        <v>0</v>
      </c>
      <c r="Z406" s="152">
        <v>0</v>
      </c>
      <c r="AA406" s="153">
        <f t="shared" ref="AA406:AA416" si="163">Z406*K406</f>
        <v>0</v>
      </c>
      <c r="AR406" s="18" t="s">
        <v>230</v>
      </c>
      <c r="AT406" s="18" t="s">
        <v>167</v>
      </c>
      <c r="AU406" s="18" t="s">
        <v>103</v>
      </c>
      <c r="AY406" s="18" t="s">
        <v>166</v>
      </c>
      <c r="BE406" s="154">
        <f t="shared" ref="BE406:BE416" si="164">IF(U406="základní",N406,0)</f>
        <v>0</v>
      </c>
      <c r="BF406" s="154">
        <f t="shared" ref="BF406:BF416" si="165">IF(U406="snížená",N406,0)</f>
        <v>0</v>
      </c>
      <c r="BG406" s="154">
        <f t="shared" ref="BG406:BG416" si="166">IF(U406="zákl. přenesená",N406,0)</f>
        <v>0</v>
      </c>
      <c r="BH406" s="154">
        <f t="shared" ref="BH406:BH416" si="167">IF(U406="sníž. přenesená",N406,0)</f>
        <v>0</v>
      </c>
      <c r="BI406" s="154">
        <f t="shared" ref="BI406:BI416" si="168">IF(U406="nulová",N406,0)</f>
        <v>0</v>
      </c>
      <c r="BJ406" s="18" t="s">
        <v>22</v>
      </c>
      <c r="BK406" s="154">
        <f t="shared" ref="BK406:BK416" si="169">ROUND(L406*K406,2)</f>
        <v>0</v>
      </c>
      <c r="BL406" s="18" t="s">
        <v>230</v>
      </c>
      <c r="BM406" s="18" t="s">
        <v>1099</v>
      </c>
    </row>
    <row r="407" spans="2:65" s="1" customFormat="1" ht="16.5" customHeight="1">
      <c r="B407" s="119"/>
      <c r="C407" s="147" t="s">
        <v>1100</v>
      </c>
      <c r="D407" s="147" t="s">
        <v>167</v>
      </c>
      <c r="E407" s="148" t="s">
        <v>1101</v>
      </c>
      <c r="F407" s="219" t="s">
        <v>1102</v>
      </c>
      <c r="G407" s="219"/>
      <c r="H407" s="219"/>
      <c r="I407" s="219"/>
      <c r="J407" s="149" t="s">
        <v>194</v>
      </c>
      <c r="K407" s="150">
        <v>268.06</v>
      </c>
      <c r="L407" s="220"/>
      <c r="M407" s="220"/>
      <c r="N407" s="220">
        <f t="shared" si="160"/>
        <v>0</v>
      </c>
      <c r="O407" s="220"/>
      <c r="P407" s="220"/>
      <c r="Q407" s="220"/>
      <c r="R407" s="121"/>
      <c r="T407" s="151" t="s">
        <v>5</v>
      </c>
      <c r="U407" s="40" t="s">
        <v>42</v>
      </c>
      <c r="V407" s="152">
        <v>2.4E-2</v>
      </c>
      <c r="W407" s="152">
        <f t="shared" si="161"/>
        <v>6.43344</v>
      </c>
      <c r="X407" s="152">
        <v>0</v>
      </c>
      <c r="Y407" s="152">
        <f t="shared" si="162"/>
        <v>0</v>
      </c>
      <c r="Z407" s="152">
        <v>0</v>
      </c>
      <c r="AA407" s="153">
        <f t="shared" si="163"/>
        <v>0</v>
      </c>
      <c r="AR407" s="18" t="s">
        <v>230</v>
      </c>
      <c r="AT407" s="18" t="s">
        <v>167</v>
      </c>
      <c r="AU407" s="18" t="s">
        <v>103</v>
      </c>
      <c r="AY407" s="18" t="s">
        <v>166</v>
      </c>
      <c r="BE407" s="154">
        <f t="shared" si="164"/>
        <v>0</v>
      </c>
      <c r="BF407" s="154">
        <f t="shared" si="165"/>
        <v>0</v>
      </c>
      <c r="BG407" s="154">
        <f t="shared" si="166"/>
        <v>0</v>
      </c>
      <c r="BH407" s="154">
        <f t="shared" si="167"/>
        <v>0</v>
      </c>
      <c r="BI407" s="154">
        <f t="shared" si="168"/>
        <v>0</v>
      </c>
      <c r="BJ407" s="18" t="s">
        <v>22</v>
      </c>
      <c r="BK407" s="154">
        <f t="shared" si="169"/>
        <v>0</v>
      </c>
      <c r="BL407" s="18" t="s">
        <v>230</v>
      </c>
      <c r="BM407" s="18" t="s">
        <v>1103</v>
      </c>
    </row>
    <row r="408" spans="2:65" s="1" customFormat="1" ht="25.5" customHeight="1">
      <c r="B408" s="119"/>
      <c r="C408" s="147" t="s">
        <v>1104</v>
      </c>
      <c r="D408" s="147" t="s">
        <v>167</v>
      </c>
      <c r="E408" s="148" t="s">
        <v>1105</v>
      </c>
      <c r="F408" s="219" t="s">
        <v>1106</v>
      </c>
      <c r="G408" s="219"/>
      <c r="H408" s="219"/>
      <c r="I408" s="219"/>
      <c r="J408" s="149" t="s">
        <v>194</v>
      </c>
      <c r="K408" s="150">
        <v>268.06</v>
      </c>
      <c r="L408" s="220"/>
      <c r="M408" s="220"/>
      <c r="N408" s="220">
        <f t="shared" si="160"/>
        <v>0</v>
      </c>
      <c r="O408" s="220"/>
      <c r="P408" s="220"/>
      <c r="Q408" s="220"/>
      <c r="R408" s="121"/>
      <c r="T408" s="151" t="s">
        <v>5</v>
      </c>
      <c r="U408" s="40" t="s">
        <v>42</v>
      </c>
      <c r="V408" s="152">
        <v>5.8000000000000003E-2</v>
      </c>
      <c r="W408" s="152">
        <f t="shared" si="161"/>
        <v>15.54748</v>
      </c>
      <c r="X408" s="152">
        <v>3.0000000000000001E-5</v>
      </c>
      <c r="Y408" s="152">
        <f t="shared" si="162"/>
        <v>8.0418E-3</v>
      </c>
      <c r="Z408" s="152">
        <v>0</v>
      </c>
      <c r="AA408" s="153">
        <f t="shared" si="163"/>
        <v>0</v>
      </c>
      <c r="AR408" s="18" t="s">
        <v>230</v>
      </c>
      <c r="AT408" s="18" t="s">
        <v>167</v>
      </c>
      <c r="AU408" s="18" t="s">
        <v>103</v>
      </c>
      <c r="AY408" s="18" t="s">
        <v>166</v>
      </c>
      <c r="BE408" s="154">
        <f t="shared" si="164"/>
        <v>0</v>
      </c>
      <c r="BF408" s="154">
        <f t="shared" si="165"/>
        <v>0</v>
      </c>
      <c r="BG408" s="154">
        <f t="shared" si="166"/>
        <v>0</v>
      </c>
      <c r="BH408" s="154">
        <f t="shared" si="167"/>
        <v>0</v>
      </c>
      <c r="BI408" s="154">
        <f t="shared" si="168"/>
        <v>0</v>
      </c>
      <c r="BJ408" s="18" t="s">
        <v>22</v>
      </c>
      <c r="BK408" s="154">
        <f t="shared" si="169"/>
        <v>0</v>
      </c>
      <c r="BL408" s="18" t="s">
        <v>230</v>
      </c>
      <c r="BM408" s="18" t="s">
        <v>1107</v>
      </c>
    </row>
    <row r="409" spans="2:65" s="1" customFormat="1" ht="25.5" customHeight="1">
      <c r="B409" s="119"/>
      <c r="C409" s="147" t="s">
        <v>1108</v>
      </c>
      <c r="D409" s="147" t="s">
        <v>167</v>
      </c>
      <c r="E409" s="148" t="s">
        <v>1109</v>
      </c>
      <c r="F409" s="219" t="s">
        <v>1110</v>
      </c>
      <c r="G409" s="219"/>
      <c r="H409" s="219"/>
      <c r="I409" s="219"/>
      <c r="J409" s="149" t="s">
        <v>194</v>
      </c>
      <c r="K409" s="150">
        <v>268.06</v>
      </c>
      <c r="L409" s="220"/>
      <c r="M409" s="220"/>
      <c r="N409" s="220">
        <f t="shared" si="160"/>
        <v>0</v>
      </c>
      <c r="O409" s="220"/>
      <c r="P409" s="220"/>
      <c r="Q409" s="220"/>
      <c r="R409" s="121"/>
      <c r="T409" s="151" t="s">
        <v>5</v>
      </c>
      <c r="U409" s="40" t="s">
        <v>42</v>
      </c>
      <c r="V409" s="152">
        <v>0.29099999999999998</v>
      </c>
      <c r="W409" s="152">
        <f t="shared" si="161"/>
        <v>78.005459999999999</v>
      </c>
      <c r="X409" s="152">
        <v>1.2E-2</v>
      </c>
      <c r="Y409" s="152">
        <f t="shared" si="162"/>
        <v>3.21672</v>
      </c>
      <c r="Z409" s="152">
        <v>0</v>
      </c>
      <c r="AA409" s="153">
        <f t="shared" si="163"/>
        <v>0</v>
      </c>
      <c r="AR409" s="18" t="s">
        <v>230</v>
      </c>
      <c r="AT409" s="18" t="s">
        <v>167</v>
      </c>
      <c r="AU409" s="18" t="s">
        <v>103</v>
      </c>
      <c r="AY409" s="18" t="s">
        <v>166</v>
      </c>
      <c r="BE409" s="154">
        <f t="shared" si="164"/>
        <v>0</v>
      </c>
      <c r="BF409" s="154">
        <f t="shared" si="165"/>
        <v>0</v>
      </c>
      <c r="BG409" s="154">
        <f t="shared" si="166"/>
        <v>0</v>
      </c>
      <c r="BH409" s="154">
        <f t="shared" si="167"/>
        <v>0</v>
      </c>
      <c r="BI409" s="154">
        <f t="shared" si="168"/>
        <v>0</v>
      </c>
      <c r="BJ409" s="18" t="s">
        <v>22</v>
      </c>
      <c r="BK409" s="154">
        <f t="shared" si="169"/>
        <v>0</v>
      </c>
      <c r="BL409" s="18" t="s">
        <v>230</v>
      </c>
      <c r="BM409" s="18" t="s">
        <v>1111</v>
      </c>
    </row>
    <row r="410" spans="2:65" s="1" customFormat="1" ht="25.5" customHeight="1">
      <c r="B410" s="119"/>
      <c r="C410" s="147" t="s">
        <v>1112</v>
      </c>
      <c r="D410" s="147" t="s">
        <v>167</v>
      </c>
      <c r="E410" s="148" t="s">
        <v>1113</v>
      </c>
      <c r="F410" s="219" t="s">
        <v>1114</v>
      </c>
      <c r="G410" s="219"/>
      <c r="H410" s="219"/>
      <c r="I410" s="219"/>
      <c r="J410" s="149" t="s">
        <v>194</v>
      </c>
      <c r="K410" s="150">
        <v>243.06</v>
      </c>
      <c r="L410" s="220"/>
      <c r="M410" s="220"/>
      <c r="N410" s="220">
        <f t="shared" si="160"/>
        <v>0</v>
      </c>
      <c r="O410" s="220"/>
      <c r="P410" s="220"/>
      <c r="Q410" s="220"/>
      <c r="R410" s="121"/>
      <c r="T410" s="151" t="s">
        <v>5</v>
      </c>
      <c r="U410" s="40" t="s">
        <v>42</v>
      </c>
      <c r="V410" s="152">
        <v>0.255</v>
      </c>
      <c r="W410" s="152">
        <f t="shared" si="161"/>
        <v>61.9803</v>
      </c>
      <c r="X410" s="152">
        <v>0</v>
      </c>
      <c r="Y410" s="152">
        <f t="shared" si="162"/>
        <v>0</v>
      </c>
      <c r="Z410" s="152">
        <v>3.0000000000000001E-3</v>
      </c>
      <c r="AA410" s="153">
        <f t="shared" si="163"/>
        <v>0.72918000000000005</v>
      </c>
      <c r="AR410" s="18" t="s">
        <v>230</v>
      </c>
      <c r="AT410" s="18" t="s">
        <v>167</v>
      </c>
      <c r="AU410" s="18" t="s">
        <v>103</v>
      </c>
      <c r="AY410" s="18" t="s">
        <v>166</v>
      </c>
      <c r="BE410" s="154">
        <f t="shared" si="164"/>
        <v>0</v>
      </c>
      <c r="BF410" s="154">
        <f t="shared" si="165"/>
        <v>0</v>
      </c>
      <c r="BG410" s="154">
        <f t="shared" si="166"/>
        <v>0</v>
      </c>
      <c r="BH410" s="154">
        <f t="shared" si="167"/>
        <v>0</v>
      </c>
      <c r="BI410" s="154">
        <f t="shared" si="168"/>
        <v>0</v>
      </c>
      <c r="BJ410" s="18" t="s">
        <v>22</v>
      </c>
      <c r="BK410" s="154">
        <f t="shared" si="169"/>
        <v>0</v>
      </c>
      <c r="BL410" s="18" t="s">
        <v>230</v>
      </c>
      <c r="BM410" s="18" t="s">
        <v>1115</v>
      </c>
    </row>
    <row r="411" spans="2:65" s="1" customFormat="1" ht="38.25" customHeight="1">
      <c r="B411" s="119"/>
      <c r="C411" s="147" t="s">
        <v>1116</v>
      </c>
      <c r="D411" s="147" t="s">
        <v>167</v>
      </c>
      <c r="E411" s="148" t="s">
        <v>1117</v>
      </c>
      <c r="F411" s="219" t="s">
        <v>1118</v>
      </c>
      <c r="G411" s="219"/>
      <c r="H411" s="219"/>
      <c r="I411" s="219"/>
      <c r="J411" s="149" t="s">
        <v>194</v>
      </c>
      <c r="K411" s="150">
        <v>243.06</v>
      </c>
      <c r="L411" s="220"/>
      <c r="M411" s="220"/>
      <c r="N411" s="220">
        <f t="shared" si="160"/>
        <v>0</v>
      </c>
      <c r="O411" s="220"/>
      <c r="P411" s="220"/>
      <c r="Q411" s="220"/>
      <c r="R411" s="121"/>
      <c r="T411" s="151" t="s">
        <v>5</v>
      </c>
      <c r="U411" s="40" t="s">
        <v>42</v>
      </c>
      <c r="V411" s="152">
        <v>0.20300000000000001</v>
      </c>
      <c r="W411" s="152">
        <f t="shared" si="161"/>
        <v>49.341180000000001</v>
      </c>
      <c r="X411" s="152">
        <v>4.0000000000000002E-4</v>
      </c>
      <c r="Y411" s="152">
        <f t="shared" si="162"/>
        <v>9.7224000000000005E-2</v>
      </c>
      <c r="Z411" s="152">
        <v>0</v>
      </c>
      <c r="AA411" s="153">
        <f t="shared" si="163"/>
        <v>0</v>
      </c>
      <c r="AR411" s="18" t="s">
        <v>230</v>
      </c>
      <c r="AT411" s="18" t="s">
        <v>167</v>
      </c>
      <c r="AU411" s="18" t="s">
        <v>103</v>
      </c>
      <c r="AY411" s="18" t="s">
        <v>166</v>
      </c>
      <c r="BE411" s="154">
        <f t="shared" si="164"/>
        <v>0</v>
      </c>
      <c r="BF411" s="154">
        <f t="shared" si="165"/>
        <v>0</v>
      </c>
      <c r="BG411" s="154">
        <f t="shared" si="166"/>
        <v>0</v>
      </c>
      <c r="BH411" s="154">
        <f t="shared" si="167"/>
        <v>0</v>
      </c>
      <c r="BI411" s="154">
        <f t="shared" si="168"/>
        <v>0</v>
      </c>
      <c r="BJ411" s="18" t="s">
        <v>22</v>
      </c>
      <c r="BK411" s="154">
        <f t="shared" si="169"/>
        <v>0</v>
      </c>
      <c r="BL411" s="18" t="s">
        <v>230</v>
      </c>
      <c r="BM411" s="18" t="s">
        <v>1119</v>
      </c>
    </row>
    <row r="412" spans="2:65" s="1" customFormat="1" ht="38.25" customHeight="1">
      <c r="B412" s="119"/>
      <c r="C412" s="155" t="s">
        <v>1120</v>
      </c>
      <c r="D412" s="155" t="s">
        <v>254</v>
      </c>
      <c r="E412" s="156" t="s">
        <v>1121</v>
      </c>
      <c r="F412" s="221" t="s">
        <v>1122</v>
      </c>
      <c r="G412" s="221"/>
      <c r="H412" s="221"/>
      <c r="I412" s="221"/>
      <c r="J412" s="157" t="s">
        <v>194</v>
      </c>
      <c r="K412" s="158">
        <v>243.06</v>
      </c>
      <c r="L412" s="222"/>
      <c r="M412" s="222"/>
      <c r="N412" s="222">
        <f t="shared" si="160"/>
        <v>0</v>
      </c>
      <c r="O412" s="220"/>
      <c r="P412" s="220"/>
      <c r="Q412" s="220"/>
      <c r="R412" s="121"/>
      <c r="T412" s="151" t="s">
        <v>5</v>
      </c>
      <c r="U412" s="40" t="s">
        <v>42</v>
      </c>
      <c r="V412" s="152">
        <v>0</v>
      </c>
      <c r="W412" s="152">
        <f t="shared" si="161"/>
        <v>0</v>
      </c>
      <c r="X412" s="152">
        <v>3.395E-3</v>
      </c>
      <c r="Y412" s="152">
        <f t="shared" si="162"/>
        <v>0.8251887</v>
      </c>
      <c r="Z412" s="152">
        <v>0</v>
      </c>
      <c r="AA412" s="153">
        <f t="shared" si="163"/>
        <v>0</v>
      </c>
      <c r="AR412" s="18" t="s">
        <v>294</v>
      </c>
      <c r="AT412" s="18" t="s">
        <v>254</v>
      </c>
      <c r="AU412" s="18" t="s">
        <v>103</v>
      </c>
      <c r="AY412" s="18" t="s">
        <v>166</v>
      </c>
      <c r="BE412" s="154">
        <f t="shared" si="164"/>
        <v>0</v>
      </c>
      <c r="BF412" s="154">
        <f t="shared" si="165"/>
        <v>0</v>
      </c>
      <c r="BG412" s="154">
        <f t="shared" si="166"/>
        <v>0</v>
      </c>
      <c r="BH412" s="154">
        <f t="shared" si="167"/>
        <v>0</v>
      </c>
      <c r="BI412" s="154">
        <f t="shared" si="168"/>
        <v>0</v>
      </c>
      <c r="BJ412" s="18" t="s">
        <v>22</v>
      </c>
      <c r="BK412" s="154">
        <f t="shared" si="169"/>
        <v>0</v>
      </c>
      <c r="BL412" s="18" t="s">
        <v>230</v>
      </c>
      <c r="BM412" s="18" t="s">
        <v>1123</v>
      </c>
    </row>
    <row r="413" spans="2:65" s="1" customFormat="1" ht="25.5" customHeight="1">
      <c r="B413" s="119"/>
      <c r="C413" s="147" t="s">
        <v>1124</v>
      </c>
      <c r="D413" s="147" t="s">
        <v>167</v>
      </c>
      <c r="E413" s="148" t="s">
        <v>1125</v>
      </c>
      <c r="F413" s="219" t="s">
        <v>1126</v>
      </c>
      <c r="G413" s="219"/>
      <c r="H413" s="219"/>
      <c r="I413" s="219"/>
      <c r="J413" s="149" t="s">
        <v>200</v>
      </c>
      <c r="K413" s="150">
        <v>146.83000000000001</v>
      </c>
      <c r="L413" s="220"/>
      <c r="M413" s="220"/>
      <c r="N413" s="220">
        <f t="shared" si="160"/>
        <v>0</v>
      </c>
      <c r="O413" s="220"/>
      <c r="P413" s="220"/>
      <c r="Q413" s="220"/>
      <c r="R413" s="121"/>
      <c r="T413" s="151" t="s">
        <v>5</v>
      </c>
      <c r="U413" s="40" t="s">
        <v>42</v>
      </c>
      <c r="V413" s="152">
        <v>3.5000000000000003E-2</v>
      </c>
      <c r="W413" s="152">
        <f t="shared" si="161"/>
        <v>5.139050000000001</v>
      </c>
      <c r="X413" s="152">
        <v>0</v>
      </c>
      <c r="Y413" s="152">
        <f t="shared" si="162"/>
        <v>0</v>
      </c>
      <c r="Z413" s="152">
        <v>2.9999999999999997E-4</v>
      </c>
      <c r="AA413" s="153">
        <f t="shared" si="163"/>
        <v>4.4048999999999998E-2</v>
      </c>
      <c r="AR413" s="18" t="s">
        <v>230</v>
      </c>
      <c r="AT413" s="18" t="s">
        <v>167</v>
      </c>
      <c r="AU413" s="18" t="s">
        <v>103</v>
      </c>
      <c r="AY413" s="18" t="s">
        <v>166</v>
      </c>
      <c r="BE413" s="154">
        <f t="shared" si="164"/>
        <v>0</v>
      </c>
      <c r="BF413" s="154">
        <f t="shared" si="165"/>
        <v>0</v>
      </c>
      <c r="BG413" s="154">
        <f t="shared" si="166"/>
        <v>0</v>
      </c>
      <c r="BH413" s="154">
        <f t="shared" si="167"/>
        <v>0</v>
      </c>
      <c r="BI413" s="154">
        <f t="shared" si="168"/>
        <v>0</v>
      </c>
      <c r="BJ413" s="18" t="s">
        <v>22</v>
      </c>
      <c r="BK413" s="154">
        <f t="shared" si="169"/>
        <v>0</v>
      </c>
      <c r="BL413" s="18" t="s">
        <v>230</v>
      </c>
      <c r="BM413" s="18" t="s">
        <v>1127</v>
      </c>
    </row>
    <row r="414" spans="2:65" s="1" customFormat="1" ht="25.5" customHeight="1">
      <c r="B414" s="119"/>
      <c r="C414" s="147" t="s">
        <v>1128</v>
      </c>
      <c r="D414" s="147" t="s">
        <v>167</v>
      </c>
      <c r="E414" s="148" t="s">
        <v>1129</v>
      </c>
      <c r="F414" s="219" t="s">
        <v>1130</v>
      </c>
      <c r="G414" s="219"/>
      <c r="H414" s="219"/>
      <c r="I414" s="219"/>
      <c r="J414" s="149" t="s">
        <v>200</v>
      </c>
      <c r="K414" s="150">
        <v>146.83000000000001</v>
      </c>
      <c r="L414" s="220"/>
      <c r="M414" s="220"/>
      <c r="N414" s="220">
        <f t="shared" si="160"/>
        <v>0</v>
      </c>
      <c r="O414" s="220"/>
      <c r="P414" s="220"/>
      <c r="Q414" s="220"/>
      <c r="R414" s="121"/>
      <c r="T414" s="151" t="s">
        <v>5</v>
      </c>
      <c r="U414" s="40" t="s">
        <v>42</v>
      </c>
      <c r="V414" s="152">
        <v>0.25</v>
      </c>
      <c r="W414" s="152">
        <f t="shared" si="161"/>
        <v>36.707500000000003</v>
      </c>
      <c r="X414" s="152">
        <v>2.0000000000000002E-5</v>
      </c>
      <c r="Y414" s="152">
        <f t="shared" si="162"/>
        <v>2.9366000000000006E-3</v>
      </c>
      <c r="Z414" s="152">
        <v>0</v>
      </c>
      <c r="AA414" s="153">
        <f t="shared" si="163"/>
        <v>0</v>
      </c>
      <c r="AR414" s="18" t="s">
        <v>230</v>
      </c>
      <c r="AT414" s="18" t="s">
        <v>167</v>
      </c>
      <c r="AU414" s="18" t="s">
        <v>103</v>
      </c>
      <c r="AY414" s="18" t="s">
        <v>166</v>
      </c>
      <c r="BE414" s="154">
        <f t="shared" si="164"/>
        <v>0</v>
      </c>
      <c r="BF414" s="154">
        <f t="shared" si="165"/>
        <v>0</v>
      </c>
      <c r="BG414" s="154">
        <f t="shared" si="166"/>
        <v>0</v>
      </c>
      <c r="BH414" s="154">
        <f t="shared" si="167"/>
        <v>0</v>
      </c>
      <c r="BI414" s="154">
        <f t="shared" si="168"/>
        <v>0</v>
      </c>
      <c r="BJ414" s="18" t="s">
        <v>22</v>
      </c>
      <c r="BK414" s="154">
        <f t="shared" si="169"/>
        <v>0</v>
      </c>
      <c r="BL414" s="18" t="s">
        <v>230</v>
      </c>
      <c r="BM414" s="18" t="s">
        <v>1131</v>
      </c>
    </row>
    <row r="415" spans="2:65" s="1" customFormat="1" ht="25.5" customHeight="1">
      <c r="B415" s="119"/>
      <c r="C415" s="155" t="s">
        <v>1132</v>
      </c>
      <c r="D415" s="155" t="s">
        <v>254</v>
      </c>
      <c r="E415" s="156" t="s">
        <v>1133</v>
      </c>
      <c r="F415" s="221" t="s">
        <v>1134</v>
      </c>
      <c r="G415" s="221"/>
      <c r="H415" s="221"/>
      <c r="I415" s="221"/>
      <c r="J415" s="157" t="s">
        <v>200</v>
      </c>
      <c r="K415" s="158">
        <v>146.83000000000001</v>
      </c>
      <c r="L415" s="222"/>
      <c r="M415" s="222"/>
      <c r="N415" s="222">
        <f t="shared" si="160"/>
        <v>0</v>
      </c>
      <c r="O415" s="220"/>
      <c r="P415" s="220"/>
      <c r="Q415" s="220"/>
      <c r="R415" s="121"/>
      <c r="T415" s="151" t="s">
        <v>5</v>
      </c>
      <c r="U415" s="40" t="s">
        <v>42</v>
      </c>
      <c r="V415" s="152">
        <v>0</v>
      </c>
      <c r="W415" s="152">
        <f t="shared" si="161"/>
        <v>0</v>
      </c>
      <c r="X415" s="152">
        <v>3.5E-4</v>
      </c>
      <c r="Y415" s="152">
        <f t="shared" si="162"/>
        <v>5.1390500000000006E-2</v>
      </c>
      <c r="Z415" s="152">
        <v>0</v>
      </c>
      <c r="AA415" s="153">
        <f t="shared" si="163"/>
        <v>0</v>
      </c>
      <c r="AR415" s="18" t="s">
        <v>294</v>
      </c>
      <c r="AT415" s="18" t="s">
        <v>254</v>
      </c>
      <c r="AU415" s="18" t="s">
        <v>103</v>
      </c>
      <c r="AY415" s="18" t="s">
        <v>166</v>
      </c>
      <c r="BE415" s="154">
        <f t="shared" si="164"/>
        <v>0</v>
      </c>
      <c r="BF415" s="154">
        <f t="shared" si="165"/>
        <v>0</v>
      </c>
      <c r="BG415" s="154">
        <f t="shared" si="166"/>
        <v>0</v>
      </c>
      <c r="BH415" s="154">
        <f t="shared" si="167"/>
        <v>0</v>
      </c>
      <c r="BI415" s="154">
        <f t="shared" si="168"/>
        <v>0</v>
      </c>
      <c r="BJ415" s="18" t="s">
        <v>22</v>
      </c>
      <c r="BK415" s="154">
        <f t="shared" si="169"/>
        <v>0</v>
      </c>
      <c r="BL415" s="18" t="s">
        <v>230</v>
      </c>
      <c r="BM415" s="18" t="s">
        <v>1135</v>
      </c>
    </row>
    <row r="416" spans="2:65" s="1" customFormat="1" ht="25.5" customHeight="1">
      <c r="B416" s="119"/>
      <c r="C416" s="147" t="s">
        <v>1136</v>
      </c>
      <c r="D416" s="147" t="s">
        <v>167</v>
      </c>
      <c r="E416" s="148" t="s">
        <v>1137</v>
      </c>
      <c r="F416" s="219" t="s">
        <v>1138</v>
      </c>
      <c r="G416" s="219"/>
      <c r="H416" s="219"/>
      <c r="I416" s="219"/>
      <c r="J416" s="149" t="s">
        <v>200</v>
      </c>
      <c r="K416" s="150">
        <v>7.5</v>
      </c>
      <c r="L416" s="220"/>
      <c r="M416" s="220"/>
      <c r="N416" s="220">
        <f t="shared" si="160"/>
        <v>0</v>
      </c>
      <c r="O416" s="220"/>
      <c r="P416" s="220"/>
      <c r="Q416" s="220"/>
      <c r="R416" s="121"/>
      <c r="T416" s="151" t="s">
        <v>5</v>
      </c>
      <c r="U416" s="40" t="s">
        <v>42</v>
      </c>
      <c r="V416" s="152">
        <v>0.30599999999999999</v>
      </c>
      <c r="W416" s="152">
        <f t="shared" si="161"/>
        <v>2.2949999999999999</v>
      </c>
      <c r="X416" s="152">
        <v>3.0000000000000001E-5</v>
      </c>
      <c r="Y416" s="152">
        <f t="shared" si="162"/>
        <v>2.2499999999999999E-4</v>
      </c>
      <c r="Z416" s="152">
        <v>0</v>
      </c>
      <c r="AA416" s="153">
        <f t="shared" si="163"/>
        <v>0</v>
      </c>
      <c r="AR416" s="18" t="s">
        <v>230</v>
      </c>
      <c r="AT416" s="18" t="s">
        <v>167</v>
      </c>
      <c r="AU416" s="18" t="s">
        <v>103</v>
      </c>
      <c r="AY416" s="18" t="s">
        <v>166</v>
      </c>
      <c r="BE416" s="154">
        <f t="shared" si="164"/>
        <v>0</v>
      </c>
      <c r="BF416" s="154">
        <f t="shared" si="165"/>
        <v>0</v>
      </c>
      <c r="BG416" s="154">
        <f t="shared" si="166"/>
        <v>0</v>
      </c>
      <c r="BH416" s="154">
        <f t="shared" si="167"/>
        <v>0</v>
      </c>
      <c r="BI416" s="154">
        <f t="shared" si="168"/>
        <v>0</v>
      </c>
      <c r="BJ416" s="18" t="s">
        <v>22</v>
      </c>
      <c r="BK416" s="154">
        <f t="shared" si="169"/>
        <v>0</v>
      </c>
      <c r="BL416" s="18" t="s">
        <v>230</v>
      </c>
      <c r="BM416" s="18" t="s">
        <v>1139</v>
      </c>
    </row>
    <row r="417" spans="2:65" s="9" customFormat="1" ht="29.85" customHeight="1">
      <c r="B417" s="136"/>
      <c r="C417" s="137"/>
      <c r="D417" s="146" t="s">
        <v>141</v>
      </c>
      <c r="E417" s="146"/>
      <c r="F417" s="146"/>
      <c r="G417" s="146"/>
      <c r="H417" s="146"/>
      <c r="I417" s="146"/>
      <c r="J417" s="146"/>
      <c r="K417" s="146"/>
      <c r="L417" s="146"/>
      <c r="M417" s="146"/>
      <c r="N417" s="228">
        <f>BK417</f>
        <v>0</v>
      </c>
      <c r="O417" s="229"/>
      <c r="P417" s="229"/>
      <c r="Q417" s="229"/>
      <c r="R417" s="139"/>
      <c r="T417" s="140"/>
      <c r="U417" s="137"/>
      <c r="V417" s="137"/>
      <c r="W417" s="141">
        <f>SUM(W418:W425)</f>
        <v>139.45871799999998</v>
      </c>
      <c r="X417" s="137"/>
      <c r="Y417" s="141">
        <f>SUM(Y418:Y425)</f>
        <v>2.6671814999999999</v>
      </c>
      <c r="Z417" s="137"/>
      <c r="AA417" s="142">
        <f>SUM(AA418:AA425)</f>
        <v>1.4576193999999998</v>
      </c>
      <c r="AR417" s="143" t="s">
        <v>103</v>
      </c>
      <c r="AT417" s="144" t="s">
        <v>76</v>
      </c>
      <c r="AU417" s="144" t="s">
        <v>22</v>
      </c>
      <c r="AY417" s="143" t="s">
        <v>166</v>
      </c>
      <c r="BK417" s="145">
        <f>SUM(BK418:BK425)</f>
        <v>0</v>
      </c>
    </row>
    <row r="418" spans="2:65" s="1" customFormat="1" ht="25.5" customHeight="1">
      <c r="B418" s="119"/>
      <c r="C418" s="147" t="s">
        <v>1140</v>
      </c>
      <c r="D418" s="147" t="s">
        <v>167</v>
      </c>
      <c r="E418" s="148" t="s">
        <v>1141</v>
      </c>
      <c r="F418" s="219" t="s">
        <v>1142</v>
      </c>
      <c r="G418" s="219"/>
      <c r="H418" s="219"/>
      <c r="I418" s="219"/>
      <c r="J418" s="149" t="s">
        <v>194</v>
      </c>
      <c r="K418" s="150">
        <v>92.841999999999999</v>
      </c>
      <c r="L418" s="220"/>
      <c r="M418" s="220"/>
      <c r="N418" s="220">
        <f t="shared" ref="N418:N425" si="170">ROUND(L418*K418,2)</f>
        <v>0</v>
      </c>
      <c r="O418" s="220"/>
      <c r="P418" s="220"/>
      <c r="Q418" s="220"/>
      <c r="R418" s="121"/>
      <c r="T418" s="151" t="s">
        <v>5</v>
      </c>
      <c r="U418" s="40" t="s">
        <v>42</v>
      </c>
      <c r="V418" s="152">
        <v>0.17899999999999999</v>
      </c>
      <c r="W418" s="152">
        <f t="shared" ref="W418:W425" si="171">V418*K418</f>
        <v>16.618717999999998</v>
      </c>
      <c r="X418" s="152">
        <v>0</v>
      </c>
      <c r="Y418" s="152">
        <f t="shared" ref="Y418:Y425" si="172">X418*K418</f>
        <v>0</v>
      </c>
      <c r="Z418" s="152">
        <v>1.5699999999999999E-2</v>
      </c>
      <c r="AA418" s="153">
        <f t="shared" ref="AA418:AA425" si="173">Z418*K418</f>
        <v>1.4576193999999998</v>
      </c>
      <c r="AR418" s="18" t="s">
        <v>230</v>
      </c>
      <c r="AT418" s="18" t="s">
        <v>167</v>
      </c>
      <c r="AU418" s="18" t="s">
        <v>103</v>
      </c>
      <c r="AY418" s="18" t="s">
        <v>166</v>
      </c>
      <c r="BE418" s="154">
        <f t="shared" ref="BE418:BE425" si="174">IF(U418="základní",N418,0)</f>
        <v>0</v>
      </c>
      <c r="BF418" s="154">
        <f t="shared" ref="BF418:BF425" si="175">IF(U418="snížená",N418,0)</f>
        <v>0</v>
      </c>
      <c r="BG418" s="154">
        <f t="shared" ref="BG418:BG425" si="176">IF(U418="zákl. přenesená",N418,0)</f>
        <v>0</v>
      </c>
      <c r="BH418" s="154">
        <f t="shared" ref="BH418:BH425" si="177">IF(U418="sníž. přenesená",N418,0)</f>
        <v>0</v>
      </c>
      <c r="BI418" s="154">
        <f t="shared" ref="BI418:BI425" si="178">IF(U418="nulová",N418,0)</f>
        <v>0</v>
      </c>
      <c r="BJ418" s="18" t="s">
        <v>22</v>
      </c>
      <c r="BK418" s="154">
        <f t="shared" ref="BK418:BK425" si="179">ROUND(L418*K418,2)</f>
        <v>0</v>
      </c>
      <c r="BL418" s="18" t="s">
        <v>230</v>
      </c>
      <c r="BM418" s="18" t="s">
        <v>1143</v>
      </c>
    </row>
    <row r="419" spans="2:65" s="1" customFormat="1" ht="38.25" customHeight="1">
      <c r="B419" s="119"/>
      <c r="C419" s="147" t="s">
        <v>1144</v>
      </c>
      <c r="D419" s="147" t="s">
        <v>167</v>
      </c>
      <c r="E419" s="148" t="s">
        <v>1145</v>
      </c>
      <c r="F419" s="219" t="s">
        <v>1146</v>
      </c>
      <c r="G419" s="219"/>
      <c r="H419" s="219"/>
      <c r="I419" s="219"/>
      <c r="J419" s="149" t="s">
        <v>194</v>
      </c>
      <c r="K419" s="150">
        <v>141.19999999999999</v>
      </c>
      <c r="L419" s="220"/>
      <c r="M419" s="220"/>
      <c r="N419" s="220">
        <f t="shared" si="170"/>
        <v>0</v>
      </c>
      <c r="O419" s="220"/>
      <c r="P419" s="220"/>
      <c r="Q419" s="220"/>
      <c r="R419" s="121"/>
      <c r="T419" s="151" t="s">
        <v>5</v>
      </c>
      <c r="U419" s="40" t="s">
        <v>42</v>
      </c>
      <c r="V419" s="152">
        <v>0.68600000000000005</v>
      </c>
      <c r="W419" s="152">
        <f t="shared" si="171"/>
        <v>96.863200000000006</v>
      </c>
      <c r="X419" s="152">
        <v>3.0000000000000001E-3</v>
      </c>
      <c r="Y419" s="152">
        <f t="shared" si="172"/>
        <v>0.42359999999999998</v>
      </c>
      <c r="Z419" s="152">
        <v>0</v>
      </c>
      <c r="AA419" s="153">
        <f t="shared" si="173"/>
        <v>0</v>
      </c>
      <c r="AR419" s="18" t="s">
        <v>230</v>
      </c>
      <c r="AT419" s="18" t="s">
        <v>167</v>
      </c>
      <c r="AU419" s="18" t="s">
        <v>103</v>
      </c>
      <c r="AY419" s="18" t="s">
        <v>166</v>
      </c>
      <c r="BE419" s="154">
        <f t="shared" si="174"/>
        <v>0</v>
      </c>
      <c r="BF419" s="154">
        <f t="shared" si="175"/>
        <v>0</v>
      </c>
      <c r="BG419" s="154">
        <f t="shared" si="176"/>
        <v>0</v>
      </c>
      <c r="BH419" s="154">
        <f t="shared" si="177"/>
        <v>0</v>
      </c>
      <c r="BI419" s="154">
        <f t="shared" si="178"/>
        <v>0</v>
      </c>
      <c r="BJ419" s="18" t="s">
        <v>22</v>
      </c>
      <c r="BK419" s="154">
        <f t="shared" si="179"/>
        <v>0</v>
      </c>
      <c r="BL419" s="18" t="s">
        <v>230</v>
      </c>
      <c r="BM419" s="18" t="s">
        <v>1147</v>
      </c>
    </row>
    <row r="420" spans="2:65" s="1" customFormat="1" ht="25.5" customHeight="1">
      <c r="B420" s="119"/>
      <c r="C420" s="155" t="s">
        <v>1148</v>
      </c>
      <c r="D420" s="155" t="s">
        <v>254</v>
      </c>
      <c r="E420" s="156" t="s">
        <v>1149</v>
      </c>
      <c r="F420" s="221" t="s">
        <v>1150</v>
      </c>
      <c r="G420" s="221"/>
      <c r="H420" s="221"/>
      <c r="I420" s="221"/>
      <c r="J420" s="157" t="s">
        <v>194</v>
      </c>
      <c r="K420" s="158">
        <v>162.38</v>
      </c>
      <c r="L420" s="222"/>
      <c r="M420" s="222"/>
      <c r="N420" s="222">
        <f t="shared" si="170"/>
        <v>0</v>
      </c>
      <c r="O420" s="220"/>
      <c r="P420" s="220"/>
      <c r="Q420" s="220"/>
      <c r="R420" s="121"/>
      <c r="T420" s="151" t="s">
        <v>5</v>
      </c>
      <c r="U420" s="40" t="s">
        <v>42</v>
      </c>
      <c r="V420" s="152">
        <v>0</v>
      </c>
      <c r="W420" s="152">
        <f t="shared" si="171"/>
        <v>0</v>
      </c>
      <c r="X420" s="152">
        <v>1.26E-2</v>
      </c>
      <c r="Y420" s="152">
        <f t="shared" si="172"/>
        <v>2.0459879999999999</v>
      </c>
      <c r="Z420" s="152">
        <v>0</v>
      </c>
      <c r="AA420" s="153">
        <f t="shared" si="173"/>
        <v>0</v>
      </c>
      <c r="AR420" s="18" t="s">
        <v>294</v>
      </c>
      <c r="AT420" s="18" t="s">
        <v>254</v>
      </c>
      <c r="AU420" s="18" t="s">
        <v>103</v>
      </c>
      <c r="AY420" s="18" t="s">
        <v>166</v>
      </c>
      <c r="BE420" s="154">
        <f t="shared" si="174"/>
        <v>0</v>
      </c>
      <c r="BF420" s="154">
        <f t="shared" si="175"/>
        <v>0</v>
      </c>
      <c r="BG420" s="154">
        <f t="shared" si="176"/>
        <v>0</v>
      </c>
      <c r="BH420" s="154">
        <f t="shared" si="177"/>
        <v>0</v>
      </c>
      <c r="BI420" s="154">
        <f t="shared" si="178"/>
        <v>0</v>
      </c>
      <c r="BJ420" s="18" t="s">
        <v>22</v>
      </c>
      <c r="BK420" s="154">
        <f t="shared" si="179"/>
        <v>0</v>
      </c>
      <c r="BL420" s="18" t="s">
        <v>230</v>
      </c>
      <c r="BM420" s="18" t="s">
        <v>1151</v>
      </c>
    </row>
    <row r="421" spans="2:65" s="1" customFormat="1" ht="25.5" customHeight="1">
      <c r="B421" s="119"/>
      <c r="C421" s="147" t="s">
        <v>1152</v>
      </c>
      <c r="D421" s="147" t="s">
        <v>167</v>
      </c>
      <c r="E421" s="148" t="s">
        <v>1153</v>
      </c>
      <c r="F421" s="219" t="s">
        <v>1154</v>
      </c>
      <c r="G421" s="219"/>
      <c r="H421" s="219"/>
      <c r="I421" s="219"/>
      <c r="J421" s="149" t="s">
        <v>194</v>
      </c>
      <c r="K421" s="150">
        <v>30</v>
      </c>
      <c r="L421" s="220"/>
      <c r="M421" s="220"/>
      <c r="N421" s="220">
        <f t="shared" si="170"/>
        <v>0</v>
      </c>
      <c r="O421" s="220"/>
      <c r="P421" s="220"/>
      <c r="Q421" s="220"/>
      <c r="R421" s="121"/>
      <c r="T421" s="151" t="s">
        <v>5</v>
      </c>
      <c r="U421" s="40" t="s">
        <v>42</v>
      </c>
      <c r="V421" s="152">
        <v>0.61499999999999999</v>
      </c>
      <c r="W421" s="152">
        <f t="shared" si="171"/>
        <v>18.45</v>
      </c>
      <c r="X421" s="152">
        <v>0</v>
      </c>
      <c r="Y421" s="152">
        <f t="shared" si="172"/>
        <v>0</v>
      </c>
      <c r="Z421" s="152">
        <v>0</v>
      </c>
      <c r="AA421" s="153">
        <f t="shared" si="173"/>
        <v>0</v>
      </c>
      <c r="AR421" s="18" t="s">
        <v>230</v>
      </c>
      <c r="AT421" s="18" t="s">
        <v>167</v>
      </c>
      <c r="AU421" s="18" t="s">
        <v>103</v>
      </c>
      <c r="AY421" s="18" t="s">
        <v>166</v>
      </c>
      <c r="BE421" s="154">
        <f t="shared" si="174"/>
        <v>0</v>
      </c>
      <c r="BF421" s="154">
        <f t="shared" si="175"/>
        <v>0</v>
      </c>
      <c r="BG421" s="154">
        <f t="shared" si="176"/>
        <v>0</v>
      </c>
      <c r="BH421" s="154">
        <f t="shared" si="177"/>
        <v>0</v>
      </c>
      <c r="BI421" s="154">
        <f t="shared" si="178"/>
        <v>0</v>
      </c>
      <c r="BJ421" s="18" t="s">
        <v>22</v>
      </c>
      <c r="BK421" s="154">
        <f t="shared" si="179"/>
        <v>0</v>
      </c>
      <c r="BL421" s="18" t="s">
        <v>230</v>
      </c>
      <c r="BM421" s="18" t="s">
        <v>1155</v>
      </c>
    </row>
    <row r="422" spans="2:65" s="1" customFormat="1" ht="38.25" customHeight="1">
      <c r="B422" s="119"/>
      <c r="C422" s="147" t="s">
        <v>1156</v>
      </c>
      <c r="D422" s="147" t="s">
        <v>167</v>
      </c>
      <c r="E422" s="148" t="s">
        <v>1157</v>
      </c>
      <c r="F422" s="219" t="s">
        <v>1158</v>
      </c>
      <c r="G422" s="219"/>
      <c r="H422" s="219"/>
      <c r="I422" s="219"/>
      <c r="J422" s="149" t="s">
        <v>194</v>
      </c>
      <c r="K422" s="150">
        <v>141.19999999999999</v>
      </c>
      <c r="L422" s="220"/>
      <c r="M422" s="220"/>
      <c r="N422" s="220">
        <f t="shared" si="170"/>
        <v>0</v>
      </c>
      <c r="O422" s="220"/>
      <c r="P422" s="220"/>
      <c r="Q422" s="220"/>
      <c r="R422" s="121"/>
      <c r="T422" s="151" t="s">
        <v>5</v>
      </c>
      <c r="U422" s="40" t="s">
        <v>42</v>
      </c>
      <c r="V422" s="152">
        <v>0</v>
      </c>
      <c r="W422" s="152">
        <f t="shared" si="171"/>
        <v>0</v>
      </c>
      <c r="X422" s="152">
        <v>9.3000000000000005E-4</v>
      </c>
      <c r="Y422" s="152">
        <f t="shared" si="172"/>
        <v>0.13131599999999999</v>
      </c>
      <c r="Z422" s="152">
        <v>0</v>
      </c>
      <c r="AA422" s="153">
        <f t="shared" si="173"/>
        <v>0</v>
      </c>
      <c r="AR422" s="18" t="s">
        <v>230</v>
      </c>
      <c r="AT422" s="18" t="s">
        <v>167</v>
      </c>
      <c r="AU422" s="18" t="s">
        <v>103</v>
      </c>
      <c r="AY422" s="18" t="s">
        <v>166</v>
      </c>
      <c r="BE422" s="154">
        <f t="shared" si="174"/>
        <v>0</v>
      </c>
      <c r="BF422" s="154">
        <f t="shared" si="175"/>
        <v>0</v>
      </c>
      <c r="BG422" s="154">
        <f t="shared" si="176"/>
        <v>0</v>
      </c>
      <c r="BH422" s="154">
        <f t="shared" si="177"/>
        <v>0</v>
      </c>
      <c r="BI422" s="154">
        <f t="shared" si="178"/>
        <v>0</v>
      </c>
      <c r="BJ422" s="18" t="s">
        <v>22</v>
      </c>
      <c r="BK422" s="154">
        <f t="shared" si="179"/>
        <v>0</v>
      </c>
      <c r="BL422" s="18" t="s">
        <v>230</v>
      </c>
      <c r="BM422" s="18" t="s">
        <v>1159</v>
      </c>
    </row>
    <row r="423" spans="2:65" s="1" customFormat="1" ht="25.5" customHeight="1">
      <c r="B423" s="119"/>
      <c r="C423" s="147" t="s">
        <v>1160</v>
      </c>
      <c r="D423" s="147" t="s">
        <v>167</v>
      </c>
      <c r="E423" s="148" t="s">
        <v>1161</v>
      </c>
      <c r="F423" s="219" t="s">
        <v>1162</v>
      </c>
      <c r="G423" s="219"/>
      <c r="H423" s="219"/>
      <c r="I423" s="219"/>
      <c r="J423" s="149" t="s">
        <v>194</v>
      </c>
      <c r="K423" s="150">
        <v>2.25</v>
      </c>
      <c r="L423" s="220"/>
      <c r="M423" s="220"/>
      <c r="N423" s="220">
        <f t="shared" si="170"/>
        <v>0</v>
      </c>
      <c r="O423" s="220"/>
      <c r="P423" s="220"/>
      <c r="Q423" s="220"/>
      <c r="R423" s="121"/>
      <c r="T423" s="151" t="s">
        <v>5</v>
      </c>
      <c r="U423" s="40" t="s">
        <v>42</v>
      </c>
      <c r="V423" s="152">
        <v>0.58399999999999996</v>
      </c>
      <c r="W423" s="152">
        <f t="shared" si="171"/>
        <v>1.3139999999999998</v>
      </c>
      <c r="X423" s="152">
        <v>6.3000000000000003E-4</v>
      </c>
      <c r="Y423" s="152">
        <f t="shared" si="172"/>
        <v>1.4175000000000001E-3</v>
      </c>
      <c r="Z423" s="152">
        <v>0</v>
      </c>
      <c r="AA423" s="153">
        <f t="shared" si="173"/>
        <v>0</v>
      </c>
      <c r="AR423" s="18" t="s">
        <v>230</v>
      </c>
      <c r="AT423" s="18" t="s">
        <v>167</v>
      </c>
      <c r="AU423" s="18" t="s">
        <v>103</v>
      </c>
      <c r="AY423" s="18" t="s">
        <v>166</v>
      </c>
      <c r="BE423" s="154">
        <f t="shared" si="174"/>
        <v>0</v>
      </c>
      <c r="BF423" s="154">
        <f t="shared" si="175"/>
        <v>0</v>
      </c>
      <c r="BG423" s="154">
        <f t="shared" si="176"/>
        <v>0</v>
      </c>
      <c r="BH423" s="154">
        <f t="shared" si="177"/>
        <v>0</v>
      </c>
      <c r="BI423" s="154">
        <f t="shared" si="178"/>
        <v>0</v>
      </c>
      <c r="BJ423" s="18" t="s">
        <v>22</v>
      </c>
      <c r="BK423" s="154">
        <f t="shared" si="179"/>
        <v>0</v>
      </c>
      <c r="BL423" s="18" t="s">
        <v>230</v>
      </c>
      <c r="BM423" s="18" t="s">
        <v>1163</v>
      </c>
    </row>
    <row r="424" spans="2:65" s="1" customFormat="1" ht="16.5" customHeight="1">
      <c r="B424" s="119"/>
      <c r="C424" s="155" t="s">
        <v>1164</v>
      </c>
      <c r="D424" s="155" t="s">
        <v>254</v>
      </c>
      <c r="E424" s="156" t="s">
        <v>1165</v>
      </c>
      <c r="F424" s="221" t="s">
        <v>1166</v>
      </c>
      <c r="G424" s="221"/>
      <c r="H424" s="221"/>
      <c r="I424" s="221"/>
      <c r="J424" s="157" t="s">
        <v>194</v>
      </c>
      <c r="K424" s="158">
        <v>2.25</v>
      </c>
      <c r="L424" s="222"/>
      <c r="M424" s="222"/>
      <c r="N424" s="222">
        <f t="shared" si="170"/>
        <v>0</v>
      </c>
      <c r="O424" s="220"/>
      <c r="P424" s="220"/>
      <c r="Q424" s="220"/>
      <c r="R424" s="121"/>
      <c r="T424" s="151" t="s">
        <v>5</v>
      </c>
      <c r="U424" s="40" t="s">
        <v>42</v>
      </c>
      <c r="V424" s="152">
        <v>0</v>
      </c>
      <c r="W424" s="152">
        <f t="shared" si="171"/>
        <v>0</v>
      </c>
      <c r="X424" s="152">
        <v>0.01</v>
      </c>
      <c r="Y424" s="152">
        <f t="shared" si="172"/>
        <v>2.2499999999999999E-2</v>
      </c>
      <c r="Z424" s="152">
        <v>0</v>
      </c>
      <c r="AA424" s="153">
        <f t="shared" si="173"/>
        <v>0</v>
      </c>
      <c r="AR424" s="18" t="s">
        <v>294</v>
      </c>
      <c r="AT424" s="18" t="s">
        <v>254</v>
      </c>
      <c r="AU424" s="18" t="s">
        <v>103</v>
      </c>
      <c r="AY424" s="18" t="s">
        <v>166</v>
      </c>
      <c r="BE424" s="154">
        <f t="shared" si="174"/>
        <v>0</v>
      </c>
      <c r="BF424" s="154">
        <f t="shared" si="175"/>
        <v>0</v>
      </c>
      <c r="BG424" s="154">
        <f t="shared" si="176"/>
        <v>0</v>
      </c>
      <c r="BH424" s="154">
        <f t="shared" si="177"/>
        <v>0</v>
      </c>
      <c r="BI424" s="154">
        <f t="shared" si="178"/>
        <v>0</v>
      </c>
      <c r="BJ424" s="18" t="s">
        <v>22</v>
      </c>
      <c r="BK424" s="154">
        <f t="shared" si="179"/>
        <v>0</v>
      </c>
      <c r="BL424" s="18" t="s">
        <v>230</v>
      </c>
      <c r="BM424" s="18" t="s">
        <v>1167</v>
      </c>
    </row>
    <row r="425" spans="2:65" s="1" customFormat="1" ht="16.5" customHeight="1">
      <c r="B425" s="119"/>
      <c r="C425" s="147" t="s">
        <v>1168</v>
      </c>
      <c r="D425" s="147" t="s">
        <v>167</v>
      </c>
      <c r="E425" s="148" t="s">
        <v>1169</v>
      </c>
      <c r="F425" s="219" t="s">
        <v>1170</v>
      </c>
      <c r="G425" s="219"/>
      <c r="H425" s="219"/>
      <c r="I425" s="219"/>
      <c r="J425" s="149" t="s">
        <v>194</v>
      </c>
      <c r="K425" s="150">
        <v>141.19999999999999</v>
      </c>
      <c r="L425" s="220"/>
      <c r="M425" s="220"/>
      <c r="N425" s="220">
        <f t="shared" si="170"/>
        <v>0</v>
      </c>
      <c r="O425" s="220"/>
      <c r="P425" s="220"/>
      <c r="Q425" s="220"/>
      <c r="R425" s="121"/>
      <c r="T425" s="151" t="s">
        <v>5</v>
      </c>
      <c r="U425" s="40" t="s">
        <v>42</v>
      </c>
      <c r="V425" s="152">
        <v>4.3999999999999997E-2</v>
      </c>
      <c r="W425" s="152">
        <f t="shared" si="171"/>
        <v>6.2127999999999988</v>
      </c>
      <c r="X425" s="152">
        <v>2.9999999999999997E-4</v>
      </c>
      <c r="Y425" s="152">
        <f t="shared" si="172"/>
        <v>4.2359999999999995E-2</v>
      </c>
      <c r="Z425" s="152">
        <v>0</v>
      </c>
      <c r="AA425" s="153">
        <f t="shared" si="173"/>
        <v>0</v>
      </c>
      <c r="AR425" s="18" t="s">
        <v>230</v>
      </c>
      <c r="AT425" s="18" t="s">
        <v>167</v>
      </c>
      <c r="AU425" s="18" t="s">
        <v>103</v>
      </c>
      <c r="AY425" s="18" t="s">
        <v>166</v>
      </c>
      <c r="BE425" s="154">
        <f t="shared" si="174"/>
        <v>0</v>
      </c>
      <c r="BF425" s="154">
        <f t="shared" si="175"/>
        <v>0</v>
      </c>
      <c r="BG425" s="154">
        <f t="shared" si="176"/>
        <v>0</v>
      </c>
      <c r="BH425" s="154">
        <f t="shared" si="177"/>
        <v>0</v>
      </c>
      <c r="BI425" s="154">
        <f t="shared" si="178"/>
        <v>0</v>
      </c>
      <c r="BJ425" s="18" t="s">
        <v>22</v>
      </c>
      <c r="BK425" s="154">
        <f t="shared" si="179"/>
        <v>0</v>
      </c>
      <c r="BL425" s="18" t="s">
        <v>230</v>
      </c>
      <c r="BM425" s="18" t="s">
        <v>1171</v>
      </c>
    </row>
    <row r="426" spans="2:65" s="9" customFormat="1" ht="37.35" customHeight="1">
      <c r="B426" s="136"/>
      <c r="C426" s="137"/>
      <c r="D426" s="138" t="s">
        <v>142</v>
      </c>
      <c r="E426" s="138"/>
      <c r="F426" s="138"/>
      <c r="G426" s="138"/>
      <c r="H426" s="138"/>
      <c r="I426" s="138"/>
      <c r="J426" s="138"/>
      <c r="K426" s="138"/>
      <c r="L426" s="138"/>
      <c r="M426" s="138"/>
      <c r="N426" s="230">
        <f>BK426</f>
        <v>0</v>
      </c>
      <c r="O426" s="231"/>
      <c r="P426" s="231"/>
      <c r="Q426" s="231"/>
      <c r="R426" s="139"/>
      <c r="T426" s="140"/>
      <c r="U426" s="137"/>
      <c r="V426" s="137"/>
      <c r="W426" s="141">
        <f>W427+W435+W439</f>
        <v>152.34800000000001</v>
      </c>
      <c r="X426" s="137"/>
      <c r="Y426" s="141">
        <f>Y427+Y435+Y439</f>
        <v>4.1506000000000001E-2</v>
      </c>
      <c r="Z426" s="137"/>
      <c r="AA426" s="142">
        <f>AA427+AA435+AA439</f>
        <v>0</v>
      </c>
      <c r="AR426" s="143" t="s">
        <v>176</v>
      </c>
      <c r="AT426" s="144" t="s">
        <v>76</v>
      </c>
      <c r="AU426" s="144" t="s">
        <v>77</v>
      </c>
      <c r="AY426" s="143" t="s">
        <v>166</v>
      </c>
      <c r="BK426" s="145">
        <f>BK427+BK435+BK439</f>
        <v>0</v>
      </c>
    </row>
    <row r="427" spans="2:65" s="9" customFormat="1" ht="19.899999999999999" customHeight="1">
      <c r="B427" s="136"/>
      <c r="C427" s="137"/>
      <c r="D427" s="146" t="s">
        <v>143</v>
      </c>
      <c r="E427" s="146"/>
      <c r="F427" s="146"/>
      <c r="G427" s="146"/>
      <c r="H427" s="146"/>
      <c r="I427" s="146"/>
      <c r="J427" s="146"/>
      <c r="K427" s="146"/>
      <c r="L427" s="146"/>
      <c r="M427" s="146"/>
      <c r="N427" s="226">
        <f>BK427</f>
        <v>0</v>
      </c>
      <c r="O427" s="227"/>
      <c r="P427" s="227"/>
      <c r="Q427" s="227"/>
      <c r="R427" s="139"/>
      <c r="T427" s="140"/>
      <c r="U427" s="137"/>
      <c r="V427" s="137"/>
      <c r="W427" s="141">
        <f>SUM(W428:W434)</f>
        <v>22.523999999999997</v>
      </c>
      <c r="X427" s="137"/>
      <c r="Y427" s="141">
        <f>SUM(Y428:Y434)</f>
        <v>8.8260000000000005E-3</v>
      </c>
      <c r="Z427" s="137"/>
      <c r="AA427" s="142">
        <f>SUM(AA428:AA434)</f>
        <v>0</v>
      </c>
      <c r="AR427" s="143" t="s">
        <v>176</v>
      </c>
      <c r="AT427" s="144" t="s">
        <v>76</v>
      </c>
      <c r="AU427" s="144" t="s">
        <v>22</v>
      </c>
      <c r="AY427" s="143" t="s">
        <v>166</v>
      </c>
      <c r="BK427" s="145">
        <f>SUM(BK428:BK434)</f>
        <v>0</v>
      </c>
    </row>
    <row r="428" spans="2:65" s="1" customFormat="1" ht="25.5" customHeight="1">
      <c r="B428" s="119"/>
      <c r="C428" s="147" t="s">
        <v>1172</v>
      </c>
      <c r="D428" s="147" t="s">
        <v>167</v>
      </c>
      <c r="E428" s="148" t="s">
        <v>1173</v>
      </c>
      <c r="F428" s="219" t="s">
        <v>1174</v>
      </c>
      <c r="G428" s="219"/>
      <c r="H428" s="219"/>
      <c r="I428" s="219"/>
      <c r="J428" s="149" t="s">
        <v>200</v>
      </c>
      <c r="K428" s="150">
        <v>4</v>
      </c>
      <c r="L428" s="220"/>
      <c r="M428" s="220"/>
      <c r="N428" s="220">
        <f t="shared" ref="N428:N434" si="180">ROUND(L428*K428,2)</f>
        <v>0</v>
      </c>
      <c r="O428" s="220"/>
      <c r="P428" s="220"/>
      <c r="Q428" s="220"/>
      <c r="R428" s="121"/>
      <c r="T428" s="151" t="s">
        <v>5</v>
      </c>
      <c r="U428" s="40" t="s">
        <v>42</v>
      </c>
      <c r="V428" s="152">
        <v>6.5000000000000002E-2</v>
      </c>
      <c r="W428" s="152">
        <f t="shared" ref="W428:W434" si="181">V428*K428</f>
        <v>0.26</v>
      </c>
      <c r="X428" s="152">
        <v>0</v>
      </c>
      <c r="Y428" s="152">
        <f t="shared" ref="Y428:Y434" si="182">X428*K428</f>
        <v>0</v>
      </c>
      <c r="Z428" s="152">
        <v>0</v>
      </c>
      <c r="AA428" s="153">
        <f t="shared" ref="AA428:AA434" si="183">Z428*K428</f>
        <v>0</v>
      </c>
      <c r="AR428" s="18" t="s">
        <v>195</v>
      </c>
      <c r="AT428" s="18" t="s">
        <v>167</v>
      </c>
      <c r="AU428" s="18" t="s">
        <v>103</v>
      </c>
      <c r="AY428" s="18" t="s">
        <v>166</v>
      </c>
      <c r="BE428" s="154">
        <f t="shared" ref="BE428:BE434" si="184">IF(U428="základní",N428,0)</f>
        <v>0</v>
      </c>
      <c r="BF428" s="154">
        <f t="shared" ref="BF428:BF434" si="185">IF(U428="snížená",N428,0)</f>
        <v>0</v>
      </c>
      <c r="BG428" s="154">
        <f t="shared" ref="BG428:BG434" si="186">IF(U428="zákl. přenesená",N428,0)</f>
        <v>0</v>
      </c>
      <c r="BH428" s="154">
        <f t="shared" ref="BH428:BH434" si="187">IF(U428="sníž. přenesená",N428,0)</f>
        <v>0</v>
      </c>
      <c r="BI428" s="154">
        <f t="shared" ref="BI428:BI434" si="188">IF(U428="nulová",N428,0)</f>
        <v>0</v>
      </c>
      <c r="BJ428" s="18" t="s">
        <v>22</v>
      </c>
      <c r="BK428" s="154">
        <f t="shared" ref="BK428:BK434" si="189">ROUND(L428*K428,2)</f>
        <v>0</v>
      </c>
      <c r="BL428" s="18" t="s">
        <v>195</v>
      </c>
      <c r="BM428" s="18" t="s">
        <v>1175</v>
      </c>
    </row>
    <row r="429" spans="2:65" s="1" customFormat="1" ht="38.25" customHeight="1">
      <c r="B429" s="119"/>
      <c r="C429" s="147" t="s">
        <v>1176</v>
      </c>
      <c r="D429" s="147" t="s">
        <v>167</v>
      </c>
      <c r="E429" s="148" t="s">
        <v>1177</v>
      </c>
      <c r="F429" s="219" t="s">
        <v>1178</v>
      </c>
      <c r="G429" s="219"/>
      <c r="H429" s="219"/>
      <c r="I429" s="219"/>
      <c r="J429" s="149" t="s">
        <v>228</v>
      </c>
      <c r="K429" s="150">
        <v>85</v>
      </c>
      <c r="L429" s="220"/>
      <c r="M429" s="220"/>
      <c r="N429" s="220">
        <f t="shared" si="180"/>
        <v>0</v>
      </c>
      <c r="O429" s="220"/>
      <c r="P429" s="220"/>
      <c r="Q429" s="220"/>
      <c r="R429" s="121"/>
      <c r="T429" s="151" t="s">
        <v>5</v>
      </c>
      <c r="U429" s="40" t="s">
        <v>42</v>
      </c>
      <c r="V429" s="152">
        <v>9.0999999999999998E-2</v>
      </c>
      <c r="W429" s="152">
        <f t="shared" si="181"/>
        <v>7.7349999999999994</v>
      </c>
      <c r="X429" s="152">
        <v>0</v>
      </c>
      <c r="Y429" s="152">
        <f t="shared" si="182"/>
        <v>0</v>
      </c>
      <c r="Z429" s="152">
        <v>0</v>
      </c>
      <c r="AA429" s="153">
        <f t="shared" si="183"/>
        <v>0</v>
      </c>
      <c r="AR429" s="18" t="s">
        <v>195</v>
      </c>
      <c r="AT429" s="18" t="s">
        <v>167</v>
      </c>
      <c r="AU429" s="18" t="s">
        <v>103</v>
      </c>
      <c r="AY429" s="18" t="s">
        <v>166</v>
      </c>
      <c r="BE429" s="154">
        <f t="shared" si="184"/>
        <v>0</v>
      </c>
      <c r="BF429" s="154">
        <f t="shared" si="185"/>
        <v>0</v>
      </c>
      <c r="BG429" s="154">
        <f t="shared" si="186"/>
        <v>0</v>
      </c>
      <c r="BH429" s="154">
        <f t="shared" si="187"/>
        <v>0</v>
      </c>
      <c r="BI429" s="154">
        <f t="shared" si="188"/>
        <v>0</v>
      </c>
      <c r="BJ429" s="18" t="s">
        <v>22</v>
      </c>
      <c r="BK429" s="154">
        <f t="shared" si="189"/>
        <v>0</v>
      </c>
      <c r="BL429" s="18" t="s">
        <v>195</v>
      </c>
      <c r="BM429" s="18" t="s">
        <v>1179</v>
      </c>
    </row>
    <row r="430" spans="2:65" s="1" customFormat="1" ht="25.5" customHeight="1">
      <c r="B430" s="119"/>
      <c r="C430" s="155" t="s">
        <v>1180</v>
      </c>
      <c r="D430" s="155" t="s">
        <v>254</v>
      </c>
      <c r="E430" s="156" t="s">
        <v>1181</v>
      </c>
      <c r="F430" s="221" t="s">
        <v>1182</v>
      </c>
      <c r="G430" s="221"/>
      <c r="H430" s="221"/>
      <c r="I430" s="221"/>
      <c r="J430" s="157" t="s">
        <v>228</v>
      </c>
      <c r="K430" s="158">
        <v>59</v>
      </c>
      <c r="L430" s="222"/>
      <c r="M430" s="222"/>
      <c r="N430" s="222">
        <f t="shared" si="180"/>
        <v>0</v>
      </c>
      <c r="O430" s="220"/>
      <c r="P430" s="220"/>
      <c r="Q430" s="220"/>
      <c r="R430" s="121"/>
      <c r="T430" s="151" t="s">
        <v>5</v>
      </c>
      <c r="U430" s="40" t="s">
        <v>42</v>
      </c>
      <c r="V430" s="152">
        <v>0</v>
      </c>
      <c r="W430" s="152">
        <f t="shared" si="181"/>
        <v>0</v>
      </c>
      <c r="X430" s="152">
        <v>5.0000000000000002E-5</v>
      </c>
      <c r="Y430" s="152">
        <f t="shared" si="182"/>
        <v>2.9499999999999999E-3</v>
      </c>
      <c r="Z430" s="152">
        <v>0</v>
      </c>
      <c r="AA430" s="153">
        <f t="shared" si="183"/>
        <v>0</v>
      </c>
      <c r="AR430" s="18" t="s">
        <v>671</v>
      </c>
      <c r="AT430" s="18" t="s">
        <v>254</v>
      </c>
      <c r="AU430" s="18" t="s">
        <v>103</v>
      </c>
      <c r="AY430" s="18" t="s">
        <v>166</v>
      </c>
      <c r="BE430" s="154">
        <f t="shared" si="184"/>
        <v>0</v>
      </c>
      <c r="BF430" s="154">
        <f t="shared" si="185"/>
        <v>0</v>
      </c>
      <c r="BG430" s="154">
        <f t="shared" si="186"/>
        <v>0</v>
      </c>
      <c r="BH430" s="154">
        <f t="shared" si="187"/>
        <v>0</v>
      </c>
      <c r="BI430" s="154">
        <f t="shared" si="188"/>
        <v>0</v>
      </c>
      <c r="BJ430" s="18" t="s">
        <v>22</v>
      </c>
      <c r="BK430" s="154">
        <f t="shared" si="189"/>
        <v>0</v>
      </c>
      <c r="BL430" s="18" t="s">
        <v>671</v>
      </c>
      <c r="BM430" s="18" t="s">
        <v>1183</v>
      </c>
    </row>
    <row r="431" spans="2:65" s="1" customFormat="1" ht="25.5" customHeight="1">
      <c r="B431" s="119"/>
      <c r="C431" s="155" t="s">
        <v>1184</v>
      </c>
      <c r="D431" s="155" t="s">
        <v>254</v>
      </c>
      <c r="E431" s="156" t="s">
        <v>1185</v>
      </c>
      <c r="F431" s="221" t="s">
        <v>1186</v>
      </c>
      <c r="G431" s="221"/>
      <c r="H431" s="221"/>
      <c r="I431" s="221"/>
      <c r="J431" s="157" t="s">
        <v>228</v>
      </c>
      <c r="K431" s="158">
        <v>26</v>
      </c>
      <c r="L431" s="222"/>
      <c r="M431" s="222"/>
      <c r="N431" s="222">
        <f t="shared" si="180"/>
        <v>0</v>
      </c>
      <c r="O431" s="220"/>
      <c r="P431" s="220"/>
      <c r="Q431" s="220"/>
      <c r="R431" s="121"/>
      <c r="T431" s="151" t="s">
        <v>5</v>
      </c>
      <c r="U431" s="40" t="s">
        <v>42</v>
      </c>
      <c r="V431" s="152">
        <v>0</v>
      </c>
      <c r="W431" s="152">
        <f t="shared" si="181"/>
        <v>0</v>
      </c>
      <c r="X431" s="152">
        <v>2.2599999999999999E-4</v>
      </c>
      <c r="Y431" s="152">
        <f t="shared" si="182"/>
        <v>5.8760000000000001E-3</v>
      </c>
      <c r="Z431" s="152">
        <v>0</v>
      </c>
      <c r="AA431" s="153">
        <f t="shared" si="183"/>
        <v>0</v>
      </c>
      <c r="AR431" s="18" t="s">
        <v>671</v>
      </c>
      <c r="AT431" s="18" t="s">
        <v>254</v>
      </c>
      <c r="AU431" s="18" t="s">
        <v>103</v>
      </c>
      <c r="AY431" s="18" t="s">
        <v>166</v>
      </c>
      <c r="BE431" s="154">
        <f t="shared" si="184"/>
        <v>0</v>
      </c>
      <c r="BF431" s="154">
        <f t="shared" si="185"/>
        <v>0</v>
      </c>
      <c r="BG431" s="154">
        <f t="shared" si="186"/>
        <v>0</v>
      </c>
      <c r="BH431" s="154">
        <f t="shared" si="187"/>
        <v>0</v>
      </c>
      <c r="BI431" s="154">
        <f t="shared" si="188"/>
        <v>0</v>
      </c>
      <c r="BJ431" s="18" t="s">
        <v>22</v>
      </c>
      <c r="BK431" s="154">
        <f t="shared" si="189"/>
        <v>0</v>
      </c>
      <c r="BL431" s="18" t="s">
        <v>671</v>
      </c>
      <c r="BM431" s="18" t="s">
        <v>1187</v>
      </c>
    </row>
    <row r="432" spans="2:65" s="1" customFormat="1" ht="16.5" customHeight="1">
      <c r="B432" s="119"/>
      <c r="C432" s="147" t="s">
        <v>1188</v>
      </c>
      <c r="D432" s="147" t="s">
        <v>167</v>
      </c>
      <c r="E432" s="148" t="s">
        <v>1189</v>
      </c>
      <c r="F432" s="219" t="s">
        <v>1190</v>
      </c>
      <c r="G432" s="219"/>
      <c r="H432" s="219"/>
      <c r="I432" s="219"/>
      <c r="J432" s="149" t="s">
        <v>228</v>
      </c>
      <c r="K432" s="150">
        <v>17</v>
      </c>
      <c r="L432" s="220"/>
      <c r="M432" s="220"/>
      <c r="N432" s="220">
        <f t="shared" si="180"/>
        <v>0</v>
      </c>
      <c r="O432" s="220"/>
      <c r="P432" s="220"/>
      <c r="Q432" s="220"/>
      <c r="R432" s="121"/>
      <c r="T432" s="151" t="s">
        <v>5</v>
      </c>
      <c r="U432" s="40" t="s">
        <v>42</v>
      </c>
      <c r="V432" s="152">
        <v>0.78</v>
      </c>
      <c r="W432" s="152">
        <f t="shared" si="181"/>
        <v>13.26</v>
      </c>
      <c r="X432" s="152">
        <v>0</v>
      </c>
      <c r="Y432" s="152">
        <f t="shared" si="182"/>
        <v>0</v>
      </c>
      <c r="Z432" s="152">
        <v>0</v>
      </c>
      <c r="AA432" s="153">
        <f t="shared" si="183"/>
        <v>0</v>
      </c>
      <c r="AR432" s="18" t="s">
        <v>195</v>
      </c>
      <c r="AT432" s="18" t="s">
        <v>167</v>
      </c>
      <c r="AU432" s="18" t="s">
        <v>103</v>
      </c>
      <c r="AY432" s="18" t="s">
        <v>166</v>
      </c>
      <c r="BE432" s="154">
        <f t="shared" si="184"/>
        <v>0</v>
      </c>
      <c r="BF432" s="154">
        <f t="shared" si="185"/>
        <v>0</v>
      </c>
      <c r="BG432" s="154">
        <f t="shared" si="186"/>
        <v>0</v>
      </c>
      <c r="BH432" s="154">
        <f t="shared" si="187"/>
        <v>0</v>
      </c>
      <c r="BI432" s="154">
        <f t="shared" si="188"/>
        <v>0</v>
      </c>
      <c r="BJ432" s="18" t="s">
        <v>22</v>
      </c>
      <c r="BK432" s="154">
        <f t="shared" si="189"/>
        <v>0</v>
      </c>
      <c r="BL432" s="18" t="s">
        <v>195</v>
      </c>
      <c r="BM432" s="18" t="s">
        <v>1191</v>
      </c>
    </row>
    <row r="433" spans="2:65" s="1" customFormat="1" ht="25.5" customHeight="1">
      <c r="B433" s="119"/>
      <c r="C433" s="155" t="s">
        <v>1192</v>
      </c>
      <c r="D433" s="155" t="s">
        <v>254</v>
      </c>
      <c r="E433" s="156" t="s">
        <v>1193</v>
      </c>
      <c r="F433" s="221" t="s">
        <v>1194</v>
      </c>
      <c r="G433" s="221"/>
      <c r="H433" s="221"/>
      <c r="I433" s="221"/>
      <c r="J433" s="157" t="s">
        <v>1195</v>
      </c>
      <c r="K433" s="158">
        <v>17</v>
      </c>
      <c r="L433" s="222"/>
      <c r="M433" s="222"/>
      <c r="N433" s="222">
        <f t="shared" si="180"/>
        <v>0</v>
      </c>
      <c r="O433" s="220"/>
      <c r="P433" s="220"/>
      <c r="Q433" s="220"/>
      <c r="R433" s="121"/>
      <c r="T433" s="151" t="s">
        <v>5</v>
      </c>
      <c r="U433" s="40" t="s">
        <v>42</v>
      </c>
      <c r="V433" s="152">
        <v>0</v>
      </c>
      <c r="W433" s="152">
        <f t="shared" si="181"/>
        <v>0</v>
      </c>
      <c r="X433" s="152">
        <v>0</v>
      </c>
      <c r="Y433" s="152">
        <f t="shared" si="182"/>
        <v>0</v>
      </c>
      <c r="Z433" s="152">
        <v>0</v>
      </c>
      <c r="AA433" s="153">
        <f t="shared" si="183"/>
        <v>0</v>
      </c>
      <c r="AR433" s="18" t="s">
        <v>1184</v>
      </c>
      <c r="AT433" s="18" t="s">
        <v>254</v>
      </c>
      <c r="AU433" s="18" t="s">
        <v>103</v>
      </c>
      <c r="AY433" s="18" t="s">
        <v>166</v>
      </c>
      <c r="BE433" s="154">
        <f t="shared" si="184"/>
        <v>0</v>
      </c>
      <c r="BF433" s="154">
        <f t="shared" si="185"/>
        <v>0</v>
      </c>
      <c r="BG433" s="154">
        <f t="shared" si="186"/>
        <v>0</v>
      </c>
      <c r="BH433" s="154">
        <f t="shared" si="187"/>
        <v>0</v>
      </c>
      <c r="BI433" s="154">
        <f t="shared" si="188"/>
        <v>0</v>
      </c>
      <c r="BJ433" s="18" t="s">
        <v>22</v>
      </c>
      <c r="BK433" s="154">
        <f t="shared" si="189"/>
        <v>0</v>
      </c>
      <c r="BL433" s="18" t="s">
        <v>195</v>
      </c>
      <c r="BM433" s="18" t="s">
        <v>1196</v>
      </c>
    </row>
    <row r="434" spans="2:65" s="1" customFormat="1" ht="16.5" customHeight="1">
      <c r="B434" s="119"/>
      <c r="C434" s="147" t="s">
        <v>1197</v>
      </c>
      <c r="D434" s="147" t="s">
        <v>167</v>
      </c>
      <c r="E434" s="148" t="s">
        <v>1198</v>
      </c>
      <c r="F434" s="219" t="s">
        <v>1199</v>
      </c>
      <c r="G434" s="219"/>
      <c r="H434" s="219"/>
      <c r="I434" s="219"/>
      <c r="J434" s="149" t="s">
        <v>228</v>
      </c>
      <c r="K434" s="150">
        <v>9</v>
      </c>
      <c r="L434" s="220"/>
      <c r="M434" s="220"/>
      <c r="N434" s="220">
        <f t="shared" si="180"/>
        <v>0</v>
      </c>
      <c r="O434" s="220"/>
      <c r="P434" s="220"/>
      <c r="Q434" s="220"/>
      <c r="R434" s="121"/>
      <c r="T434" s="151" t="s">
        <v>5</v>
      </c>
      <c r="U434" s="40" t="s">
        <v>42</v>
      </c>
      <c r="V434" s="152">
        <v>0.14099999999999999</v>
      </c>
      <c r="W434" s="152">
        <f t="shared" si="181"/>
        <v>1.2689999999999999</v>
      </c>
      <c r="X434" s="152">
        <v>0</v>
      </c>
      <c r="Y434" s="152">
        <f t="shared" si="182"/>
        <v>0</v>
      </c>
      <c r="Z434" s="152">
        <v>0</v>
      </c>
      <c r="AA434" s="153">
        <f t="shared" si="183"/>
        <v>0</v>
      </c>
      <c r="AR434" s="18" t="s">
        <v>171</v>
      </c>
      <c r="AT434" s="18" t="s">
        <v>167</v>
      </c>
      <c r="AU434" s="18" t="s">
        <v>103</v>
      </c>
      <c r="AY434" s="18" t="s">
        <v>166</v>
      </c>
      <c r="BE434" s="154">
        <f t="shared" si="184"/>
        <v>0</v>
      </c>
      <c r="BF434" s="154">
        <f t="shared" si="185"/>
        <v>0</v>
      </c>
      <c r="BG434" s="154">
        <f t="shared" si="186"/>
        <v>0</v>
      </c>
      <c r="BH434" s="154">
        <f t="shared" si="187"/>
        <v>0</v>
      </c>
      <c r="BI434" s="154">
        <f t="shared" si="188"/>
        <v>0</v>
      </c>
      <c r="BJ434" s="18" t="s">
        <v>22</v>
      </c>
      <c r="BK434" s="154">
        <f t="shared" si="189"/>
        <v>0</v>
      </c>
      <c r="BL434" s="18" t="s">
        <v>171</v>
      </c>
      <c r="BM434" s="18" t="s">
        <v>1200</v>
      </c>
    </row>
    <row r="435" spans="2:65" s="9" customFormat="1" ht="29.85" customHeight="1">
      <c r="B435" s="136"/>
      <c r="C435" s="137"/>
      <c r="D435" s="146" t="s">
        <v>144</v>
      </c>
      <c r="E435" s="146"/>
      <c r="F435" s="146"/>
      <c r="G435" s="146"/>
      <c r="H435" s="146"/>
      <c r="I435" s="146"/>
      <c r="J435" s="146"/>
      <c r="K435" s="146"/>
      <c r="L435" s="146"/>
      <c r="M435" s="146"/>
      <c r="N435" s="228">
        <f>BK435</f>
        <v>0</v>
      </c>
      <c r="O435" s="229"/>
      <c r="P435" s="229"/>
      <c r="Q435" s="229"/>
      <c r="R435" s="139"/>
      <c r="T435" s="140"/>
      <c r="U435" s="137"/>
      <c r="V435" s="137"/>
      <c r="W435" s="141">
        <f>SUM(W436:W438)</f>
        <v>128.024</v>
      </c>
      <c r="X435" s="137"/>
      <c r="Y435" s="141">
        <f>SUM(Y436:Y438)</f>
        <v>3.2680000000000001E-2</v>
      </c>
      <c r="Z435" s="137"/>
      <c r="AA435" s="142">
        <f>SUM(AA436:AA438)</f>
        <v>0</v>
      </c>
      <c r="AR435" s="143" t="s">
        <v>176</v>
      </c>
      <c r="AT435" s="144" t="s">
        <v>76</v>
      </c>
      <c r="AU435" s="144" t="s">
        <v>22</v>
      </c>
      <c r="AY435" s="143" t="s">
        <v>166</v>
      </c>
      <c r="BK435" s="145">
        <f>SUM(BK436:BK438)</f>
        <v>0</v>
      </c>
    </row>
    <row r="436" spans="2:65" s="1" customFormat="1" ht="38.25" customHeight="1">
      <c r="B436" s="119"/>
      <c r="C436" s="147" t="s">
        <v>1201</v>
      </c>
      <c r="D436" s="147" t="s">
        <v>167</v>
      </c>
      <c r="E436" s="148" t="s">
        <v>1202</v>
      </c>
      <c r="F436" s="219" t="s">
        <v>1203</v>
      </c>
      <c r="G436" s="219"/>
      <c r="H436" s="219"/>
      <c r="I436" s="219"/>
      <c r="J436" s="149" t="s">
        <v>605</v>
      </c>
      <c r="K436" s="150">
        <v>1</v>
      </c>
      <c r="L436" s="220"/>
      <c r="M436" s="220"/>
      <c r="N436" s="220">
        <f>ROUND(L436*K436,2)</f>
        <v>0</v>
      </c>
      <c r="O436" s="220"/>
      <c r="P436" s="220"/>
      <c r="Q436" s="220"/>
      <c r="R436" s="121"/>
      <c r="T436" s="151" t="s">
        <v>5</v>
      </c>
      <c r="U436" s="40" t="s">
        <v>42</v>
      </c>
      <c r="V436" s="152">
        <v>56.491999999999997</v>
      </c>
      <c r="W436" s="152">
        <f>V436*K436</f>
        <v>56.491999999999997</v>
      </c>
      <c r="X436" s="152">
        <v>1.461E-2</v>
      </c>
      <c r="Y436" s="152">
        <f>X436*K436</f>
        <v>1.461E-2</v>
      </c>
      <c r="Z436" s="152">
        <v>0</v>
      </c>
      <c r="AA436" s="153">
        <f>Z436*K436</f>
        <v>0</v>
      </c>
      <c r="AR436" s="18" t="s">
        <v>195</v>
      </c>
      <c r="AT436" s="18" t="s">
        <v>167</v>
      </c>
      <c r="AU436" s="18" t="s">
        <v>103</v>
      </c>
      <c r="AY436" s="18" t="s">
        <v>166</v>
      </c>
      <c r="BE436" s="154">
        <f>IF(U436="základní",N436,0)</f>
        <v>0</v>
      </c>
      <c r="BF436" s="154">
        <f>IF(U436="snížená",N436,0)</f>
        <v>0</v>
      </c>
      <c r="BG436" s="154">
        <f>IF(U436="zákl. přenesená",N436,0)</f>
        <v>0</v>
      </c>
      <c r="BH436" s="154">
        <f>IF(U436="sníž. přenesená",N436,0)</f>
        <v>0</v>
      </c>
      <c r="BI436" s="154">
        <f>IF(U436="nulová",N436,0)</f>
        <v>0</v>
      </c>
      <c r="BJ436" s="18" t="s">
        <v>22</v>
      </c>
      <c r="BK436" s="154">
        <f>ROUND(L436*K436,2)</f>
        <v>0</v>
      </c>
      <c r="BL436" s="18" t="s">
        <v>195</v>
      </c>
      <c r="BM436" s="18" t="s">
        <v>1204</v>
      </c>
    </row>
    <row r="437" spans="2:65" s="1" customFormat="1" ht="51" customHeight="1">
      <c r="B437" s="119"/>
      <c r="C437" s="147" t="s">
        <v>1205</v>
      </c>
      <c r="D437" s="147" t="s">
        <v>167</v>
      </c>
      <c r="E437" s="148" t="s">
        <v>1206</v>
      </c>
      <c r="F437" s="219" t="s">
        <v>1207</v>
      </c>
      <c r="G437" s="219"/>
      <c r="H437" s="219"/>
      <c r="I437" s="219"/>
      <c r="J437" s="149" t="s">
        <v>228</v>
      </c>
      <c r="K437" s="150">
        <v>1</v>
      </c>
      <c r="L437" s="220"/>
      <c r="M437" s="220"/>
      <c r="N437" s="220">
        <f>ROUND(L437*K437,2)</f>
        <v>0</v>
      </c>
      <c r="O437" s="220"/>
      <c r="P437" s="220"/>
      <c r="Q437" s="220"/>
      <c r="R437" s="121"/>
      <c r="T437" s="151" t="s">
        <v>5</v>
      </c>
      <c r="U437" s="40" t="s">
        <v>42</v>
      </c>
      <c r="V437" s="152">
        <v>56.491999999999997</v>
      </c>
      <c r="W437" s="152">
        <f>V437*K437</f>
        <v>56.491999999999997</v>
      </c>
      <c r="X437" s="152">
        <v>1.461E-2</v>
      </c>
      <c r="Y437" s="152">
        <f>X437*K437</f>
        <v>1.461E-2</v>
      </c>
      <c r="Z437" s="152">
        <v>0</v>
      </c>
      <c r="AA437" s="153">
        <f>Z437*K437</f>
        <v>0</v>
      </c>
      <c r="AR437" s="18" t="s">
        <v>195</v>
      </c>
      <c r="AT437" s="18" t="s">
        <v>167</v>
      </c>
      <c r="AU437" s="18" t="s">
        <v>103</v>
      </c>
      <c r="AY437" s="18" t="s">
        <v>166</v>
      </c>
      <c r="BE437" s="154">
        <f>IF(U437="základní",N437,0)</f>
        <v>0</v>
      </c>
      <c r="BF437" s="154">
        <f>IF(U437="snížená",N437,0)</f>
        <v>0</v>
      </c>
      <c r="BG437" s="154">
        <f>IF(U437="zákl. přenesená",N437,0)</f>
        <v>0</v>
      </c>
      <c r="BH437" s="154">
        <f>IF(U437="sníž. přenesená",N437,0)</f>
        <v>0</v>
      </c>
      <c r="BI437" s="154">
        <f>IF(U437="nulová",N437,0)</f>
        <v>0</v>
      </c>
      <c r="BJ437" s="18" t="s">
        <v>22</v>
      </c>
      <c r="BK437" s="154">
        <f>ROUND(L437*K437,2)</f>
        <v>0</v>
      </c>
      <c r="BL437" s="18" t="s">
        <v>195</v>
      </c>
      <c r="BM437" s="18" t="s">
        <v>1208</v>
      </c>
    </row>
    <row r="438" spans="2:65" s="1" customFormat="1" ht="16.5" customHeight="1">
      <c r="B438" s="119"/>
      <c r="C438" s="147" t="s">
        <v>1209</v>
      </c>
      <c r="D438" s="147" t="s">
        <v>167</v>
      </c>
      <c r="E438" s="148" t="s">
        <v>1210</v>
      </c>
      <c r="F438" s="219" t="s">
        <v>1211</v>
      </c>
      <c r="G438" s="219"/>
      <c r="H438" s="219"/>
      <c r="I438" s="219"/>
      <c r="J438" s="149" t="s">
        <v>228</v>
      </c>
      <c r="K438" s="150">
        <v>2</v>
      </c>
      <c r="L438" s="220"/>
      <c r="M438" s="220"/>
      <c r="N438" s="220">
        <f>ROUND(L438*K438,2)</f>
        <v>0</v>
      </c>
      <c r="O438" s="220"/>
      <c r="P438" s="220"/>
      <c r="Q438" s="220"/>
      <c r="R438" s="121"/>
      <c r="T438" s="151" t="s">
        <v>5</v>
      </c>
      <c r="U438" s="40" t="s">
        <v>42</v>
      </c>
      <c r="V438" s="152">
        <v>7.52</v>
      </c>
      <c r="W438" s="152">
        <f>V438*K438</f>
        <v>15.04</v>
      </c>
      <c r="X438" s="152">
        <v>1.73E-3</v>
      </c>
      <c r="Y438" s="152">
        <f>X438*K438</f>
        <v>3.46E-3</v>
      </c>
      <c r="Z438" s="152">
        <v>0</v>
      </c>
      <c r="AA438" s="153">
        <f>Z438*K438</f>
        <v>0</v>
      </c>
      <c r="AR438" s="18" t="s">
        <v>195</v>
      </c>
      <c r="AT438" s="18" t="s">
        <v>167</v>
      </c>
      <c r="AU438" s="18" t="s">
        <v>103</v>
      </c>
      <c r="AY438" s="18" t="s">
        <v>166</v>
      </c>
      <c r="BE438" s="154">
        <f>IF(U438="základní",N438,0)</f>
        <v>0</v>
      </c>
      <c r="BF438" s="154">
        <f>IF(U438="snížená",N438,0)</f>
        <v>0</v>
      </c>
      <c r="BG438" s="154">
        <f>IF(U438="zákl. přenesená",N438,0)</f>
        <v>0</v>
      </c>
      <c r="BH438" s="154">
        <f>IF(U438="sníž. přenesená",N438,0)</f>
        <v>0</v>
      </c>
      <c r="BI438" s="154">
        <f>IF(U438="nulová",N438,0)</f>
        <v>0</v>
      </c>
      <c r="BJ438" s="18" t="s">
        <v>22</v>
      </c>
      <c r="BK438" s="154">
        <f>ROUND(L438*K438,2)</f>
        <v>0</v>
      </c>
      <c r="BL438" s="18" t="s">
        <v>195</v>
      </c>
      <c r="BM438" s="18" t="s">
        <v>1212</v>
      </c>
    </row>
    <row r="439" spans="2:65" s="9" customFormat="1" ht="29.85" customHeight="1">
      <c r="B439" s="136"/>
      <c r="C439" s="137"/>
      <c r="D439" s="146" t="s">
        <v>145</v>
      </c>
      <c r="E439" s="146"/>
      <c r="F439" s="146"/>
      <c r="G439" s="146"/>
      <c r="H439" s="146"/>
      <c r="I439" s="146"/>
      <c r="J439" s="146"/>
      <c r="K439" s="146"/>
      <c r="L439" s="146"/>
      <c r="M439" s="146"/>
      <c r="N439" s="228">
        <f>BK439</f>
        <v>0</v>
      </c>
      <c r="O439" s="229"/>
      <c r="P439" s="229"/>
      <c r="Q439" s="229"/>
      <c r="R439" s="139"/>
      <c r="T439" s="140"/>
      <c r="U439" s="137"/>
      <c r="V439" s="137"/>
      <c r="W439" s="141">
        <f>W440</f>
        <v>1.7999999999999998</v>
      </c>
      <c r="X439" s="137"/>
      <c r="Y439" s="141">
        <f>Y440</f>
        <v>0</v>
      </c>
      <c r="Z439" s="137"/>
      <c r="AA439" s="142">
        <f>AA440</f>
        <v>0</v>
      </c>
      <c r="AR439" s="143" t="s">
        <v>176</v>
      </c>
      <c r="AT439" s="144" t="s">
        <v>76</v>
      </c>
      <c r="AU439" s="144" t="s">
        <v>22</v>
      </c>
      <c r="AY439" s="143" t="s">
        <v>166</v>
      </c>
      <c r="BK439" s="145">
        <f>BK440</f>
        <v>0</v>
      </c>
    </row>
    <row r="440" spans="2:65" s="1" customFormat="1" ht="38.25" customHeight="1">
      <c r="B440" s="119"/>
      <c r="C440" s="147" t="s">
        <v>1213</v>
      </c>
      <c r="D440" s="147" t="s">
        <v>167</v>
      </c>
      <c r="E440" s="148" t="s">
        <v>1214</v>
      </c>
      <c r="F440" s="219" t="s">
        <v>1215</v>
      </c>
      <c r="G440" s="219"/>
      <c r="H440" s="219"/>
      <c r="I440" s="219"/>
      <c r="J440" s="149" t="s">
        <v>194</v>
      </c>
      <c r="K440" s="150">
        <v>20</v>
      </c>
      <c r="L440" s="220"/>
      <c r="M440" s="220"/>
      <c r="N440" s="220">
        <f>ROUND(L440*K440,2)</f>
        <v>0</v>
      </c>
      <c r="O440" s="220"/>
      <c r="P440" s="220"/>
      <c r="Q440" s="220"/>
      <c r="R440" s="121"/>
      <c r="T440" s="151" t="s">
        <v>5</v>
      </c>
      <c r="U440" s="159" t="s">
        <v>42</v>
      </c>
      <c r="V440" s="160">
        <v>0.09</v>
      </c>
      <c r="W440" s="160">
        <f>V440*K440</f>
        <v>1.7999999999999998</v>
      </c>
      <c r="X440" s="160">
        <v>0</v>
      </c>
      <c r="Y440" s="160">
        <f>X440*K440</f>
        <v>0</v>
      </c>
      <c r="Z440" s="160">
        <v>0</v>
      </c>
      <c r="AA440" s="161">
        <f>Z440*K440</f>
        <v>0</v>
      </c>
      <c r="AR440" s="18" t="s">
        <v>195</v>
      </c>
      <c r="AT440" s="18" t="s">
        <v>167</v>
      </c>
      <c r="AU440" s="18" t="s">
        <v>103</v>
      </c>
      <c r="AY440" s="18" t="s">
        <v>166</v>
      </c>
      <c r="BE440" s="154">
        <f>IF(U440="základní",N440,0)</f>
        <v>0</v>
      </c>
      <c r="BF440" s="154">
        <f>IF(U440="snížená",N440,0)</f>
        <v>0</v>
      </c>
      <c r="BG440" s="154">
        <f>IF(U440="zákl. přenesená",N440,0)</f>
        <v>0</v>
      </c>
      <c r="BH440" s="154">
        <f>IF(U440="sníž. přenesená",N440,0)</f>
        <v>0</v>
      </c>
      <c r="BI440" s="154">
        <f>IF(U440="nulová",N440,0)</f>
        <v>0</v>
      </c>
      <c r="BJ440" s="18" t="s">
        <v>22</v>
      </c>
      <c r="BK440" s="154">
        <f>ROUND(L440*K440,2)</f>
        <v>0</v>
      </c>
      <c r="BL440" s="18" t="s">
        <v>195</v>
      </c>
      <c r="BM440" s="18" t="s">
        <v>1216</v>
      </c>
    </row>
    <row r="441" spans="2:65" s="1" customFormat="1" ht="6.95" customHeight="1">
      <c r="B441" s="55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7"/>
    </row>
  </sheetData>
  <mergeCells count="912">
    <mergeCell ref="H1:K1"/>
    <mergeCell ref="S2:AC2"/>
    <mergeCell ref="N390:Q390"/>
    <mergeCell ref="N399:Q399"/>
    <mergeCell ref="N403:Q403"/>
    <mergeCell ref="N405:Q405"/>
    <mergeCell ref="N417:Q417"/>
    <mergeCell ref="N426:Q426"/>
    <mergeCell ref="N427:Q427"/>
    <mergeCell ref="N435:Q435"/>
    <mergeCell ref="N439:Q439"/>
    <mergeCell ref="N270:Q270"/>
    <mergeCell ref="N308:Q308"/>
    <mergeCell ref="N310:Q310"/>
    <mergeCell ref="N322:Q322"/>
    <mergeCell ref="N348:Q348"/>
    <mergeCell ref="N353:Q353"/>
    <mergeCell ref="N356:Q356"/>
    <mergeCell ref="N363:Q363"/>
    <mergeCell ref="N375:Q375"/>
    <mergeCell ref="N169:Q169"/>
    <mergeCell ref="N182:Q182"/>
    <mergeCell ref="N187:Q187"/>
    <mergeCell ref="N194:Q194"/>
    <mergeCell ref="N200:Q200"/>
    <mergeCell ref="N210:Q210"/>
    <mergeCell ref="N212:Q212"/>
    <mergeCell ref="N213:Q213"/>
    <mergeCell ref="N223:Q223"/>
    <mergeCell ref="F437:I437"/>
    <mergeCell ref="L437:M437"/>
    <mergeCell ref="N437:Q437"/>
    <mergeCell ref="F438:I438"/>
    <mergeCell ref="L438:M438"/>
    <mergeCell ref="N438:Q438"/>
    <mergeCell ref="F440:I440"/>
    <mergeCell ref="L440:M440"/>
    <mergeCell ref="N440:Q440"/>
    <mergeCell ref="F433:I433"/>
    <mergeCell ref="L433:M433"/>
    <mergeCell ref="N433:Q433"/>
    <mergeCell ref="F434:I434"/>
    <mergeCell ref="L434:M434"/>
    <mergeCell ref="N434:Q434"/>
    <mergeCell ref="F436:I436"/>
    <mergeCell ref="L436:M436"/>
    <mergeCell ref="N436:Q436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25:I425"/>
    <mergeCell ref="L425:M425"/>
    <mergeCell ref="N425:Q425"/>
    <mergeCell ref="F428:I428"/>
    <mergeCell ref="L428:M428"/>
    <mergeCell ref="N428:Q428"/>
    <mergeCell ref="F429:I429"/>
    <mergeCell ref="L429:M429"/>
    <mergeCell ref="N429:Q429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15:I415"/>
    <mergeCell ref="L415:M415"/>
    <mergeCell ref="N415:Q415"/>
    <mergeCell ref="F416:I416"/>
    <mergeCell ref="L416:M416"/>
    <mergeCell ref="N416:Q416"/>
    <mergeCell ref="F418:I418"/>
    <mergeCell ref="L418:M418"/>
    <mergeCell ref="N418:Q418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1:I401"/>
    <mergeCell ref="L401:M401"/>
    <mergeCell ref="N401:Q401"/>
    <mergeCell ref="F402:I402"/>
    <mergeCell ref="L402:M402"/>
    <mergeCell ref="N402:Q402"/>
    <mergeCell ref="F404:I404"/>
    <mergeCell ref="L404:M404"/>
    <mergeCell ref="N404:Q404"/>
    <mergeCell ref="F397:I397"/>
    <mergeCell ref="L397:M397"/>
    <mergeCell ref="N397:Q397"/>
    <mergeCell ref="F398:I398"/>
    <mergeCell ref="L398:M398"/>
    <mergeCell ref="N398:Q398"/>
    <mergeCell ref="F400:I400"/>
    <mergeCell ref="L400:M400"/>
    <mergeCell ref="N400:Q400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4:I374"/>
    <mergeCell ref="L374:M374"/>
    <mergeCell ref="N374:Q374"/>
    <mergeCell ref="F376:I376"/>
    <mergeCell ref="L376:M376"/>
    <mergeCell ref="N376:Q376"/>
    <mergeCell ref="F377:I377"/>
    <mergeCell ref="L377:M377"/>
    <mergeCell ref="N377:Q377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1:I361"/>
    <mergeCell ref="L361:M361"/>
    <mergeCell ref="N361:Q361"/>
    <mergeCell ref="F362:I362"/>
    <mergeCell ref="L362:M362"/>
    <mergeCell ref="N362:Q362"/>
    <mergeCell ref="F364:I364"/>
    <mergeCell ref="L364:M364"/>
    <mergeCell ref="N364:Q364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54:I354"/>
    <mergeCell ref="L354:M354"/>
    <mergeCell ref="N354:Q354"/>
    <mergeCell ref="F355:I355"/>
    <mergeCell ref="L355:M355"/>
    <mergeCell ref="N355:Q355"/>
    <mergeCell ref="F357:I357"/>
    <mergeCell ref="L357:M357"/>
    <mergeCell ref="N357:Q357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46:I346"/>
    <mergeCell ref="L346:M346"/>
    <mergeCell ref="N346:Q346"/>
    <mergeCell ref="F347:I347"/>
    <mergeCell ref="L347:M347"/>
    <mergeCell ref="N347:Q347"/>
    <mergeCell ref="F349:I349"/>
    <mergeCell ref="L349:M349"/>
    <mergeCell ref="N349:Q349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1:I321"/>
    <mergeCell ref="L321:M321"/>
    <mergeCell ref="N321:Q321"/>
    <mergeCell ref="F323:I323"/>
    <mergeCell ref="L323:M323"/>
    <mergeCell ref="N323:Q323"/>
    <mergeCell ref="F324:I324"/>
    <mergeCell ref="L324:M324"/>
    <mergeCell ref="N324:Q324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7:I307"/>
    <mergeCell ref="L307:M307"/>
    <mergeCell ref="N307:Q307"/>
    <mergeCell ref="F309:I309"/>
    <mergeCell ref="L309:M309"/>
    <mergeCell ref="N309:Q309"/>
    <mergeCell ref="F311:I311"/>
    <mergeCell ref="L311:M311"/>
    <mergeCell ref="N311:Q311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7:I257"/>
    <mergeCell ref="L257:M257"/>
    <mergeCell ref="N257:Q257"/>
    <mergeCell ref="F259:I259"/>
    <mergeCell ref="L259:M259"/>
    <mergeCell ref="N259:Q259"/>
    <mergeCell ref="F260:I260"/>
    <mergeCell ref="L260:M260"/>
    <mergeCell ref="N260:Q260"/>
    <mergeCell ref="N258:Q258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2:I232"/>
    <mergeCell ref="L232:M232"/>
    <mergeCell ref="N232:Q232"/>
    <mergeCell ref="F233:I233"/>
    <mergeCell ref="L233:M233"/>
    <mergeCell ref="N233:Q233"/>
    <mergeCell ref="F235:I235"/>
    <mergeCell ref="L235:M235"/>
    <mergeCell ref="N235:Q235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2:I222"/>
    <mergeCell ref="L222:M222"/>
    <mergeCell ref="N222:Q222"/>
    <mergeCell ref="F224:I224"/>
    <mergeCell ref="L224:M224"/>
    <mergeCell ref="N224:Q224"/>
    <mergeCell ref="F225:I225"/>
    <mergeCell ref="L225:M225"/>
    <mergeCell ref="N225:Q225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1:I211"/>
    <mergeCell ref="L211:M211"/>
    <mergeCell ref="N211:Q211"/>
    <mergeCell ref="F214:I214"/>
    <mergeCell ref="L214:M214"/>
    <mergeCell ref="N214:Q214"/>
    <mergeCell ref="F215:I215"/>
    <mergeCell ref="L215:M215"/>
    <mergeCell ref="N215:Q21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3:I193"/>
    <mergeCell ref="L193:M193"/>
    <mergeCell ref="N193:Q193"/>
    <mergeCell ref="F195:I195"/>
    <mergeCell ref="L195:M195"/>
    <mergeCell ref="N195:Q195"/>
    <mergeCell ref="F196:I196"/>
    <mergeCell ref="L196:M196"/>
    <mergeCell ref="N196:Q196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M141:Q141"/>
    <mergeCell ref="M142:Q142"/>
    <mergeCell ref="F144:I144"/>
    <mergeCell ref="L144:M144"/>
    <mergeCell ref="N144:Q144"/>
    <mergeCell ref="F148:I148"/>
    <mergeCell ref="L148:M148"/>
    <mergeCell ref="N148:Q148"/>
    <mergeCell ref="F149:I149"/>
    <mergeCell ref="L149:M149"/>
    <mergeCell ref="N149:Q149"/>
    <mergeCell ref="N145:Q145"/>
    <mergeCell ref="N146:Q146"/>
    <mergeCell ref="N147:Q147"/>
    <mergeCell ref="D125:H125"/>
    <mergeCell ref="N125:Q125"/>
    <mergeCell ref="D126:H126"/>
    <mergeCell ref="N126:Q126"/>
    <mergeCell ref="L128:Q128"/>
    <mergeCell ref="C134:Q134"/>
    <mergeCell ref="F136:P136"/>
    <mergeCell ref="F137:P137"/>
    <mergeCell ref="M139:P139"/>
    <mergeCell ref="N116:Q116"/>
    <mergeCell ref="N117:Q117"/>
    <mergeCell ref="N118:Q118"/>
    <mergeCell ref="N119:Q119"/>
    <mergeCell ref="N120:Q120"/>
    <mergeCell ref="N122:Q122"/>
    <mergeCell ref="D123:H123"/>
    <mergeCell ref="N123:Q123"/>
    <mergeCell ref="D124:H124"/>
    <mergeCell ref="N124:Q124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4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3"/>
  <sheetViews>
    <sheetView showGridLines="0" workbookViewId="0">
      <pane ySplit="1" topLeftCell="A136" activePane="bottomLeft" state="frozen"/>
      <selection pane="bottomLeft" activeCell="AD125" sqref="AD125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98</v>
      </c>
      <c r="G1" s="13"/>
      <c r="H1" s="232" t="s">
        <v>99</v>
      </c>
      <c r="I1" s="232"/>
      <c r="J1" s="232"/>
      <c r="K1" s="232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197" t="s">
        <v>8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T2" s="18" t="s">
        <v>87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103</v>
      </c>
    </row>
    <row r="4" spans="1:66" ht="36.950000000000003" customHeight="1">
      <c r="B4" s="22"/>
      <c r="C4" s="164" t="s">
        <v>104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17" t="s">
        <v>13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17</v>
      </c>
      <c r="E6" s="24"/>
      <c r="F6" s="199" t="str">
        <f>'Rekapitulace stavby'!K6</f>
        <v>Stavební úpravy ZŠ a MŠ Liběchov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4"/>
      <c r="R6" s="23"/>
    </row>
    <row r="7" spans="1:66" s="1" customFormat="1" ht="32.85" customHeight="1">
      <c r="B7" s="31"/>
      <c r="C7" s="32"/>
      <c r="D7" s="27" t="s">
        <v>105</v>
      </c>
      <c r="E7" s="32"/>
      <c r="F7" s="168" t="s">
        <v>1217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2"/>
      <c r="R7" s="33"/>
    </row>
    <row r="8" spans="1:66" s="1" customFormat="1" ht="14.45" customHeight="1">
      <c r="B8" s="31"/>
      <c r="C8" s="32"/>
      <c r="D8" s="28" t="s">
        <v>20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21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23</v>
      </c>
      <c r="E9" s="32"/>
      <c r="F9" s="26" t="s">
        <v>24</v>
      </c>
      <c r="G9" s="32"/>
      <c r="H9" s="32"/>
      <c r="I9" s="32"/>
      <c r="J9" s="32"/>
      <c r="K9" s="32"/>
      <c r="L9" s="32"/>
      <c r="M9" s="28" t="s">
        <v>25</v>
      </c>
      <c r="N9" s="32"/>
      <c r="O9" s="202" t="str">
        <f>'Rekapitulace stavby'!AN8</f>
        <v>12. 12. 2016</v>
      </c>
      <c r="P9" s="202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29</v>
      </c>
      <c r="E11" s="32"/>
      <c r="F11" s="32"/>
      <c r="G11" s="32"/>
      <c r="H11" s="32"/>
      <c r="I11" s="32"/>
      <c r="J11" s="32"/>
      <c r="K11" s="32"/>
      <c r="L11" s="32"/>
      <c r="M11" s="28" t="s">
        <v>30</v>
      </c>
      <c r="N11" s="32"/>
      <c r="O11" s="166" t="str">
        <f>IF('Rekapitulace stavby'!AN10="","",'Rekapitulace stavby'!AN10)</f>
        <v/>
      </c>
      <c r="P11" s="166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32</v>
      </c>
      <c r="N12" s="32"/>
      <c r="O12" s="166" t="str">
        <f>IF('Rekapitulace stavby'!AN11="","",'Rekapitulace stavby'!AN11)</f>
        <v/>
      </c>
      <c r="P12" s="166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33</v>
      </c>
      <c r="E14" s="32"/>
      <c r="F14" s="32"/>
      <c r="G14" s="32"/>
      <c r="H14" s="32"/>
      <c r="I14" s="32"/>
      <c r="J14" s="32"/>
      <c r="K14" s="32"/>
      <c r="L14" s="32"/>
      <c r="M14" s="28" t="s">
        <v>30</v>
      </c>
      <c r="N14" s="32"/>
      <c r="O14" s="166" t="str">
        <f>IF('Rekapitulace stavby'!AN13="","",'Rekapitulace stavby'!AN13)</f>
        <v/>
      </c>
      <c r="P14" s="166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32</v>
      </c>
      <c r="N15" s="32"/>
      <c r="O15" s="166" t="str">
        <f>IF('Rekapitulace stavby'!AN14="","",'Rekapitulace stavby'!AN14)</f>
        <v/>
      </c>
      <c r="P15" s="166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34</v>
      </c>
      <c r="E17" s="32"/>
      <c r="F17" s="32"/>
      <c r="G17" s="32"/>
      <c r="H17" s="32"/>
      <c r="I17" s="32"/>
      <c r="J17" s="32"/>
      <c r="K17" s="32"/>
      <c r="L17" s="32"/>
      <c r="M17" s="28" t="s">
        <v>30</v>
      </c>
      <c r="N17" s="32"/>
      <c r="O17" s="166" t="str">
        <f>IF('Rekapitulace stavby'!AN16="","",'Rekapitulace stavby'!AN16)</f>
        <v/>
      </c>
      <c r="P17" s="166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32</v>
      </c>
      <c r="N18" s="32"/>
      <c r="O18" s="166" t="str">
        <f>IF('Rekapitulace stavby'!AN17="","",'Rekapitulace stavby'!AN17)</f>
        <v/>
      </c>
      <c r="P18" s="166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36</v>
      </c>
      <c r="E20" s="32"/>
      <c r="F20" s="32"/>
      <c r="G20" s="32"/>
      <c r="H20" s="32"/>
      <c r="I20" s="32"/>
      <c r="J20" s="32"/>
      <c r="K20" s="32"/>
      <c r="L20" s="32"/>
      <c r="M20" s="28" t="s">
        <v>30</v>
      </c>
      <c r="N20" s="32"/>
      <c r="O20" s="166" t="str">
        <f>IF('Rekapitulace stavby'!AN19="","",'Rekapitulace stavby'!AN19)</f>
        <v/>
      </c>
      <c r="P20" s="166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32</v>
      </c>
      <c r="N21" s="32"/>
      <c r="O21" s="166" t="str">
        <f>IF('Rekapitulace stavby'!AN20="","",'Rekapitulace stavby'!AN20)</f>
        <v/>
      </c>
      <c r="P21" s="166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37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69" t="s">
        <v>5</v>
      </c>
      <c r="F24" s="169"/>
      <c r="G24" s="169"/>
      <c r="H24" s="169"/>
      <c r="I24" s="169"/>
      <c r="J24" s="169"/>
      <c r="K24" s="169"/>
      <c r="L24" s="169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107</v>
      </c>
      <c r="E27" s="32"/>
      <c r="F27" s="32"/>
      <c r="G27" s="32"/>
      <c r="H27" s="32"/>
      <c r="I27" s="32"/>
      <c r="J27" s="32"/>
      <c r="K27" s="32"/>
      <c r="L27" s="32"/>
      <c r="M27" s="170"/>
      <c r="N27" s="170"/>
      <c r="O27" s="170"/>
      <c r="P27" s="170"/>
      <c r="Q27" s="32"/>
      <c r="R27" s="33"/>
    </row>
    <row r="28" spans="2:18" s="1" customFormat="1" ht="14.45" customHeight="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170"/>
      <c r="N28" s="170"/>
      <c r="O28" s="170"/>
      <c r="P28" s="17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203"/>
      <c r="N30" s="201"/>
      <c r="O30" s="201"/>
      <c r="P30" s="201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204">
        <f>ROUND((SUM(BE121:BE126)+SUM(BE144:BE422)), 2)</f>
        <v>0</v>
      </c>
      <c r="I32" s="201"/>
      <c r="J32" s="201"/>
      <c r="K32" s="32"/>
      <c r="L32" s="32"/>
      <c r="M32" s="204">
        <f>ROUND(ROUND((SUM(BE121:BE126)+SUM(BE144:BE422)), 2)*F32, 2)</f>
        <v>0</v>
      </c>
      <c r="N32" s="201"/>
      <c r="O32" s="201"/>
      <c r="P32" s="201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204">
        <f>ROUND((SUM(BF121:BF126)+SUM(BF144:BF422)), 2)</f>
        <v>0</v>
      </c>
      <c r="I33" s="201"/>
      <c r="J33" s="201"/>
      <c r="K33" s="32"/>
      <c r="L33" s="32"/>
      <c r="M33" s="204">
        <f>ROUND(ROUND((SUM(BF121:BF126)+SUM(BF144:BF422)), 2)*F33, 2)</f>
        <v>0</v>
      </c>
      <c r="N33" s="201"/>
      <c r="O33" s="201"/>
      <c r="P33" s="201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204">
        <f>ROUND((SUM(BG121:BG126)+SUM(BG144:BG422)), 2)</f>
        <v>0</v>
      </c>
      <c r="I34" s="201"/>
      <c r="J34" s="201"/>
      <c r="K34" s="32"/>
      <c r="L34" s="32"/>
      <c r="M34" s="204">
        <v>0</v>
      </c>
      <c r="N34" s="201"/>
      <c r="O34" s="201"/>
      <c r="P34" s="201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204">
        <f>ROUND((SUM(BH121:BH126)+SUM(BH144:BH422)), 2)</f>
        <v>0</v>
      </c>
      <c r="I35" s="201"/>
      <c r="J35" s="201"/>
      <c r="K35" s="32"/>
      <c r="L35" s="32"/>
      <c r="M35" s="204">
        <v>0</v>
      </c>
      <c r="N35" s="201"/>
      <c r="O35" s="201"/>
      <c r="P35" s="201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47</v>
      </c>
      <c r="F36" s="39">
        <v>0</v>
      </c>
      <c r="G36" s="104" t="s">
        <v>43</v>
      </c>
      <c r="H36" s="204">
        <f>ROUND((SUM(BI121:BI126)+SUM(BI144:BI422)), 2)</f>
        <v>0</v>
      </c>
      <c r="I36" s="201"/>
      <c r="J36" s="201"/>
      <c r="K36" s="32"/>
      <c r="L36" s="32"/>
      <c r="M36" s="204">
        <v>0</v>
      </c>
      <c r="N36" s="201"/>
      <c r="O36" s="201"/>
      <c r="P36" s="201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205">
        <f>SUM(M30:M36)</f>
        <v>0</v>
      </c>
      <c r="M38" s="205"/>
      <c r="N38" s="205"/>
      <c r="O38" s="205"/>
      <c r="P38" s="206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4" t="s">
        <v>109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9" t="str">
        <f>F6</f>
        <v>Stavební úpravy ZŠ a MŠ Liběchov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32"/>
      <c r="R78" s="33"/>
    </row>
    <row r="79" spans="2:18" s="1" customFormat="1" ht="36.950000000000003" customHeight="1">
      <c r="B79" s="31"/>
      <c r="C79" s="65" t="s">
        <v>105</v>
      </c>
      <c r="D79" s="32"/>
      <c r="E79" s="32"/>
      <c r="F79" s="180" t="str">
        <f>F7</f>
        <v>02 - Objekt pro pěstitelské práce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23</v>
      </c>
      <c r="D81" s="32"/>
      <c r="E81" s="32"/>
      <c r="F81" s="26" t="str">
        <f>F9</f>
        <v>Liběchov</v>
      </c>
      <c r="G81" s="32"/>
      <c r="H81" s="32"/>
      <c r="I81" s="32"/>
      <c r="J81" s="32"/>
      <c r="K81" s="28" t="s">
        <v>25</v>
      </c>
      <c r="L81" s="32"/>
      <c r="M81" s="202" t="str">
        <f>IF(O9="","",O9)</f>
        <v>12. 12. 2016</v>
      </c>
      <c r="N81" s="202"/>
      <c r="O81" s="202"/>
      <c r="P81" s="202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>
      <c r="B83" s="31"/>
      <c r="C83" s="28" t="s">
        <v>29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34</v>
      </c>
      <c r="L83" s="32"/>
      <c r="M83" s="166" t="str">
        <f>E18</f>
        <v xml:space="preserve"> </v>
      </c>
      <c r="N83" s="166"/>
      <c r="O83" s="166"/>
      <c r="P83" s="166"/>
      <c r="Q83" s="166"/>
      <c r="R83" s="33"/>
    </row>
    <row r="84" spans="2:47" s="1" customFormat="1" ht="14.45" customHeight="1">
      <c r="B84" s="31"/>
      <c r="C84" s="28" t="s">
        <v>33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36</v>
      </c>
      <c r="L84" s="32"/>
      <c r="M84" s="166" t="str">
        <f>E21</f>
        <v xml:space="preserve"> </v>
      </c>
      <c r="N84" s="166"/>
      <c r="O84" s="166"/>
      <c r="P84" s="166"/>
      <c r="Q84" s="166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7" t="s">
        <v>110</v>
      </c>
      <c r="D86" s="208"/>
      <c r="E86" s="208"/>
      <c r="F86" s="208"/>
      <c r="G86" s="208"/>
      <c r="H86" s="100"/>
      <c r="I86" s="100"/>
      <c r="J86" s="100"/>
      <c r="K86" s="100"/>
      <c r="L86" s="100"/>
      <c r="M86" s="100"/>
      <c r="N86" s="207" t="s">
        <v>111</v>
      </c>
      <c r="O86" s="208"/>
      <c r="P86" s="208"/>
      <c r="Q86" s="20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95">
        <f>N144</f>
        <v>0</v>
      </c>
      <c r="O88" s="209"/>
      <c r="P88" s="209"/>
      <c r="Q88" s="209"/>
      <c r="R88" s="33"/>
      <c r="AU88" s="18" t="s">
        <v>113</v>
      </c>
    </row>
    <row r="89" spans="2:47" s="6" customFormat="1" ht="24.95" customHeight="1">
      <c r="B89" s="109"/>
      <c r="C89" s="110"/>
      <c r="D89" s="111" t="s">
        <v>114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0">
        <f>N145</f>
        <v>0</v>
      </c>
      <c r="O89" s="211"/>
      <c r="P89" s="211"/>
      <c r="Q89" s="211"/>
      <c r="R89" s="112"/>
    </row>
    <row r="90" spans="2:47" s="7" customFormat="1" ht="19.899999999999999" customHeight="1">
      <c r="B90" s="113"/>
      <c r="C90" s="114"/>
      <c r="D90" s="115" t="s">
        <v>115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2">
        <f>N146</f>
        <v>0</v>
      </c>
      <c r="O90" s="213"/>
      <c r="P90" s="213"/>
      <c r="Q90" s="213"/>
      <c r="R90" s="116"/>
    </row>
    <row r="91" spans="2:47" s="7" customFormat="1" ht="19.899999999999999" customHeight="1">
      <c r="B91" s="113"/>
      <c r="C91" s="114"/>
      <c r="D91" s="115" t="s">
        <v>116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2">
        <f>N178</f>
        <v>0</v>
      </c>
      <c r="O91" s="213"/>
      <c r="P91" s="213"/>
      <c r="Q91" s="213"/>
      <c r="R91" s="116"/>
    </row>
    <row r="92" spans="2:47" s="7" customFormat="1" ht="19.899999999999999" customHeight="1">
      <c r="B92" s="113"/>
      <c r="C92" s="114"/>
      <c r="D92" s="115" t="s">
        <v>117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2">
        <f>N192</f>
        <v>0</v>
      </c>
      <c r="O92" s="213"/>
      <c r="P92" s="213"/>
      <c r="Q92" s="213"/>
      <c r="R92" s="116"/>
    </row>
    <row r="93" spans="2:47" s="7" customFormat="1" ht="19.899999999999999" customHeight="1">
      <c r="B93" s="113"/>
      <c r="C93" s="114"/>
      <c r="D93" s="115" t="s">
        <v>1218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2">
        <f>N211</f>
        <v>0</v>
      </c>
      <c r="O93" s="213"/>
      <c r="P93" s="213"/>
      <c r="Q93" s="213"/>
      <c r="R93" s="116"/>
    </row>
    <row r="94" spans="2:47" s="7" customFormat="1" ht="19.899999999999999" customHeight="1">
      <c r="B94" s="113"/>
      <c r="C94" s="114"/>
      <c r="D94" s="115" t="s">
        <v>118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12">
        <f>N220</f>
        <v>0</v>
      </c>
      <c r="O94" s="213"/>
      <c r="P94" s="213"/>
      <c r="Q94" s="213"/>
      <c r="R94" s="116"/>
    </row>
    <row r="95" spans="2:47" s="7" customFormat="1" ht="19.899999999999999" customHeight="1">
      <c r="B95" s="113"/>
      <c r="C95" s="114"/>
      <c r="D95" s="115" t="s">
        <v>119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2">
        <f>N237</f>
        <v>0</v>
      </c>
      <c r="O95" s="213"/>
      <c r="P95" s="213"/>
      <c r="Q95" s="213"/>
      <c r="R95" s="116"/>
    </row>
    <row r="96" spans="2:47" s="7" customFormat="1" ht="19.899999999999999" customHeight="1">
      <c r="B96" s="113"/>
      <c r="C96" s="114"/>
      <c r="D96" s="115" t="s">
        <v>120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2">
        <f>N249</f>
        <v>0</v>
      </c>
      <c r="O96" s="213"/>
      <c r="P96" s="213"/>
      <c r="Q96" s="213"/>
      <c r="R96" s="116"/>
    </row>
    <row r="97" spans="2:18" s="6" customFormat="1" ht="24.95" customHeight="1">
      <c r="B97" s="109"/>
      <c r="C97" s="110"/>
      <c r="D97" s="111" t="s">
        <v>123</v>
      </c>
      <c r="E97" s="110"/>
      <c r="F97" s="110"/>
      <c r="G97" s="110"/>
      <c r="H97" s="110"/>
      <c r="I97" s="110"/>
      <c r="J97" s="110"/>
      <c r="K97" s="110"/>
      <c r="L97" s="110"/>
      <c r="M97" s="110"/>
      <c r="N97" s="210">
        <f>N251</f>
        <v>0</v>
      </c>
      <c r="O97" s="211"/>
      <c r="P97" s="211"/>
      <c r="Q97" s="211"/>
      <c r="R97" s="112"/>
    </row>
    <row r="98" spans="2:18" s="7" customFormat="1" ht="19.899999999999999" customHeight="1">
      <c r="B98" s="113"/>
      <c r="C98" s="114"/>
      <c r="D98" s="115" t="s">
        <v>126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12">
        <f>N252</f>
        <v>0</v>
      </c>
      <c r="O98" s="213"/>
      <c r="P98" s="213"/>
      <c r="Q98" s="213"/>
      <c r="R98" s="116"/>
    </row>
    <row r="99" spans="2:18" s="7" customFormat="1" ht="19.899999999999999" customHeight="1">
      <c r="B99" s="113"/>
      <c r="C99" s="114"/>
      <c r="D99" s="115" t="s">
        <v>127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12">
        <f>N269</f>
        <v>0</v>
      </c>
      <c r="O99" s="213"/>
      <c r="P99" s="213"/>
      <c r="Q99" s="213"/>
      <c r="R99" s="116"/>
    </row>
    <row r="100" spans="2:18" s="7" customFormat="1" ht="19.899999999999999" customHeight="1">
      <c r="B100" s="113"/>
      <c r="C100" s="114"/>
      <c r="D100" s="115" t="s">
        <v>128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12">
        <f>N288</f>
        <v>0</v>
      </c>
      <c r="O100" s="213"/>
      <c r="P100" s="213"/>
      <c r="Q100" s="213"/>
      <c r="R100" s="116"/>
    </row>
    <row r="101" spans="2:18" s="7" customFormat="1" ht="19.899999999999999" customHeight="1">
      <c r="B101" s="113"/>
      <c r="C101" s="114"/>
      <c r="D101" s="115" t="s">
        <v>1219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12">
        <f>N311</f>
        <v>0</v>
      </c>
      <c r="O101" s="213"/>
      <c r="P101" s="213"/>
      <c r="Q101" s="213"/>
      <c r="R101" s="116"/>
    </row>
    <row r="102" spans="2:18" s="7" customFormat="1" ht="19.899999999999999" customHeight="1">
      <c r="B102" s="113"/>
      <c r="C102" s="114"/>
      <c r="D102" s="115" t="s">
        <v>130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12">
        <f>N315</f>
        <v>0</v>
      </c>
      <c r="O102" s="213"/>
      <c r="P102" s="213"/>
      <c r="Q102" s="213"/>
      <c r="R102" s="116"/>
    </row>
    <row r="103" spans="2:18" s="7" customFormat="1" ht="19.899999999999999" customHeight="1">
      <c r="B103" s="113"/>
      <c r="C103" s="114"/>
      <c r="D103" s="115" t="s">
        <v>131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212">
        <f>N325</f>
        <v>0</v>
      </c>
      <c r="O103" s="213"/>
      <c r="P103" s="213"/>
      <c r="Q103" s="213"/>
      <c r="R103" s="116"/>
    </row>
    <row r="104" spans="2:18" s="7" customFormat="1" ht="19.899999999999999" customHeight="1">
      <c r="B104" s="113"/>
      <c r="C104" s="114"/>
      <c r="D104" s="115" t="s">
        <v>132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212">
        <f>N343</f>
        <v>0</v>
      </c>
      <c r="O104" s="213"/>
      <c r="P104" s="213"/>
      <c r="Q104" s="213"/>
      <c r="R104" s="116"/>
    </row>
    <row r="105" spans="2:18" s="7" customFormat="1" ht="19.899999999999999" customHeight="1">
      <c r="B105" s="113"/>
      <c r="C105" s="114"/>
      <c r="D105" s="115" t="s">
        <v>133</v>
      </c>
      <c r="E105" s="114"/>
      <c r="F105" s="114"/>
      <c r="G105" s="114"/>
      <c r="H105" s="114"/>
      <c r="I105" s="114"/>
      <c r="J105" s="114"/>
      <c r="K105" s="114"/>
      <c r="L105" s="114"/>
      <c r="M105" s="114"/>
      <c r="N105" s="212">
        <f>N346</f>
        <v>0</v>
      </c>
      <c r="O105" s="213"/>
      <c r="P105" s="213"/>
      <c r="Q105" s="213"/>
      <c r="R105" s="116"/>
    </row>
    <row r="106" spans="2:18" s="7" customFormat="1" ht="19.899999999999999" customHeight="1">
      <c r="B106" s="113"/>
      <c r="C106" s="114"/>
      <c r="D106" s="115" t="s">
        <v>134</v>
      </c>
      <c r="E106" s="114"/>
      <c r="F106" s="114"/>
      <c r="G106" s="114"/>
      <c r="H106" s="114"/>
      <c r="I106" s="114"/>
      <c r="J106" s="114"/>
      <c r="K106" s="114"/>
      <c r="L106" s="114"/>
      <c r="M106" s="114"/>
      <c r="N106" s="212">
        <f>N349</f>
        <v>0</v>
      </c>
      <c r="O106" s="213"/>
      <c r="P106" s="213"/>
      <c r="Q106" s="213"/>
      <c r="R106" s="116"/>
    </row>
    <row r="107" spans="2:18" s="7" customFormat="1" ht="19.899999999999999" customHeight="1">
      <c r="B107" s="113"/>
      <c r="C107" s="114"/>
      <c r="D107" s="115" t="s">
        <v>1220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212">
        <f>N358</f>
        <v>0</v>
      </c>
      <c r="O107" s="213"/>
      <c r="P107" s="213"/>
      <c r="Q107" s="213"/>
      <c r="R107" s="116"/>
    </row>
    <row r="108" spans="2:18" s="7" customFormat="1" ht="19.899999999999999" customHeight="1">
      <c r="B108" s="113"/>
      <c r="C108" s="114"/>
      <c r="D108" s="115" t="s">
        <v>1221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212">
        <f>N371</f>
        <v>0</v>
      </c>
      <c r="O108" s="213"/>
      <c r="P108" s="213"/>
      <c r="Q108" s="213"/>
      <c r="R108" s="116"/>
    </row>
    <row r="109" spans="2:18" s="7" customFormat="1" ht="19.899999999999999" customHeight="1">
      <c r="B109" s="113"/>
      <c r="C109" s="114"/>
      <c r="D109" s="115" t="s">
        <v>1222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212">
        <f>N384</f>
        <v>0</v>
      </c>
      <c r="O109" s="213"/>
      <c r="P109" s="213"/>
      <c r="Q109" s="213"/>
      <c r="R109" s="116"/>
    </row>
    <row r="110" spans="2:18" s="7" customFormat="1" ht="19.899999999999999" customHeight="1">
      <c r="B110" s="113"/>
      <c r="C110" s="114"/>
      <c r="D110" s="115" t="s">
        <v>136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212">
        <f>N389</f>
        <v>0</v>
      </c>
      <c r="O110" s="213"/>
      <c r="P110" s="213"/>
      <c r="Q110" s="213"/>
      <c r="R110" s="116"/>
    </row>
    <row r="111" spans="2:18" s="7" customFormat="1" ht="19.899999999999999" customHeight="1">
      <c r="B111" s="113"/>
      <c r="C111" s="114"/>
      <c r="D111" s="115" t="s">
        <v>138</v>
      </c>
      <c r="E111" s="114"/>
      <c r="F111" s="114"/>
      <c r="G111" s="114"/>
      <c r="H111" s="114"/>
      <c r="I111" s="114"/>
      <c r="J111" s="114"/>
      <c r="K111" s="114"/>
      <c r="L111" s="114"/>
      <c r="M111" s="114"/>
      <c r="N111" s="212">
        <f>N395</f>
        <v>0</v>
      </c>
      <c r="O111" s="213"/>
      <c r="P111" s="213"/>
      <c r="Q111" s="213"/>
      <c r="R111" s="116"/>
    </row>
    <row r="112" spans="2:18" s="7" customFormat="1" ht="19.899999999999999" customHeight="1">
      <c r="B112" s="113"/>
      <c r="C112" s="114"/>
      <c r="D112" s="115" t="s">
        <v>141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212">
        <f>N400</f>
        <v>0</v>
      </c>
      <c r="O112" s="213"/>
      <c r="P112" s="213"/>
      <c r="Q112" s="213"/>
      <c r="R112" s="116"/>
    </row>
    <row r="113" spans="2:65" s="7" customFormat="1" ht="19.899999999999999" customHeight="1">
      <c r="B113" s="113"/>
      <c r="C113" s="114"/>
      <c r="D113" s="115" t="s">
        <v>1223</v>
      </c>
      <c r="E113" s="114"/>
      <c r="F113" s="114"/>
      <c r="G113" s="114"/>
      <c r="H113" s="114"/>
      <c r="I113" s="114"/>
      <c r="J113" s="114"/>
      <c r="K113" s="114"/>
      <c r="L113" s="114"/>
      <c r="M113" s="114"/>
      <c r="N113" s="212">
        <f>N406</f>
        <v>0</v>
      </c>
      <c r="O113" s="213"/>
      <c r="P113" s="213"/>
      <c r="Q113" s="213"/>
      <c r="R113" s="116"/>
    </row>
    <row r="114" spans="2:65" s="7" customFormat="1" ht="19.899999999999999" customHeight="1">
      <c r="B114" s="113"/>
      <c r="C114" s="114"/>
      <c r="D114" s="115" t="s">
        <v>1224</v>
      </c>
      <c r="E114" s="114"/>
      <c r="F114" s="114"/>
      <c r="G114" s="114"/>
      <c r="H114" s="114"/>
      <c r="I114" s="114"/>
      <c r="J114" s="114"/>
      <c r="K114" s="114"/>
      <c r="L114" s="114"/>
      <c r="M114" s="114"/>
      <c r="N114" s="212">
        <f>N408</f>
        <v>0</v>
      </c>
      <c r="O114" s="213"/>
      <c r="P114" s="213"/>
      <c r="Q114" s="213"/>
      <c r="R114" s="116"/>
    </row>
    <row r="115" spans="2:65" s="6" customFormat="1" ht="24.95" customHeight="1">
      <c r="B115" s="109"/>
      <c r="C115" s="110"/>
      <c r="D115" s="111" t="s">
        <v>142</v>
      </c>
      <c r="E115" s="110"/>
      <c r="F115" s="110"/>
      <c r="G115" s="110"/>
      <c r="H115" s="110"/>
      <c r="I115" s="110"/>
      <c r="J115" s="110"/>
      <c r="K115" s="110"/>
      <c r="L115" s="110"/>
      <c r="M115" s="110"/>
      <c r="N115" s="210">
        <f>N410</f>
        <v>0</v>
      </c>
      <c r="O115" s="211"/>
      <c r="P115" s="211"/>
      <c r="Q115" s="211"/>
      <c r="R115" s="112"/>
    </row>
    <row r="116" spans="2:65" s="7" customFormat="1" ht="19.899999999999999" customHeight="1">
      <c r="B116" s="113"/>
      <c r="C116" s="114"/>
      <c r="D116" s="115" t="s">
        <v>143</v>
      </c>
      <c r="E116" s="114"/>
      <c r="F116" s="114"/>
      <c r="G116" s="114"/>
      <c r="H116" s="114"/>
      <c r="I116" s="114"/>
      <c r="J116" s="114"/>
      <c r="K116" s="114"/>
      <c r="L116" s="114"/>
      <c r="M116" s="114"/>
      <c r="N116" s="212">
        <f>N411</f>
        <v>0</v>
      </c>
      <c r="O116" s="213"/>
      <c r="P116" s="213"/>
      <c r="Q116" s="213"/>
      <c r="R116" s="116"/>
    </row>
    <row r="117" spans="2:65" s="7" customFormat="1" ht="19.899999999999999" customHeight="1">
      <c r="B117" s="113"/>
      <c r="C117" s="114"/>
      <c r="D117" s="115" t="s">
        <v>1225</v>
      </c>
      <c r="E117" s="114"/>
      <c r="F117" s="114"/>
      <c r="G117" s="114"/>
      <c r="H117" s="114"/>
      <c r="I117" s="114"/>
      <c r="J117" s="114"/>
      <c r="K117" s="114"/>
      <c r="L117" s="114"/>
      <c r="M117" s="114"/>
      <c r="N117" s="212">
        <f>N416</f>
        <v>0</v>
      </c>
      <c r="O117" s="213"/>
      <c r="P117" s="213"/>
      <c r="Q117" s="213"/>
      <c r="R117" s="116"/>
    </row>
    <row r="118" spans="2:65" s="6" customFormat="1" ht="24.95" customHeight="1">
      <c r="B118" s="109"/>
      <c r="C118" s="110"/>
      <c r="D118" s="111" t="s">
        <v>1226</v>
      </c>
      <c r="E118" s="110"/>
      <c r="F118" s="110"/>
      <c r="G118" s="110"/>
      <c r="H118" s="110"/>
      <c r="I118" s="110"/>
      <c r="J118" s="110"/>
      <c r="K118" s="110"/>
      <c r="L118" s="110"/>
      <c r="M118" s="110"/>
      <c r="N118" s="210">
        <f>N419</f>
        <v>0</v>
      </c>
      <c r="O118" s="211"/>
      <c r="P118" s="211"/>
      <c r="Q118" s="211"/>
      <c r="R118" s="112"/>
    </row>
    <row r="119" spans="2:65" s="7" customFormat="1" ht="19.899999999999999" customHeight="1">
      <c r="B119" s="113"/>
      <c r="C119" s="114"/>
      <c r="D119" s="115" t="s">
        <v>1227</v>
      </c>
      <c r="E119" s="114"/>
      <c r="F119" s="114"/>
      <c r="G119" s="114"/>
      <c r="H119" s="114"/>
      <c r="I119" s="114"/>
      <c r="J119" s="114"/>
      <c r="K119" s="114"/>
      <c r="L119" s="114"/>
      <c r="M119" s="114"/>
      <c r="N119" s="212">
        <f>N420</f>
        <v>0</v>
      </c>
      <c r="O119" s="213"/>
      <c r="P119" s="213"/>
      <c r="Q119" s="213"/>
      <c r="R119" s="116"/>
    </row>
    <row r="120" spans="2:65" s="1" customFormat="1" ht="21.7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1" customFormat="1" ht="29.25" customHeight="1">
      <c r="B121" s="31"/>
      <c r="C121" s="108" t="s">
        <v>146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09"/>
      <c r="O121" s="214"/>
      <c r="P121" s="214"/>
      <c r="Q121" s="214"/>
      <c r="R121" s="33"/>
      <c r="T121" s="117"/>
      <c r="U121" s="118" t="s">
        <v>41</v>
      </c>
    </row>
    <row r="122" spans="2:65" s="1" customFormat="1" ht="18" customHeight="1">
      <c r="B122" s="119"/>
      <c r="C122" s="120"/>
      <c r="D122" s="215" t="s">
        <v>147</v>
      </c>
      <c r="E122" s="215"/>
      <c r="F122" s="215"/>
      <c r="G122" s="215"/>
      <c r="H122" s="215"/>
      <c r="I122" s="120"/>
      <c r="J122" s="120"/>
      <c r="K122" s="120"/>
      <c r="L122" s="120"/>
      <c r="M122" s="120"/>
      <c r="N122" s="216"/>
      <c r="O122" s="216"/>
      <c r="P122" s="216"/>
      <c r="Q122" s="216"/>
      <c r="R122" s="121"/>
      <c r="S122" s="122"/>
      <c r="T122" s="123"/>
      <c r="U122" s="124" t="s">
        <v>42</v>
      </c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5" t="s">
        <v>148</v>
      </c>
      <c r="AZ122" s="122"/>
      <c r="BA122" s="122"/>
      <c r="BB122" s="122"/>
      <c r="BC122" s="122"/>
      <c r="BD122" s="122"/>
      <c r="BE122" s="126">
        <f>IF(U122="základní",N122,0)</f>
        <v>0</v>
      </c>
      <c r="BF122" s="126">
        <f>IF(U122="snížená",N122,0)</f>
        <v>0</v>
      </c>
      <c r="BG122" s="126">
        <f>IF(U122="zákl. přenesená",N122,0)</f>
        <v>0</v>
      </c>
      <c r="BH122" s="126">
        <f>IF(U122="sníž. přenesená",N122,0)</f>
        <v>0</v>
      </c>
      <c r="BI122" s="126">
        <f>IF(U122="nulová",N122,0)</f>
        <v>0</v>
      </c>
      <c r="BJ122" s="125" t="s">
        <v>22</v>
      </c>
      <c r="BK122" s="122"/>
      <c r="BL122" s="122"/>
      <c r="BM122" s="122"/>
    </row>
    <row r="123" spans="2:65" s="1" customFormat="1" ht="18" customHeight="1">
      <c r="B123" s="119"/>
      <c r="C123" s="120"/>
      <c r="D123" s="215" t="s">
        <v>149</v>
      </c>
      <c r="E123" s="215"/>
      <c r="F123" s="215"/>
      <c r="G123" s="215"/>
      <c r="H123" s="215"/>
      <c r="I123" s="120"/>
      <c r="J123" s="120"/>
      <c r="K123" s="120"/>
      <c r="L123" s="120"/>
      <c r="M123" s="120"/>
      <c r="N123" s="216"/>
      <c r="O123" s="216"/>
      <c r="P123" s="216"/>
      <c r="Q123" s="216"/>
      <c r="R123" s="121"/>
      <c r="S123" s="122"/>
      <c r="T123" s="123"/>
      <c r="U123" s="124" t="s">
        <v>42</v>
      </c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5" t="s">
        <v>148</v>
      </c>
      <c r="AZ123" s="122"/>
      <c r="BA123" s="122"/>
      <c r="BB123" s="122"/>
      <c r="BC123" s="122"/>
      <c r="BD123" s="122"/>
      <c r="BE123" s="126">
        <f>IF(U123="základní",N123,0)</f>
        <v>0</v>
      </c>
      <c r="BF123" s="126">
        <f>IF(U123="snížená",N123,0)</f>
        <v>0</v>
      </c>
      <c r="BG123" s="126">
        <f>IF(U123="zákl. přenesená",N123,0)</f>
        <v>0</v>
      </c>
      <c r="BH123" s="126">
        <f>IF(U123="sníž. přenesená",N123,0)</f>
        <v>0</v>
      </c>
      <c r="BI123" s="126">
        <f>IF(U123="nulová",N123,0)</f>
        <v>0</v>
      </c>
      <c r="BJ123" s="125" t="s">
        <v>22</v>
      </c>
      <c r="BK123" s="122"/>
      <c r="BL123" s="122"/>
      <c r="BM123" s="122"/>
    </row>
    <row r="124" spans="2:65" s="1" customFormat="1" ht="18" customHeight="1">
      <c r="B124" s="119"/>
      <c r="C124" s="120"/>
      <c r="D124" s="215" t="s">
        <v>150</v>
      </c>
      <c r="E124" s="215"/>
      <c r="F124" s="215"/>
      <c r="G124" s="215"/>
      <c r="H124" s="215"/>
      <c r="I124" s="120"/>
      <c r="J124" s="120"/>
      <c r="K124" s="120"/>
      <c r="L124" s="120"/>
      <c r="M124" s="120"/>
      <c r="N124" s="216"/>
      <c r="O124" s="216"/>
      <c r="P124" s="216"/>
      <c r="Q124" s="216"/>
      <c r="R124" s="121"/>
      <c r="S124" s="122"/>
      <c r="T124" s="123"/>
      <c r="U124" s="124" t="s">
        <v>42</v>
      </c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5" t="s">
        <v>148</v>
      </c>
      <c r="AZ124" s="122"/>
      <c r="BA124" s="122"/>
      <c r="BB124" s="122"/>
      <c r="BC124" s="122"/>
      <c r="BD124" s="122"/>
      <c r="BE124" s="126">
        <f>IF(U124="základní",N124,0)</f>
        <v>0</v>
      </c>
      <c r="BF124" s="126">
        <f>IF(U124="snížená",N124,0)</f>
        <v>0</v>
      </c>
      <c r="BG124" s="126">
        <f>IF(U124="zákl. přenesená",N124,0)</f>
        <v>0</v>
      </c>
      <c r="BH124" s="126">
        <f>IF(U124="sníž. přenesená",N124,0)</f>
        <v>0</v>
      </c>
      <c r="BI124" s="126">
        <f>IF(U124="nulová",N124,0)</f>
        <v>0</v>
      </c>
      <c r="BJ124" s="125" t="s">
        <v>22</v>
      </c>
      <c r="BK124" s="122"/>
      <c r="BL124" s="122"/>
      <c r="BM124" s="122"/>
    </row>
    <row r="125" spans="2:65" s="1" customFormat="1" ht="18" customHeight="1">
      <c r="B125" s="119"/>
      <c r="C125" s="120"/>
      <c r="D125" s="215" t="s">
        <v>151</v>
      </c>
      <c r="E125" s="215"/>
      <c r="F125" s="215"/>
      <c r="G125" s="215"/>
      <c r="H125" s="215"/>
      <c r="I125" s="120"/>
      <c r="J125" s="120"/>
      <c r="K125" s="120"/>
      <c r="L125" s="120"/>
      <c r="M125" s="120"/>
      <c r="N125" s="216"/>
      <c r="O125" s="216"/>
      <c r="P125" s="216"/>
      <c r="Q125" s="216"/>
      <c r="R125" s="121"/>
      <c r="S125" s="122"/>
      <c r="T125" s="127"/>
      <c r="U125" s="128" t="s">
        <v>42</v>
      </c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5" t="s">
        <v>148</v>
      </c>
      <c r="AZ125" s="122"/>
      <c r="BA125" s="122"/>
      <c r="BB125" s="122"/>
      <c r="BC125" s="122"/>
      <c r="BD125" s="122"/>
      <c r="BE125" s="126">
        <f>IF(U125="základní",N125,0)</f>
        <v>0</v>
      </c>
      <c r="BF125" s="126">
        <f>IF(U125="snížená",N125,0)</f>
        <v>0</v>
      </c>
      <c r="BG125" s="126">
        <f>IF(U125="zákl. přenesená",N125,0)</f>
        <v>0</v>
      </c>
      <c r="BH125" s="126">
        <f>IF(U125="sníž. přenesená",N125,0)</f>
        <v>0</v>
      </c>
      <c r="BI125" s="126">
        <f>IF(U125="nulová",N125,0)</f>
        <v>0</v>
      </c>
      <c r="BJ125" s="125" t="s">
        <v>22</v>
      </c>
      <c r="BK125" s="122"/>
      <c r="BL125" s="122"/>
      <c r="BM125" s="122"/>
    </row>
    <row r="126" spans="2:65" s="1" customFormat="1" ht="18" customHeight="1"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3"/>
    </row>
    <row r="127" spans="2:65" s="1" customFormat="1" ht="29.25" customHeight="1">
      <c r="B127" s="31"/>
      <c r="C127" s="99" t="s">
        <v>97</v>
      </c>
      <c r="D127" s="100"/>
      <c r="E127" s="100"/>
      <c r="F127" s="100"/>
      <c r="G127" s="100"/>
      <c r="H127" s="100"/>
      <c r="I127" s="100"/>
      <c r="J127" s="100"/>
      <c r="K127" s="100"/>
      <c r="L127" s="196"/>
      <c r="M127" s="196"/>
      <c r="N127" s="196"/>
      <c r="O127" s="196"/>
      <c r="P127" s="196"/>
      <c r="Q127" s="196"/>
      <c r="R127" s="33"/>
    </row>
    <row r="128" spans="2:65" s="1" customFormat="1" ht="6.95" customHeight="1"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7"/>
    </row>
    <row r="132" spans="2:63" s="1" customFormat="1" ht="6.95" customHeight="1">
      <c r="B132" s="58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60"/>
    </row>
    <row r="133" spans="2:63" s="1" customFormat="1" ht="36.950000000000003" customHeight="1">
      <c r="B133" s="31"/>
      <c r="C133" s="164" t="s">
        <v>152</v>
      </c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33"/>
    </row>
    <row r="134" spans="2:63" s="1" customFormat="1" ht="6.95" customHeight="1"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3"/>
    </row>
    <row r="135" spans="2:63" s="1" customFormat="1" ht="30" customHeight="1">
      <c r="B135" s="31"/>
      <c r="C135" s="28" t="s">
        <v>17</v>
      </c>
      <c r="D135" s="32"/>
      <c r="E135" s="32"/>
      <c r="F135" s="199" t="str">
        <f>F6</f>
        <v>Stavební úpravy ZŠ a MŠ Liběchov</v>
      </c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32"/>
      <c r="R135" s="33"/>
    </row>
    <row r="136" spans="2:63" s="1" customFormat="1" ht="36.950000000000003" customHeight="1">
      <c r="B136" s="31"/>
      <c r="C136" s="65" t="s">
        <v>105</v>
      </c>
      <c r="D136" s="32"/>
      <c r="E136" s="32"/>
      <c r="F136" s="180" t="str">
        <f>F7</f>
        <v>02 - Objekt pro pěstitelské práce</v>
      </c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32"/>
      <c r="R136" s="33"/>
    </row>
    <row r="137" spans="2:63" s="1" customFormat="1" ht="6.95" customHeight="1"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3"/>
    </row>
    <row r="138" spans="2:63" s="1" customFormat="1" ht="18" customHeight="1">
      <c r="B138" s="31"/>
      <c r="C138" s="28" t="s">
        <v>23</v>
      </c>
      <c r="D138" s="32"/>
      <c r="E138" s="32"/>
      <c r="F138" s="26" t="str">
        <f>F9</f>
        <v>Liběchov</v>
      </c>
      <c r="G138" s="32"/>
      <c r="H138" s="32"/>
      <c r="I138" s="32"/>
      <c r="J138" s="32"/>
      <c r="K138" s="28" t="s">
        <v>25</v>
      </c>
      <c r="L138" s="32"/>
      <c r="M138" s="202" t="str">
        <f>IF(O9="","",O9)</f>
        <v>12. 12. 2016</v>
      </c>
      <c r="N138" s="202"/>
      <c r="O138" s="202"/>
      <c r="P138" s="202"/>
      <c r="Q138" s="32"/>
      <c r="R138" s="33"/>
    </row>
    <row r="139" spans="2:63" s="1" customFormat="1" ht="6.95" customHeight="1"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3"/>
    </row>
    <row r="140" spans="2:63" s="1" customFormat="1">
      <c r="B140" s="31"/>
      <c r="C140" s="28" t="s">
        <v>29</v>
      </c>
      <c r="D140" s="32"/>
      <c r="E140" s="32"/>
      <c r="F140" s="26" t="str">
        <f>E12</f>
        <v xml:space="preserve"> </v>
      </c>
      <c r="G140" s="32"/>
      <c r="H140" s="32"/>
      <c r="I140" s="32"/>
      <c r="J140" s="32"/>
      <c r="K140" s="28" t="s">
        <v>34</v>
      </c>
      <c r="L140" s="32"/>
      <c r="M140" s="166" t="str">
        <f>E18</f>
        <v xml:space="preserve"> </v>
      </c>
      <c r="N140" s="166"/>
      <c r="O140" s="166"/>
      <c r="P140" s="166"/>
      <c r="Q140" s="166"/>
      <c r="R140" s="33"/>
    </row>
    <row r="141" spans="2:63" s="1" customFormat="1" ht="14.45" customHeight="1">
      <c r="B141" s="31"/>
      <c r="C141" s="28" t="s">
        <v>33</v>
      </c>
      <c r="D141" s="32"/>
      <c r="E141" s="32"/>
      <c r="F141" s="26" t="str">
        <f>IF(E15="","",E15)</f>
        <v xml:space="preserve"> </v>
      </c>
      <c r="G141" s="32"/>
      <c r="H141" s="32"/>
      <c r="I141" s="32"/>
      <c r="J141" s="32"/>
      <c r="K141" s="28" t="s">
        <v>36</v>
      </c>
      <c r="L141" s="32"/>
      <c r="M141" s="166" t="str">
        <f>E21</f>
        <v xml:space="preserve"> </v>
      </c>
      <c r="N141" s="166"/>
      <c r="O141" s="166"/>
      <c r="P141" s="166"/>
      <c r="Q141" s="166"/>
      <c r="R141" s="33"/>
    </row>
    <row r="142" spans="2:63" s="1" customFormat="1" ht="10.35" customHeight="1"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3"/>
    </row>
    <row r="143" spans="2:63" s="8" customFormat="1" ht="29.25" customHeight="1">
      <c r="B143" s="129"/>
      <c r="C143" s="130" t="s">
        <v>153</v>
      </c>
      <c r="D143" s="131" t="s">
        <v>154</v>
      </c>
      <c r="E143" s="131" t="s">
        <v>59</v>
      </c>
      <c r="F143" s="217" t="s">
        <v>155</v>
      </c>
      <c r="G143" s="217"/>
      <c r="H143" s="217"/>
      <c r="I143" s="217"/>
      <c r="J143" s="131" t="s">
        <v>156</v>
      </c>
      <c r="K143" s="131" t="s">
        <v>157</v>
      </c>
      <c r="L143" s="217" t="s">
        <v>158</v>
      </c>
      <c r="M143" s="217"/>
      <c r="N143" s="217" t="s">
        <v>111</v>
      </c>
      <c r="O143" s="217"/>
      <c r="P143" s="217"/>
      <c r="Q143" s="218"/>
      <c r="R143" s="132"/>
      <c r="T143" s="72" t="s">
        <v>159</v>
      </c>
      <c r="U143" s="73" t="s">
        <v>41</v>
      </c>
      <c r="V143" s="73" t="s">
        <v>160</v>
      </c>
      <c r="W143" s="73" t="s">
        <v>161</v>
      </c>
      <c r="X143" s="73" t="s">
        <v>162</v>
      </c>
      <c r="Y143" s="73" t="s">
        <v>163</v>
      </c>
      <c r="Z143" s="73" t="s">
        <v>164</v>
      </c>
      <c r="AA143" s="74" t="s">
        <v>165</v>
      </c>
    </row>
    <row r="144" spans="2:63" s="1" customFormat="1" ht="29.25" customHeight="1">
      <c r="B144" s="31"/>
      <c r="C144" s="76" t="s">
        <v>107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223">
        <f>BK144</f>
        <v>0</v>
      </c>
      <c r="O144" s="224"/>
      <c r="P144" s="224"/>
      <c r="Q144" s="224"/>
      <c r="R144" s="33"/>
      <c r="T144" s="75"/>
      <c r="U144" s="47"/>
      <c r="V144" s="47"/>
      <c r="W144" s="133">
        <f>W145+W251+W410+W419</f>
        <v>1876.4856969999998</v>
      </c>
      <c r="X144" s="47"/>
      <c r="Y144" s="133">
        <f>Y145+Y251+Y410+Y419</f>
        <v>275.66130498000001</v>
      </c>
      <c r="Z144" s="47"/>
      <c r="AA144" s="134">
        <f>AA145+AA251+AA410+AA419</f>
        <v>37.988640000000004</v>
      </c>
      <c r="AT144" s="18" t="s">
        <v>76</v>
      </c>
      <c r="AU144" s="18" t="s">
        <v>113</v>
      </c>
      <c r="BK144" s="135">
        <f>BK145+BK251+BK410+BK419</f>
        <v>0</v>
      </c>
    </row>
    <row r="145" spans="2:65" s="9" customFormat="1" ht="37.35" customHeight="1">
      <c r="B145" s="136"/>
      <c r="C145" s="137"/>
      <c r="D145" s="138" t="s">
        <v>114</v>
      </c>
      <c r="E145" s="138"/>
      <c r="F145" s="138"/>
      <c r="G145" s="138"/>
      <c r="H145" s="138"/>
      <c r="I145" s="138"/>
      <c r="J145" s="138"/>
      <c r="K145" s="138"/>
      <c r="L145" s="138"/>
      <c r="M145" s="138"/>
      <c r="N145" s="225">
        <f>BK145</f>
        <v>0</v>
      </c>
      <c r="O145" s="210"/>
      <c r="P145" s="210"/>
      <c r="Q145" s="210"/>
      <c r="R145" s="139"/>
      <c r="T145" s="140"/>
      <c r="U145" s="137"/>
      <c r="V145" s="137"/>
      <c r="W145" s="141">
        <f>W146+W178+W192+W211+W220+W237+W249</f>
        <v>1120.1873349999998</v>
      </c>
      <c r="X145" s="137"/>
      <c r="Y145" s="141">
        <f>Y146+Y178+Y192+Y211+Y220+Y237+Y249</f>
        <v>267.48752638000002</v>
      </c>
      <c r="Z145" s="137"/>
      <c r="AA145" s="142">
        <f>AA146+AA178+AA192+AA211+AA220+AA237+AA249</f>
        <v>37.988640000000004</v>
      </c>
      <c r="AR145" s="143" t="s">
        <v>22</v>
      </c>
      <c r="AT145" s="144" t="s">
        <v>76</v>
      </c>
      <c r="AU145" s="144" t="s">
        <v>77</v>
      </c>
      <c r="AY145" s="143" t="s">
        <v>166</v>
      </c>
      <c r="BK145" s="145">
        <f>BK146+BK178+BK192+BK211+BK220+BK237+BK249</f>
        <v>0</v>
      </c>
    </row>
    <row r="146" spans="2:65" s="9" customFormat="1" ht="19.899999999999999" customHeight="1">
      <c r="B146" s="136"/>
      <c r="C146" s="137"/>
      <c r="D146" s="146" t="s">
        <v>115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226">
        <f>BK146</f>
        <v>0</v>
      </c>
      <c r="O146" s="227"/>
      <c r="P146" s="227"/>
      <c r="Q146" s="227"/>
      <c r="R146" s="139"/>
      <c r="T146" s="140"/>
      <c r="U146" s="137"/>
      <c r="V146" s="137"/>
      <c r="W146" s="141">
        <f>SUM(W147:W177)</f>
        <v>285.61649</v>
      </c>
      <c r="X146" s="137"/>
      <c r="Y146" s="141">
        <f>SUM(Y147:Y177)</f>
        <v>3.956715</v>
      </c>
      <c r="Z146" s="137"/>
      <c r="AA146" s="142">
        <f>SUM(AA147:AA177)</f>
        <v>0</v>
      </c>
      <c r="AR146" s="143" t="s">
        <v>22</v>
      </c>
      <c r="AT146" s="144" t="s">
        <v>76</v>
      </c>
      <c r="AU146" s="144" t="s">
        <v>22</v>
      </c>
      <c r="AY146" s="143" t="s">
        <v>166</v>
      </c>
      <c r="BK146" s="145">
        <f>SUM(BK147:BK177)</f>
        <v>0</v>
      </c>
    </row>
    <row r="147" spans="2:65" s="1" customFormat="1" ht="38.25" customHeight="1">
      <c r="B147" s="119"/>
      <c r="C147" s="147" t="s">
        <v>22</v>
      </c>
      <c r="D147" s="147" t="s">
        <v>167</v>
      </c>
      <c r="E147" s="148" t="s">
        <v>1228</v>
      </c>
      <c r="F147" s="219" t="s">
        <v>1229</v>
      </c>
      <c r="G147" s="219"/>
      <c r="H147" s="219"/>
      <c r="I147" s="219"/>
      <c r="J147" s="149" t="s">
        <v>194</v>
      </c>
      <c r="K147" s="150">
        <v>110</v>
      </c>
      <c r="L147" s="220"/>
      <c r="M147" s="220"/>
      <c r="N147" s="220">
        <f t="shared" ref="N147:N177" si="0">ROUND(L147*K147,2)</f>
        <v>0</v>
      </c>
      <c r="O147" s="220"/>
      <c r="P147" s="220"/>
      <c r="Q147" s="220"/>
      <c r="R147" s="121"/>
      <c r="T147" s="151" t="s">
        <v>5</v>
      </c>
      <c r="U147" s="40" t="s">
        <v>42</v>
      </c>
      <c r="V147" s="152">
        <v>0.17199999999999999</v>
      </c>
      <c r="W147" s="152">
        <f t="shared" ref="W147:W177" si="1">V147*K147</f>
        <v>18.919999999999998</v>
      </c>
      <c r="X147" s="152">
        <v>0</v>
      </c>
      <c r="Y147" s="152">
        <f t="shared" ref="Y147:Y177" si="2">X147*K147</f>
        <v>0</v>
      </c>
      <c r="Z147" s="152">
        <v>0</v>
      </c>
      <c r="AA147" s="153">
        <f t="shared" ref="AA147:AA177" si="3">Z147*K147</f>
        <v>0</v>
      </c>
      <c r="AR147" s="18" t="s">
        <v>171</v>
      </c>
      <c r="AT147" s="18" t="s">
        <v>167</v>
      </c>
      <c r="AU147" s="18" t="s">
        <v>103</v>
      </c>
      <c r="AY147" s="18" t="s">
        <v>166</v>
      </c>
      <c r="BE147" s="154">
        <f t="shared" ref="BE147:BE177" si="4">IF(U147="základní",N147,0)</f>
        <v>0</v>
      </c>
      <c r="BF147" s="154">
        <f t="shared" ref="BF147:BF177" si="5">IF(U147="snížená",N147,0)</f>
        <v>0</v>
      </c>
      <c r="BG147" s="154">
        <f t="shared" ref="BG147:BG177" si="6">IF(U147="zákl. přenesená",N147,0)</f>
        <v>0</v>
      </c>
      <c r="BH147" s="154">
        <f t="shared" ref="BH147:BH177" si="7">IF(U147="sníž. přenesená",N147,0)</f>
        <v>0</v>
      </c>
      <c r="BI147" s="154">
        <f t="shared" ref="BI147:BI177" si="8">IF(U147="nulová",N147,0)</f>
        <v>0</v>
      </c>
      <c r="BJ147" s="18" t="s">
        <v>22</v>
      </c>
      <c r="BK147" s="154">
        <f t="shared" ref="BK147:BK177" si="9">ROUND(L147*K147,2)</f>
        <v>0</v>
      </c>
      <c r="BL147" s="18" t="s">
        <v>171</v>
      </c>
      <c r="BM147" s="18" t="s">
        <v>1230</v>
      </c>
    </row>
    <row r="148" spans="2:65" s="1" customFormat="1" ht="25.5" customHeight="1">
      <c r="B148" s="119"/>
      <c r="C148" s="147" t="s">
        <v>103</v>
      </c>
      <c r="D148" s="147" t="s">
        <v>167</v>
      </c>
      <c r="E148" s="148" t="s">
        <v>1231</v>
      </c>
      <c r="F148" s="219" t="s">
        <v>1232</v>
      </c>
      <c r="G148" s="219"/>
      <c r="H148" s="219"/>
      <c r="I148" s="219"/>
      <c r="J148" s="149" t="s">
        <v>228</v>
      </c>
      <c r="K148" s="150">
        <v>9</v>
      </c>
      <c r="L148" s="220"/>
      <c r="M148" s="220"/>
      <c r="N148" s="220">
        <f t="shared" si="0"/>
        <v>0</v>
      </c>
      <c r="O148" s="220"/>
      <c r="P148" s="220"/>
      <c r="Q148" s="220"/>
      <c r="R148" s="121"/>
      <c r="T148" s="151" t="s">
        <v>5</v>
      </c>
      <c r="U148" s="40" t="s">
        <v>42</v>
      </c>
      <c r="V148" s="152">
        <v>0.28799999999999998</v>
      </c>
      <c r="W148" s="152">
        <f t="shared" si="1"/>
        <v>2.5919999999999996</v>
      </c>
      <c r="X148" s="152">
        <v>1.8000000000000001E-4</v>
      </c>
      <c r="Y148" s="152">
        <f t="shared" si="2"/>
        <v>1.6200000000000001E-3</v>
      </c>
      <c r="Z148" s="152">
        <v>0</v>
      </c>
      <c r="AA148" s="153">
        <f t="shared" si="3"/>
        <v>0</v>
      </c>
      <c r="AR148" s="18" t="s">
        <v>171</v>
      </c>
      <c r="AT148" s="18" t="s">
        <v>167</v>
      </c>
      <c r="AU148" s="18" t="s">
        <v>103</v>
      </c>
      <c r="AY148" s="18" t="s">
        <v>166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8" t="s">
        <v>22</v>
      </c>
      <c r="BK148" s="154">
        <f t="shared" si="9"/>
        <v>0</v>
      </c>
      <c r="BL148" s="18" t="s">
        <v>171</v>
      </c>
      <c r="BM148" s="18" t="s">
        <v>1233</v>
      </c>
    </row>
    <row r="149" spans="2:65" s="1" customFormat="1" ht="25.5" customHeight="1">
      <c r="B149" s="119"/>
      <c r="C149" s="147" t="s">
        <v>176</v>
      </c>
      <c r="D149" s="147" t="s">
        <v>167</v>
      </c>
      <c r="E149" s="148" t="s">
        <v>1234</v>
      </c>
      <c r="F149" s="219" t="s">
        <v>1235</v>
      </c>
      <c r="G149" s="219"/>
      <c r="H149" s="219"/>
      <c r="I149" s="219"/>
      <c r="J149" s="149" t="s">
        <v>228</v>
      </c>
      <c r="K149" s="150">
        <v>9</v>
      </c>
      <c r="L149" s="220"/>
      <c r="M149" s="220"/>
      <c r="N149" s="220">
        <f t="shared" si="0"/>
        <v>0</v>
      </c>
      <c r="O149" s="220"/>
      <c r="P149" s="220"/>
      <c r="Q149" s="220"/>
      <c r="R149" s="121"/>
      <c r="T149" s="151" t="s">
        <v>5</v>
      </c>
      <c r="U149" s="40" t="s">
        <v>42</v>
      </c>
      <c r="V149" s="152">
        <v>0.49</v>
      </c>
      <c r="W149" s="152">
        <f t="shared" si="1"/>
        <v>4.41</v>
      </c>
      <c r="X149" s="152">
        <v>0</v>
      </c>
      <c r="Y149" s="152">
        <f t="shared" si="2"/>
        <v>0</v>
      </c>
      <c r="Z149" s="152">
        <v>0</v>
      </c>
      <c r="AA149" s="153">
        <f t="shared" si="3"/>
        <v>0</v>
      </c>
      <c r="AR149" s="18" t="s">
        <v>171</v>
      </c>
      <c r="AT149" s="18" t="s">
        <v>167</v>
      </c>
      <c r="AU149" s="18" t="s">
        <v>103</v>
      </c>
      <c r="AY149" s="18" t="s">
        <v>166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8" t="s">
        <v>22</v>
      </c>
      <c r="BK149" s="154">
        <f t="shared" si="9"/>
        <v>0</v>
      </c>
      <c r="BL149" s="18" t="s">
        <v>171</v>
      </c>
      <c r="BM149" s="18" t="s">
        <v>1236</v>
      </c>
    </row>
    <row r="150" spans="2:65" s="1" customFormat="1" ht="16.5" customHeight="1">
      <c r="B150" s="119"/>
      <c r="C150" s="147" t="s">
        <v>171</v>
      </c>
      <c r="D150" s="147" t="s">
        <v>167</v>
      </c>
      <c r="E150" s="148" t="s">
        <v>1237</v>
      </c>
      <c r="F150" s="219" t="s">
        <v>1238</v>
      </c>
      <c r="G150" s="219"/>
      <c r="H150" s="219"/>
      <c r="I150" s="219"/>
      <c r="J150" s="149" t="s">
        <v>228</v>
      </c>
      <c r="K150" s="150">
        <v>9</v>
      </c>
      <c r="L150" s="220"/>
      <c r="M150" s="220"/>
      <c r="N150" s="220">
        <f t="shared" si="0"/>
        <v>0</v>
      </c>
      <c r="O150" s="220"/>
      <c r="P150" s="220"/>
      <c r="Q150" s="220"/>
      <c r="R150" s="121"/>
      <c r="T150" s="151" t="s">
        <v>5</v>
      </c>
      <c r="U150" s="40" t="s">
        <v>42</v>
      </c>
      <c r="V150" s="152">
        <v>0.65900000000000003</v>
      </c>
      <c r="W150" s="152">
        <f t="shared" si="1"/>
        <v>5.931</v>
      </c>
      <c r="X150" s="152">
        <v>8.0000000000000007E-5</v>
      </c>
      <c r="Y150" s="152">
        <f t="shared" si="2"/>
        <v>7.2000000000000005E-4</v>
      </c>
      <c r="Z150" s="152">
        <v>0</v>
      </c>
      <c r="AA150" s="153">
        <f t="shared" si="3"/>
        <v>0</v>
      </c>
      <c r="AR150" s="18" t="s">
        <v>171</v>
      </c>
      <c r="AT150" s="18" t="s">
        <v>167</v>
      </c>
      <c r="AU150" s="18" t="s">
        <v>103</v>
      </c>
      <c r="AY150" s="18" t="s">
        <v>166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8" t="s">
        <v>22</v>
      </c>
      <c r="BK150" s="154">
        <f t="shared" si="9"/>
        <v>0</v>
      </c>
      <c r="BL150" s="18" t="s">
        <v>171</v>
      </c>
      <c r="BM150" s="18" t="s">
        <v>1239</v>
      </c>
    </row>
    <row r="151" spans="2:65" s="1" customFormat="1" ht="25.5" customHeight="1">
      <c r="B151" s="119"/>
      <c r="C151" s="147" t="s">
        <v>183</v>
      </c>
      <c r="D151" s="147" t="s">
        <v>167</v>
      </c>
      <c r="E151" s="148" t="s">
        <v>1240</v>
      </c>
      <c r="F151" s="219" t="s">
        <v>1241</v>
      </c>
      <c r="G151" s="219"/>
      <c r="H151" s="219"/>
      <c r="I151" s="219"/>
      <c r="J151" s="149" t="s">
        <v>170</v>
      </c>
      <c r="K151" s="150">
        <v>37.5</v>
      </c>
      <c r="L151" s="220"/>
      <c r="M151" s="220"/>
      <c r="N151" s="220">
        <f t="shared" si="0"/>
        <v>0</v>
      </c>
      <c r="O151" s="220"/>
      <c r="P151" s="220"/>
      <c r="Q151" s="220"/>
      <c r="R151" s="121"/>
      <c r="T151" s="151" t="s">
        <v>5</v>
      </c>
      <c r="U151" s="40" t="s">
        <v>42</v>
      </c>
      <c r="V151" s="152">
        <v>9.7000000000000003E-2</v>
      </c>
      <c r="W151" s="152">
        <f t="shared" si="1"/>
        <v>3.6375000000000002</v>
      </c>
      <c r="X151" s="152">
        <v>0</v>
      </c>
      <c r="Y151" s="152">
        <f t="shared" si="2"/>
        <v>0</v>
      </c>
      <c r="Z151" s="152">
        <v>0</v>
      </c>
      <c r="AA151" s="153">
        <f t="shared" si="3"/>
        <v>0</v>
      </c>
      <c r="AR151" s="18" t="s">
        <v>171</v>
      </c>
      <c r="AT151" s="18" t="s">
        <v>167</v>
      </c>
      <c r="AU151" s="18" t="s">
        <v>103</v>
      </c>
      <c r="AY151" s="18" t="s">
        <v>166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8" t="s">
        <v>22</v>
      </c>
      <c r="BK151" s="154">
        <f t="shared" si="9"/>
        <v>0</v>
      </c>
      <c r="BL151" s="18" t="s">
        <v>171</v>
      </c>
      <c r="BM151" s="18" t="s">
        <v>1242</v>
      </c>
    </row>
    <row r="152" spans="2:65" s="1" customFormat="1" ht="25.5" customHeight="1">
      <c r="B152" s="119"/>
      <c r="C152" s="147" t="s">
        <v>187</v>
      </c>
      <c r="D152" s="147" t="s">
        <v>167</v>
      </c>
      <c r="E152" s="148" t="s">
        <v>1243</v>
      </c>
      <c r="F152" s="219" t="s">
        <v>1244</v>
      </c>
      <c r="G152" s="219"/>
      <c r="H152" s="219"/>
      <c r="I152" s="219"/>
      <c r="J152" s="149" t="s">
        <v>170</v>
      </c>
      <c r="K152" s="150">
        <v>68.75</v>
      </c>
      <c r="L152" s="220"/>
      <c r="M152" s="220"/>
      <c r="N152" s="220">
        <f t="shared" si="0"/>
        <v>0</v>
      </c>
      <c r="O152" s="220"/>
      <c r="P152" s="220"/>
      <c r="Q152" s="220"/>
      <c r="R152" s="121"/>
      <c r="T152" s="151" t="s">
        <v>5</v>
      </c>
      <c r="U152" s="40" t="s">
        <v>42</v>
      </c>
      <c r="V152" s="152">
        <v>2.1000000000000001E-2</v>
      </c>
      <c r="W152" s="152">
        <f t="shared" si="1"/>
        <v>1.4437500000000001</v>
      </c>
      <c r="X152" s="152">
        <v>0</v>
      </c>
      <c r="Y152" s="152">
        <f t="shared" si="2"/>
        <v>0</v>
      </c>
      <c r="Z152" s="152">
        <v>0</v>
      </c>
      <c r="AA152" s="153">
        <f t="shared" si="3"/>
        <v>0</v>
      </c>
      <c r="AR152" s="18" t="s">
        <v>171</v>
      </c>
      <c r="AT152" s="18" t="s">
        <v>167</v>
      </c>
      <c r="AU152" s="18" t="s">
        <v>103</v>
      </c>
      <c r="AY152" s="18" t="s">
        <v>166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8" t="s">
        <v>22</v>
      </c>
      <c r="BK152" s="154">
        <f t="shared" si="9"/>
        <v>0</v>
      </c>
      <c r="BL152" s="18" t="s">
        <v>171</v>
      </c>
      <c r="BM152" s="18" t="s">
        <v>1245</v>
      </c>
    </row>
    <row r="153" spans="2:65" s="1" customFormat="1" ht="25.5" customHeight="1">
      <c r="B153" s="119"/>
      <c r="C153" s="147" t="s">
        <v>191</v>
      </c>
      <c r="D153" s="147" t="s">
        <v>167</v>
      </c>
      <c r="E153" s="148" t="s">
        <v>1246</v>
      </c>
      <c r="F153" s="219" t="s">
        <v>1247</v>
      </c>
      <c r="G153" s="219"/>
      <c r="H153" s="219"/>
      <c r="I153" s="219"/>
      <c r="J153" s="149" t="s">
        <v>170</v>
      </c>
      <c r="K153" s="150">
        <v>4</v>
      </c>
      <c r="L153" s="220"/>
      <c r="M153" s="220"/>
      <c r="N153" s="220">
        <f t="shared" si="0"/>
        <v>0</v>
      </c>
      <c r="O153" s="220"/>
      <c r="P153" s="220"/>
      <c r="Q153" s="220"/>
      <c r="R153" s="121"/>
      <c r="T153" s="151" t="s">
        <v>5</v>
      </c>
      <c r="U153" s="40" t="s">
        <v>42</v>
      </c>
      <c r="V153" s="152">
        <v>0.36799999999999999</v>
      </c>
      <c r="W153" s="152">
        <f t="shared" si="1"/>
        <v>1.472</v>
      </c>
      <c r="X153" s="152">
        <v>0</v>
      </c>
      <c r="Y153" s="152">
        <f t="shared" si="2"/>
        <v>0</v>
      </c>
      <c r="Z153" s="152">
        <v>0</v>
      </c>
      <c r="AA153" s="153">
        <f t="shared" si="3"/>
        <v>0</v>
      </c>
      <c r="AR153" s="18" t="s">
        <v>171</v>
      </c>
      <c r="AT153" s="18" t="s">
        <v>167</v>
      </c>
      <c r="AU153" s="18" t="s">
        <v>103</v>
      </c>
      <c r="AY153" s="18" t="s">
        <v>166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8" t="s">
        <v>22</v>
      </c>
      <c r="BK153" s="154">
        <f t="shared" si="9"/>
        <v>0</v>
      </c>
      <c r="BL153" s="18" t="s">
        <v>171</v>
      </c>
      <c r="BM153" s="18" t="s">
        <v>1248</v>
      </c>
    </row>
    <row r="154" spans="2:65" s="1" customFormat="1" ht="25.5" customHeight="1">
      <c r="B154" s="119"/>
      <c r="C154" s="147" t="s">
        <v>197</v>
      </c>
      <c r="D154" s="147" t="s">
        <v>167</v>
      </c>
      <c r="E154" s="148" t="s">
        <v>1249</v>
      </c>
      <c r="F154" s="219" t="s">
        <v>1250</v>
      </c>
      <c r="G154" s="219"/>
      <c r="H154" s="219"/>
      <c r="I154" s="219"/>
      <c r="J154" s="149" t="s">
        <v>170</v>
      </c>
      <c r="K154" s="150">
        <v>162.5</v>
      </c>
      <c r="L154" s="220"/>
      <c r="M154" s="220"/>
      <c r="N154" s="220">
        <f t="shared" si="0"/>
        <v>0</v>
      </c>
      <c r="O154" s="220"/>
      <c r="P154" s="220"/>
      <c r="Q154" s="220"/>
      <c r="R154" s="121"/>
      <c r="T154" s="151" t="s">
        <v>5</v>
      </c>
      <c r="U154" s="40" t="s">
        <v>42</v>
      </c>
      <c r="V154" s="152">
        <v>0.187</v>
      </c>
      <c r="W154" s="152">
        <f t="shared" si="1"/>
        <v>30.387499999999999</v>
      </c>
      <c r="X154" s="152">
        <v>0</v>
      </c>
      <c r="Y154" s="152">
        <f t="shared" si="2"/>
        <v>0</v>
      </c>
      <c r="Z154" s="152">
        <v>0</v>
      </c>
      <c r="AA154" s="153">
        <f t="shared" si="3"/>
        <v>0</v>
      </c>
      <c r="AR154" s="18" t="s">
        <v>171</v>
      </c>
      <c r="AT154" s="18" t="s">
        <v>167</v>
      </c>
      <c r="AU154" s="18" t="s">
        <v>103</v>
      </c>
      <c r="AY154" s="18" t="s">
        <v>166</v>
      </c>
      <c r="BE154" s="154">
        <f t="shared" si="4"/>
        <v>0</v>
      </c>
      <c r="BF154" s="154">
        <f t="shared" si="5"/>
        <v>0</v>
      </c>
      <c r="BG154" s="154">
        <f t="shared" si="6"/>
        <v>0</v>
      </c>
      <c r="BH154" s="154">
        <f t="shared" si="7"/>
        <v>0</v>
      </c>
      <c r="BI154" s="154">
        <f t="shared" si="8"/>
        <v>0</v>
      </c>
      <c r="BJ154" s="18" t="s">
        <v>22</v>
      </c>
      <c r="BK154" s="154">
        <f t="shared" si="9"/>
        <v>0</v>
      </c>
      <c r="BL154" s="18" t="s">
        <v>171</v>
      </c>
      <c r="BM154" s="18" t="s">
        <v>1251</v>
      </c>
    </row>
    <row r="155" spans="2:65" s="1" customFormat="1" ht="25.5" customHeight="1">
      <c r="B155" s="119"/>
      <c r="C155" s="147" t="s">
        <v>202</v>
      </c>
      <c r="D155" s="147" t="s">
        <v>167</v>
      </c>
      <c r="E155" s="148" t="s">
        <v>1252</v>
      </c>
      <c r="F155" s="219" t="s">
        <v>1253</v>
      </c>
      <c r="G155" s="219"/>
      <c r="H155" s="219"/>
      <c r="I155" s="219"/>
      <c r="J155" s="149" t="s">
        <v>170</v>
      </c>
      <c r="K155" s="150">
        <v>166.5</v>
      </c>
      <c r="L155" s="220"/>
      <c r="M155" s="220"/>
      <c r="N155" s="220">
        <f t="shared" si="0"/>
        <v>0</v>
      </c>
      <c r="O155" s="220"/>
      <c r="P155" s="220"/>
      <c r="Q155" s="220"/>
      <c r="R155" s="121"/>
      <c r="T155" s="151" t="s">
        <v>5</v>
      </c>
      <c r="U155" s="40" t="s">
        <v>42</v>
      </c>
      <c r="V155" s="152">
        <v>5.8000000000000003E-2</v>
      </c>
      <c r="W155" s="152">
        <f t="shared" si="1"/>
        <v>9.657</v>
      </c>
      <c r="X155" s="152">
        <v>0</v>
      </c>
      <c r="Y155" s="152">
        <f t="shared" si="2"/>
        <v>0</v>
      </c>
      <c r="Z155" s="152">
        <v>0</v>
      </c>
      <c r="AA155" s="153">
        <f t="shared" si="3"/>
        <v>0</v>
      </c>
      <c r="AR155" s="18" t="s">
        <v>171</v>
      </c>
      <c r="AT155" s="18" t="s">
        <v>167</v>
      </c>
      <c r="AU155" s="18" t="s">
        <v>103</v>
      </c>
      <c r="AY155" s="18" t="s">
        <v>166</v>
      </c>
      <c r="BE155" s="154">
        <f t="shared" si="4"/>
        <v>0</v>
      </c>
      <c r="BF155" s="154">
        <f t="shared" si="5"/>
        <v>0</v>
      </c>
      <c r="BG155" s="154">
        <f t="shared" si="6"/>
        <v>0</v>
      </c>
      <c r="BH155" s="154">
        <f t="shared" si="7"/>
        <v>0</v>
      </c>
      <c r="BI155" s="154">
        <f t="shared" si="8"/>
        <v>0</v>
      </c>
      <c r="BJ155" s="18" t="s">
        <v>22</v>
      </c>
      <c r="BK155" s="154">
        <f t="shared" si="9"/>
        <v>0</v>
      </c>
      <c r="BL155" s="18" t="s">
        <v>171</v>
      </c>
      <c r="BM155" s="18" t="s">
        <v>1254</v>
      </c>
    </row>
    <row r="156" spans="2:65" s="1" customFormat="1" ht="25.5" customHeight="1">
      <c r="B156" s="119"/>
      <c r="C156" s="147" t="s">
        <v>27</v>
      </c>
      <c r="D156" s="147" t="s">
        <v>167</v>
      </c>
      <c r="E156" s="148" t="s">
        <v>1255</v>
      </c>
      <c r="F156" s="219" t="s">
        <v>1256</v>
      </c>
      <c r="G156" s="219"/>
      <c r="H156" s="219"/>
      <c r="I156" s="219"/>
      <c r="J156" s="149" t="s">
        <v>170</v>
      </c>
      <c r="K156" s="150">
        <v>3.3</v>
      </c>
      <c r="L156" s="220"/>
      <c r="M156" s="220"/>
      <c r="N156" s="220">
        <f t="shared" si="0"/>
        <v>0</v>
      </c>
      <c r="O156" s="220"/>
      <c r="P156" s="220"/>
      <c r="Q156" s="220"/>
      <c r="R156" s="121"/>
      <c r="T156" s="151" t="s">
        <v>5</v>
      </c>
      <c r="U156" s="40" t="s">
        <v>42</v>
      </c>
      <c r="V156" s="152">
        <v>2.948</v>
      </c>
      <c r="W156" s="152">
        <f t="shared" si="1"/>
        <v>9.7283999999999988</v>
      </c>
      <c r="X156" s="152">
        <v>0</v>
      </c>
      <c r="Y156" s="152">
        <f t="shared" si="2"/>
        <v>0</v>
      </c>
      <c r="Z156" s="152">
        <v>0</v>
      </c>
      <c r="AA156" s="153">
        <f t="shared" si="3"/>
        <v>0</v>
      </c>
      <c r="AR156" s="18" t="s">
        <v>171</v>
      </c>
      <c r="AT156" s="18" t="s">
        <v>167</v>
      </c>
      <c r="AU156" s="18" t="s">
        <v>103</v>
      </c>
      <c r="AY156" s="18" t="s">
        <v>166</v>
      </c>
      <c r="BE156" s="154">
        <f t="shared" si="4"/>
        <v>0</v>
      </c>
      <c r="BF156" s="154">
        <f t="shared" si="5"/>
        <v>0</v>
      </c>
      <c r="BG156" s="154">
        <f t="shared" si="6"/>
        <v>0</v>
      </c>
      <c r="BH156" s="154">
        <f t="shared" si="7"/>
        <v>0</v>
      </c>
      <c r="BI156" s="154">
        <f t="shared" si="8"/>
        <v>0</v>
      </c>
      <c r="BJ156" s="18" t="s">
        <v>22</v>
      </c>
      <c r="BK156" s="154">
        <f t="shared" si="9"/>
        <v>0</v>
      </c>
      <c r="BL156" s="18" t="s">
        <v>171</v>
      </c>
      <c r="BM156" s="18" t="s">
        <v>1257</v>
      </c>
    </row>
    <row r="157" spans="2:65" s="1" customFormat="1" ht="38.25" customHeight="1">
      <c r="B157" s="119"/>
      <c r="C157" s="147" t="s">
        <v>210</v>
      </c>
      <c r="D157" s="147" t="s">
        <v>167</v>
      </c>
      <c r="E157" s="148" t="s">
        <v>1258</v>
      </c>
      <c r="F157" s="219" t="s">
        <v>1259</v>
      </c>
      <c r="G157" s="219"/>
      <c r="H157" s="219"/>
      <c r="I157" s="219"/>
      <c r="J157" s="149" t="s">
        <v>170</v>
      </c>
      <c r="K157" s="150">
        <v>3.3</v>
      </c>
      <c r="L157" s="220"/>
      <c r="M157" s="220"/>
      <c r="N157" s="220">
        <f t="shared" si="0"/>
        <v>0</v>
      </c>
      <c r="O157" s="220"/>
      <c r="P157" s="220"/>
      <c r="Q157" s="220"/>
      <c r="R157" s="121"/>
      <c r="T157" s="151" t="s">
        <v>5</v>
      </c>
      <c r="U157" s="40" t="s">
        <v>42</v>
      </c>
      <c r="V157" s="152">
        <v>0.59</v>
      </c>
      <c r="W157" s="152">
        <f t="shared" si="1"/>
        <v>1.9469999999999998</v>
      </c>
      <c r="X157" s="152">
        <v>0</v>
      </c>
      <c r="Y157" s="152">
        <f t="shared" si="2"/>
        <v>0</v>
      </c>
      <c r="Z157" s="152">
        <v>0</v>
      </c>
      <c r="AA157" s="153">
        <f t="shared" si="3"/>
        <v>0</v>
      </c>
      <c r="AR157" s="18" t="s">
        <v>171</v>
      </c>
      <c r="AT157" s="18" t="s">
        <v>167</v>
      </c>
      <c r="AU157" s="18" t="s">
        <v>103</v>
      </c>
      <c r="AY157" s="18" t="s">
        <v>166</v>
      </c>
      <c r="BE157" s="154">
        <f t="shared" si="4"/>
        <v>0</v>
      </c>
      <c r="BF157" s="154">
        <f t="shared" si="5"/>
        <v>0</v>
      </c>
      <c r="BG157" s="154">
        <f t="shared" si="6"/>
        <v>0</v>
      </c>
      <c r="BH157" s="154">
        <f t="shared" si="7"/>
        <v>0</v>
      </c>
      <c r="BI157" s="154">
        <f t="shared" si="8"/>
        <v>0</v>
      </c>
      <c r="BJ157" s="18" t="s">
        <v>22</v>
      </c>
      <c r="BK157" s="154">
        <f t="shared" si="9"/>
        <v>0</v>
      </c>
      <c r="BL157" s="18" t="s">
        <v>171</v>
      </c>
      <c r="BM157" s="18" t="s">
        <v>1260</v>
      </c>
    </row>
    <row r="158" spans="2:65" s="1" customFormat="1" ht="25.5" customHeight="1">
      <c r="B158" s="119"/>
      <c r="C158" s="147" t="s">
        <v>214</v>
      </c>
      <c r="D158" s="147" t="s">
        <v>167</v>
      </c>
      <c r="E158" s="148" t="s">
        <v>168</v>
      </c>
      <c r="F158" s="219" t="s">
        <v>169</v>
      </c>
      <c r="G158" s="219"/>
      <c r="H158" s="219"/>
      <c r="I158" s="219"/>
      <c r="J158" s="149" t="s">
        <v>170</v>
      </c>
      <c r="K158" s="150">
        <v>43.72</v>
      </c>
      <c r="L158" s="220"/>
      <c r="M158" s="220"/>
      <c r="N158" s="220">
        <f t="shared" si="0"/>
        <v>0</v>
      </c>
      <c r="O158" s="220"/>
      <c r="P158" s="220"/>
      <c r="Q158" s="220"/>
      <c r="R158" s="121"/>
      <c r="T158" s="151" t="s">
        <v>5</v>
      </c>
      <c r="U158" s="40" t="s">
        <v>42</v>
      </c>
      <c r="V158" s="152">
        <v>2.3199999999999998</v>
      </c>
      <c r="W158" s="152">
        <f t="shared" si="1"/>
        <v>101.43039999999999</v>
      </c>
      <c r="X158" s="152">
        <v>0</v>
      </c>
      <c r="Y158" s="152">
        <f t="shared" si="2"/>
        <v>0</v>
      </c>
      <c r="Z158" s="152">
        <v>0</v>
      </c>
      <c r="AA158" s="153">
        <f t="shared" si="3"/>
        <v>0</v>
      </c>
      <c r="AR158" s="18" t="s">
        <v>171</v>
      </c>
      <c r="AT158" s="18" t="s">
        <v>167</v>
      </c>
      <c r="AU158" s="18" t="s">
        <v>103</v>
      </c>
      <c r="AY158" s="18" t="s">
        <v>166</v>
      </c>
      <c r="BE158" s="154">
        <f t="shared" si="4"/>
        <v>0</v>
      </c>
      <c r="BF158" s="154">
        <f t="shared" si="5"/>
        <v>0</v>
      </c>
      <c r="BG158" s="154">
        <f t="shared" si="6"/>
        <v>0</v>
      </c>
      <c r="BH158" s="154">
        <f t="shared" si="7"/>
        <v>0</v>
      </c>
      <c r="BI158" s="154">
        <f t="shared" si="8"/>
        <v>0</v>
      </c>
      <c r="BJ158" s="18" t="s">
        <v>22</v>
      </c>
      <c r="BK158" s="154">
        <f t="shared" si="9"/>
        <v>0</v>
      </c>
      <c r="BL158" s="18" t="s">
        <v>171</v>
      </c>
      <c r="BM158" s="18" t="s">
        <v>1261</v>
      </c>
    </row>
    <row r="159" spans="2:65" s="1" customFormat="1" ht="25.5" customHeight="1">
      <c r="B159" s="119"/>
      <c r="C159" s="147" t="s">
        <v>218</v>
      </c>
      <c r="D159" s="147" t="s">
        <v>167</v>
      </c>
      <c r="E159" s="148" t="s">
        <v>173</v>
      </c>
      <c r="F159" s="219" t="s">
        <v>174</v>
      </c>
      <c r="G159" s="219"/>
      <c r="H159" s="219"/>
      <c r="I159" s="219"/>
      <c r="J159" s="149" t="s">
        <v>170</v>
      </c>
      <c r="K159" s="150">
        <v>43.72</v>
      </c>
      <c r="L159" s="220"/>
      <c r="M159" s="220"/>
      <c r="N159" s="220">
        <f t="shared" si="0"/>
        <v>0</v>
      </c>
      <c r="O159" s="220"/>
      <c r="P159" s="220"/>
      <c r="Q159" s="220"/>
      <c r="R159" s="121"/>
      <c r="T159" s="151" t="s">
        <v>5</v>
      </c>
      <c r="U159" s="40" t="s">
        <v>42</v>
      </c>
      <c r="V159" s="152">
        <v>0.65400000000000003</v>
      </c>
      <c r="W159" s="152">
        <f t="shared" si="1"/>
        <v>28.592880000000001</v>
      </c>
      <c r="X159" s="152">
        <v>0</v>
      </c>
      <c r="Y159" s="152">
        <f t="shared" si="2"/>
        <v>0</v>
      </c>
      <c r="Z159" s="152">
        <v>0</v>
      </c>
      <c r="AA159" s="153">
        <f t="shared" si="3"/>
        <v>0</v>
      </c>
      <c r="AR159" s="18" t="s">
        <v>171</v>
      </c>
      <c r="AT159" s="18" t="s">
        <v>167</v>
      </c>
      <c r="AU159" s="18" t="s">
        <v>103</v>
      </c>
      <c r="AY159" s="18" t="s">
        <v>166</v>
      </c>
      <c r="BE159" s="154">
        <f t="shared" si="4"/>
        <v>0</v>
      </c>
      <c r="BF159" s="154">
        <f t="shared" si="5"/>
        <v>0</v>
      </c>
      <c r="BG159" s="154">
        <f t="shared" si="6"/>
        <v>0</v>
      </c>
      <c r="BH159" s="154">
        <f t="shared" si="7"/>
        <v>0</v>
      </c>
      <c r="BI159" s="154">
        <f t="shared" si="8"/>
        <v>0</v>
      </c>
      <c r="BJ159" s="18" t="s">
        <v>22</v>
      </c>
      <c r="BK159" s="154">
        <f t="shared" si="9"/>
        <v>0</v>
      </c>
      <c r="BL159" s="18" t="s">
        <v>171</v>
      </c>
      <c r="BM159" s="18" t="s">
        <v>1262</v>
      </c>
    </row>
    <row r="160" spans="2:65" s="1" customFormat="1" ht="38.25" customHeight="1">
      <c r="B160" s="119"/>
      <c r="C160" s="147" t="s">
        <v>222</v>
      </c>
      <c r="D160" s="147" t="s">
        <v>167</v>
      </c>
      <c r="E160" s="148" t="s">
        <v>1263</v>
      </c>
      <c r="F160" s="219" t="s">
        <v>1264</v>
      </c>
      <c r="G160" s="219"/>
      <c r="H160" s="219"/>
      <c r="I160" s="219"/>
      <c r="J160" s="149" t="s">
        <v>194</v>
      </c>
      <c r="K160" s="150">
        <v>50</v>
      </c>
      <c r="L160" s="220"/>
      <c r="M160" s="220"/>
      <c r="N160" s="220">
        <f t="shared" si="0"/>
        <v>0</v>
      </c>
      <c r="O160" s="220"/>
      <c r="P160" s="220"/>
      <c r="Q160" s="220"/>
      <c r="R160" s="121"/>
      <c r="T160" s="151" t="s">
        <v>5</v>
      </c>
      <c r="U160" s="40" t="s">
        <v>42</v>
      </c>
      <c r="V160" s="152">
        <v>0.155</v>
      </c>
      <c r="W160" s="152">
        <f t="shared" si="1"/>
        <v>7.75</v>
      </c>
      <c r="X160" s="152">
        <v>0</v>
      </c>
      <c r="Y160" s="152">
        <f t="shared" si="2"/>
        <v>0</v>
      </c>
      <c r="Z160" s="152">
        <v>0</v>
      </c>
      <c r="AA160" s="153">
        <f t="shared" si="3"/>
        <v>0</v>
      </c>
      <c r="AR160" s="18" t="s">
        <v>171</v>
      </c>
      <c r="AT160" s="18" t="s">
        <v>167</v>
      </c>
      <c r="AU160" s="18" t="s">
        <v>103</v>
      </c>
      <c r="AY160" s="18" t="s">
        <v>166</v>
      </c>
      <c r="BE160" s="154">
        <f t="shared" si="4"/>
        <v>0</v>
      </c>
      <c r="BF160" s="154">
        <f t="shared" si="5"/>
        <v>0</v>
      </c>
      <c r="BG160" s="154">
        <f t="shared" si="6"/>
        <v>0</v>
      </c>
      <c r="BH160" s="154">
        <f t="shared" si="7"/>
        <v>0</v>
      </c>
      <c r="BI160" s="154">
        <f t="shared" si="8"/>
        <v>0</v>
      </c>
      <c r="BJ160" s="18" t="s">
        <v>22</v>
      </c>
      <c r="BK160" s="154">
        <f t="shared" si="9"/>
        <v>0</v>
      </c>
      <c r="BL160" s="18" t="s">
        <v>171</v>
      </c>
      <c r="BM160" s="18" t="s">
        <v>1265</v>
      </c>
    </row>
    <row r="161" spans="2:65" s="1" customFormat="1" ht="25.5" customHeight="1">
      <c r="B161" s="119"/>
      <c r="C161" s="155" t="s">
        <v>11</v>
      </c>
      <c r="D161" s="155" t="s">
        <v>254</v>
      </c>
      <c r="E161" s="156" t="s">
        <v>1266</v>
      </c>
      <c r="F161" s="221" t="s">
        <v>1267</v>
      </c>
      <c r="G161" s="221"/>
      <c r="H161" s="221"/>
      <c r="I161" s="221"/>
      <c r="J161" s="157" t="s">
        <v>194</v>
      </c>
      <c r="K161" s="158">
        <v>57.5</v>
      </c>
      <c r="L161" s="222"/>
      <c r="M161" s="222"/>
      <c r="N161" s="222">
        <f t="shared" si="0"/>
        <v>0</v>
      </c>
      <c r="O161" s="220"/>
      <c r="P161" s="220"/>
      <c r="Q161" s="220"/>
      <c r="R161" s="121"/>
      <c r="T161" s="151" t="s">
        <v>5</v>
      </c>
      <c r="U161" s="40" t="s">
        <v>42</v>
      </c>
      <c r="V161" s="152">
        <v>0</v>
      </c>
      <c r="W161" s="152">
        <f t="shared" si="1"/>
        <v>0</v>
      </c>
      <c r="X161" s="152">
        <v>2.5000000000000001E-4</v>
      </c>
      <c r="Y161" s="152">
        <f t="shared" si="2"/>
        <v>1.4375000000000001E-2</v>
      </c>
      <c r="Z161" s="152">
        <v>0</v>
      </c>
      <c r="AA161" s="153">
        <f t="shared" si="3"/>
        <v>0</v>
      </c>
      <c r="AR161" s="18" t="s">
        <v>197</v>
      </c>
      <c r="AT161" s="18" t="s">
        <v>254</v>
      </c>
      <c r="AU161" s="18" t="s">
        <v>103</v>
      </c>
      <c r="AY161" s="18" t="s">
        <v>166</v>
      </c>
      <c r="BE161" s="154">
        <f t="shared" si="4"/>
        <v>0</v>
      </c>
      <c r="BF161" s="154">
        <f t="shared" si="5"/>
        <v>0</v>
      </c>
      <c r="BG161" s="154">
        <f t="shared" si="6"/>
        <v>0</v>
      </c>
      <c r="BH161" s="154">
        <f t="shared" si="7"/>
        <v>0</v>
      </c>
      <c r="BI161" s="154">
        <f t="shared" si="8"/>
        <v>0</v>
      </c>
      <c r="BJ161" s="18" t="s">
        <v>22</v>
      </c>
      <c r="BK161" s="154">
        <f t="shared" si="9"/>
        <v>0</v>
      </c>
      <c r="BL161" s="18" t="s">
        <v>171</v>
      </c>
      <c r="BM161" s="18" t="s">
        <v>1268</v>
      </c>
    </row>
    <row r="162" spans="2:65" s="1" customFormat="1" ht="25.5" customHeight="1">
      <c r="B162" s="119"/>
      <c r="C162" s="147" t="s">
        <v>230</v>
      </c>
      <c r="D162" s="147" t="s">
        <v>167</v>
      </c>
      <c r="E162" s="148" t="s">
        <v>1269</v>
      </c>
      <c r="F162" s="219" t="s">
        <v>1270</v>
      </c>
      <c r="G162" s="219"/>
      <c r="H162" s="219"/>
      <c r="I162" s="219"/>
      <c r="J162" s="149" t="s">
        <v>194</v>
      </c>
      <c r="K162" s="150">
        <v>10</v>
      </c>
      <c r="L162" s="220"/>
      <c r="M162" s="220"/>
      <c r="N162" s="220">
        <f t="shared" si="0"/>
        <v>0</v>
      </c>
      <c r="O162" s="220"/>
      <c r="P162" s="220"/>
      <c r="Q162" s="220"/>
      <c r="R162" s="121"/>
      <c r="T162" s="151" t="s">
        <v>5</v>
      </c>
      <c r="U162" s="40" t="s">
        <v>42</v>
      </c>
      <c r="V162" s="152">
        <v>8.8999999999999996E-2</v>
      </c>
      <c r="W162" s="152">
        <f t="shared" si="1"/>
        <v>0.8899999999999999</v>
      </c>
      <c r="X162" s="152">
        <v>0</v>
      </c>
      <c r="Y162" s="152">
        <f t="shared" si="2"/>
        <v>0</v>
      </c>
      <c r="Z162" s="152">
        <v>0</v>
      </c>
      <c r="AA162" s="153">
        <f t="shared" si="3"/>
        <v>0</v>
      </c>
      <c r="AR162" s="18" t="s">
        <v>171</v>
      </c>
      <c r="AT162" s="18" t="s">
        <v>167</v>
      </c>
      <c r="AU162" s="18" t="s">
        <v>103</v>
      </c>
      <c r="AY162" s="18" t="s">
        <v>166</v>
      </c>
      <c r="BE162" s="154">
        <f t="shared" si="4"/>
        <v>0</v>
      </c>
      <c r="BF162" s="154">
        <f t="shared" si="5"/>
        <v>0</v>
      </c>
      <c r="BG162" s="154">
        <f t="shared" si="6"/>
        <v>0</v>
      </c>
      <c r="BH162" s="154">
        <f t="shared" si="7"/>
        <v>0</v>
      </c>
      <c r="BI162" s="154">
        <f t="shared" si="8"/>
        <v>0</v>
      </c>
      <c r="BJ162" s="18" t="s">
        <v>22</v>
      </c>
      <c r="BK162" s="154">
        <f t="shared" si="9"/>
        <v>0</v>
      </c>
      <c r="BL162" s="18" t="s">
        <v>171</v>
      </c>
      <c r="BM162" s="18" t="s">
        <v>1271</v>
      </c>
    </row>
    <row r="163" spans="2:65" s="1" customFormat="1" ht="16.5" customHeight="1">
      <c r="B163" s="119"/>
      <c r="C163" s="155" t="s">
        <v>234</v>
      </c>
      <c r="D163" s="155" t="s">
        <v>254</v>
      </c>
      <c r="E163" s="156" t="s">
        <v>1272</v>
      </c>
      <c r="F163" s="221" t="s">
        <v>1273</v>
      </c>
      <c r="G163" s="221"/>
      <c r="H163" s="221"/>
      <c r="I163" s="221"/>
      <c r="J163" s="157" t="s">
        <v>208</v>
      </c>
      <c r="K163" s="158">
        <v>3.4</v>
      </c>
      <c r="L163" s="222"/>
      <c r="M163" s="222"/>
      <c r="N163" s="222">
        <f t="shared" si="0"/>
        <v>0</v>
      </c>
      <c r="O163" s="220"/>
      <c r="P163" s="220"/>
      <c r="Q163" s="220"/>
      <c r="R163" s="121"/>
      <c r="T163" s="151" t="s">
        <v>5</v>
      </c>
      <c r="U163" s="40" t="s">
        <v>42</v>
      </c>
      <c r="V163" s="152">
        <v>0</v>
      </c>
      <c r="W163" s="152">
        <f t="shared" si="1"/>
        <v>0</v>
      </c>
      <c r="X163" s="152">
        <v>1</v>
      </c>
      <c r="Y163" s="152">
        <f t="shared" si="2"/>
        <v>3.4</v>
      </c>
      <c r="Z163" s="152">
        <v>0</v>
      </c>
      <c r="AA163" s="153">
        <f t="shared" si="3"/>
        <v>0</v>
      </c>
      <c r="AR163" s="18" t="s">
        <v>197</v>
      </c>
      <c r="AT163" s="18" t="s">
        <v>254</v>
      </c>
      <c r="AU163" s="18" t="s">
        <v>103</v>
      </c>
      <c r="AY163" s="18" t="s">
        <v>166</v>
      </c>
      <c r="BE163" s="154">
        <f t="shared" si="4"/>
        <v>0</v>
      </c>
      <c r="BF163" s="154">
        <f t="shared" si="5"/>
        <v>0</v>
      </c>
      <c r="BG163" s="154">
        <f t="shared" si="6"/>
        <v>0</v>
      </c>
      <c r="BH163" s="154">
        <f t="shared" si="7"/>
        <v>0</v>
      </c>
      <c r="BI163" s="154">
        <f t="shared" si="8"/>
        <v>0</v>
      </c>
      <c r="BJ163" s="18" t="s">
        <v>22</v>
      </c>
      <c r="BK163" s="154">
        <f t="shared" si="9"/>
        <v>0</v>
      </c>
      <c r="BL163" s="18" t="s">
        <v>171</v>
      </c>
      <c r="BM163" s="18" t="s">
        <v>1274</v>
      </c>
    </row>
    <row r="164" spans="2:65" s="1" customFormat="1" ht="25.5" customHeight="1">
      <c r="B164" s="119"/>
      <c r="C164" s="147" t="s">
        <v>238</v>
      </c>
      <c r="D164" s="147" t="s">
        <v>167</v>
      </c>
      <c r="E164" s="148" t="s">
        <v>177</v>
      </c>
      <c r="F164" s="219" t="s">
        <v>178</v>
      </c>
      <c r="G164" s="219"/>
      <c r="H164" s="219"/>
      <c r="I164" s="219"/>
      <c r="J164" s="149" t="s">
        <v>170</v>
      </c>
      <c r="K164" s="150">
        <v>32.380000000000003</v>
      </c>
      <c r="L164" s="220"/>
      <c r="M164" s="220"/>
      <c r="N164" s="220">
        <f t="shared" si="0"/>
        <v>0</v>
      </c>
      <c r="O164" s="220"/>
      <c r="P164" s="220"/>
      <c r="Q164" s="220"/>
      <c r="R164" s="121"/>
      <c r="T164" s="151" t="s">
        <v>5</v>
      </c>
      <c r="U164" s="40" t="s">
        <v>42</v>
      </c>
      <c r="V164" s="152">
        <v>4.3999999999999997E-2</v>
      </c>
      <c r="W164" s="152">
        <f t="shared" si="1"/>
        <v>1.42472</v>
      </c>
      <c r="X164" s="152">
        <v>0</v>
      </c>
      <c r="Y164" s="152">
        <f t="shared" si="2"/>
        <v>0</v>
      </c>
      <c r="Z164" s="152">
        <v>0</v>
      </c>
      <c r="AA164" s="153">
        <f t="shared" si="3"/>
        <v>0</v>
      </c>
      <c r="AR164" s="18" t="s">
        <v>171</v>
      </c>
      <c r="AT164" s="18" t="s">
        <v>167</v>
      </c>
      <c r="AU164" s="18" t="s">
        <v>103</v>
      </c>
      <c r="AY164" s="18" t="s">
        <v>166</v>
      </c>
      <c r="BE164" s="154">
        <f t="shared" si="4"/>
        <v>0</v>
      </c>
      <c r="BF164" s="154">
        <f t="shared" si="5"/>
        <v>0</v>
      </c>
      <c r="BG164" s="154">
        <f t="shared" si="6"/>
        <v>0</v>
      </c>
      <c r="BH164" s="154">
        <f t="shared" si="7"/>
        <v>0</v>
      </c>
      <c r="BI164" s="154">
        <f t="shared" si="8"/>
        <v>0</v>
      </c>
      <c r="BJ164" s="18" t="s">
        <v>22</v>
      </c>
      <c r="BK164" s="154">
        <f t="shared" si="9"/>
        <v>0</v>
      </c>
      <c r="BL164" s="18" t="s">
        <v>171</v>
      </c>
      <c r="BM164" s="18" t="s">
        <v>1275</v>
      </c>
    </row>
    <row r="165" spans="2:65" s="1" customFormat="1" ht="25.5" customHeight="1">
      <c r="B165" s="119"/>
      <c r="C165" s="147" t="s">
        <v>242</v>
      </c>
      <c r="D165" s="147" t="s">
        <v>167</v>
      </c>
      <c r="E165" s="148" t="s">
        <v>180</v>
      </c>
      <c r="F165" s="219" t="s">
        <v>181</v>
      </c>
      <c r="G165" s="219"/>
      <c r="H165" s="219"/>
      <c r="I165" s="219"/>
      <c r="J165" s="149" t="s">
        <v>170</v>
      </c>
      <c r="K165" s="150">
        <v>9.36</v>
      </c>
      <c r="L165" s="220"/>
      <c r="M165" s="220"/>
      <c r="N165" s="220">
        <f t="shared" si="0"/>
        <v>0</v>
      </c>
      <c r="O165" s="220"/>
      <c r="P165" s="220"/>
      <c r="Q165" s="220"/>
      <c r="R165" s="121"/>
      <c r="T165" s="151" t="s">
        <v>5</v>
      </c>
      <c r="U165" s="40" t="s">
        <v>42</v>
      </c>
      <c r="V165" s="152">
        <v>0.19900000000000001</v>
      </c>
      <c r="W165" s="152">
        <f t="shared" si="1"/>
        <v>1.8626400000000001</v>
      </c>
      <c r="X165" s="152">
        <v>0</v>
      </c>
      <c r="Y165" s="152">
        <f t="shared" si="2"/>
        <v>0</v>
      </c>
      <c r="Z165" s="152">
        <v>0</v>
      </c>
      <c r="AA165" s="153">
        <f t="shared" si="3"/>
        <v>0</v>
      </c>
      <c r="AR165" s="18" t="s">
        <v>171</v>
      </c>
      <c r="AT165" s="18" t="s">
        <v>167</v>
      </c>
      <c r="AU165" s="18" t="s">
        <v>103</v>
      </c>
      <c r="AY165" s="18" t="s">
        <v>166</v>
      </c>
      <c r="BE165" s="154">
        <f t="shared" si="4"/>
        <v>0</v>
      </c>
      <c r="BF165" s="154">
        <f t="shared" si="5"/>
        <v>0</v>
      </c>
      <c r="BG165" s="154">
        <f t="shared" si="6"/>
        <v>0</v>
      </c>
      <c r="BH165" s="154">
        <f t="shared" si="7"/>
        <v>0</v>
      </c>
      <c r="BI165" s="154">
        <f t="shared" si="8"/>
        <v>0</v>
      </c>
      <c r="BJ165" s="18" t="s">
        <v>22</v>
      </c>
      <c r="BK165" s="154">
        <f t="shared" si="9"/>
        <v>0</v>
      </c>
      <c r="BL165" s="18" t="s">
        <v>171</v>
      </c>
      <c r="BM165" s="18" t="s">
        <v>1276</v>
      </c>
    </row>
    <row r="166" spans="2:65" s="1" customFormat="1" ht="25.5" customHeight="1">
      <c r="B166" s="119"/>
      <c r="C166" s="147" t="s">
        <v>246</v>
      </c>
      <c r="D166" s="147" t="s">
        <v>167</v>
      </c>
      <c r="E166" s="148" t="s">
        <v>184</v>
      </c>
      <c r="F166" s="219" t="s">
        <v>185</v>
      </c>
      <c r="G166" s="219"/>
      <c r="H166" s="219"/>
      <c r="I166" s="219"/>
      <c r="J166" s="149" t="s">
        <v>170</v>
      </c>
      <c r="K166" s="150">
        <v>5.85</v>
      </c>
      <c r="L166" s="220"/>
      <c r="M166" s="220"/>
      <c r="N166" s="220">
        <f t="shared" si="0"/>
        <v>0</v>
      </c>
      <c r="O166" s="220"/>
      <c r="P166" s="220"/>
      <c r="Q166" s="220"/>
      <c r="R166" s="121"/>
      <c r="T166" s="151" t="s">
        <v>5</v>
      </c>
      <c r="U166" s="40" t="s">
        <v>42</v>
      </c>
      <c r="V166" s="152">
        <v>1.5</v>
      </c>
      <c r="W166" s="152">
        <f t="shared" si="1"/>
        <v>8.7749999999999986</v>
      </c>
      <c r="X166" s="152">
        <v>0</v>
      </c>
      <c r="Y166" s="152">
        <f t="shared" si="2"/>
        <v>0</v>
      </c>
      <c r="Z166" s="152">
        <v>0</v>
      </c>
      <c r="AA166" s="153">
        <f t="shared" si="3"/>
        <v>0</v>
      </c>
      <c r="AR166" s="18" t="s">
        <v>171</v>
      </c>
      <c r="AT166" s="18" t="s">
        <v>167</v>
      </c>
      <c r="AU166" s="18" t="s">
        <v>103</v>
      </c>
      <c r="AY166" s="18" t="s">
        <v>166</v>
      </c>
      <c r="BE166" s="154">
        <f t="shared" si="4"/>
        <v>0</v>
      </c>
      <c r="BF166" s="154">
        <f t="shared" si="5"/>
        <v>0</v>
      </c>
      <c r="BG166" s="154">
        <f t="shared" si="6"/>
        <v>0</v>
      </c>
      <c r="BH166" s="154">
        <f t="shared" si="7"/>
        <v>0</v>
      </c>
      <c r="BI166" s="154">
        <f t="shared" si="8"/>
        <v>0</v>
      </c>
      <c r="BJ166" s="18" t="s">
        <v>22</v>
      </c>
      <c r="BK166" s="154">
        <f t="shared" si="9"/>
        <v>0</v>
      </c>
      <c r="BL166" s="18" t="s">
        <v>171</v>
      </c>
      <c r="BM166" s="18" t="s">
        <v>1277</v>
      </c>
    </row>
    <row r="167" spans="2:65" s="1" customFormat="1" ht="16.5" customHeight="1">
      <c r="B167" s="119"/>
      <c r="C167" s="147" t="s">
        <v>10</v>
      </c>
      <c r="D167" s="147" t="s">
        <v>167</v>
      </c>
      <c r="E167" s="148" t="s">
        <v>1278</v>
      </c>
      <c r="F167" s="219" t="s">
        <v>1279</v>
      </c>
      <c r="G167" s="219"/>
      <c r="H167" s="219"/>
      <c r="I167" s="219"/>
      <c r="J167" s="149" t="s">
        <v>194</v>
      </c>
      <c r="K167" s="150">
        <v>38.15</v>
      </c>
      <c r="L167" s="220"/>
      <c r="M167" s="220"/>
      <c r="N167" s="220">
        <f t="shared" si="0"/>
        <v>0</v>
      </c>
      <c r="O167" s="220"/>
      <c r="P167" s="220"/>
      <c r="Q167" s="220"/>
      <c r="R167" s="121"/>
      <c r="T167" s="151" t="s">
        <v>5</v>
      </c>
      <c r="U167" s="40" t="s">
        <v>42</v>
      </c>
      <c r="V167" s="152">
        <v>3.5000000000000003E-2</v>
      </c>
      <c r="W167" s="152">
        <f t="shared" si="1"/>
        <v>1.33525</v>
      </c>
      <c r="X167" s="152">
        <v>0</v>
      </c>
      <c r="Y167" s="152">
        <f t="shared" si="2"/>
        <v>0</v>
      </c>
      <c r="Z167" s="152">
        <v>0</v>
      </c>
      <c r="AA167" s="153">
        <f t="shared" si="3"/>
        <v>0</v>
      </c>
      <c r="AR167" s="18" t="s">
        <v>171</v>
      </c>
      <c r="AT167" s="18" t="s">
        <v>167</v>
      </c>
      <c r="AU167" s="18" t="s">
        <v>103</v>
      </c>
      <c r="AY167" s="18" t="s">
        <v>166</v>
      </c>
      <c r="BE167" s="154">
        <f t="shared" si="4"/>
        <v>0</v>
      </c>
      <c r="BF167" s="154">
        <f t="shared" si="5"/>
        <v>0</v>
      </c>
      <c r="BG167" s="154">
        <f t="shared" si="6"/>
        <v>0</v>
      </c>
      <c r="BH167" s="154">
        <f t="shared" si="7"/>
        <v>0</v>
      </c>
      <c r="BI167" s="154">
        <f t="shared" si="8"/>
        <v>0</v>
      </c>
      <c r="BJ167" s="18" t="s">
        <v>22</v>
      </c>
      <c r="BK167" s="154">
        <f t="shared" si="9"/>
        <v>0</v>
      </c>
      <c r="BL167" s="18" t="s">
        <v>171</v>
      </c>
      <c r="BM167" s="18" t="s">
        <v>1280</v>
      </c>
    </row>
    <row r="168" spans="2:65" s="1" customFormat="1" ht="16.5" customHeight="1">
      <c r="B168" s="119"/>
      <c r="C168" s="147" t="s">
        <v>253</v>
      </c>
      <c r="D168" s="147" t="s">
        <v>167</v>
      </c>
      <c r="E168" s="148" t="s">
        <v>1281</v>
      </c>
      <c r="F168" s="219" t="s">
        <v>1282</v>
      </c>
      <c r="G168" s="219"/>
      <c r="H168" s="219"/>
      <c r="I168" s="219"/>
      <c r="J168" s="149" t="s">
        <v>194</v>
      </c>
      <c r="K168" s="150">
        <v>38.15</v>
      </c>
      <c r="L168" s="220"/>
      <c r="M168" s="220"/>
      <c r="N168" s="220">
        <f t="shared" si="0"/>
        <v>0</v>
      </c>
      <c r="O168" s="220"/>
      <c r="P168" s="220"/>
      <c r="Q168" s="220"/>
      <c r="R168" s="121"/>
      <c r="T168" s="151" t="s">
        <v>5</v>
      </c>
      <c r="U168" s="40" t="s">
        <v>42</v>
      </c>
      <c r="V168" s="152">
        <v>3.5000000000000003E-2</v>
      </c>
      <c r="W168" s="152">
        <f t="shared" si="1"/>
        <v>1.33525</v>
      </c>
      <c r="X168" s="152">
        <v>0</v>
      </c>
      <c r="Y168" s="152">
        <f t="shared" si="2"/>
        <v>0</v>
      </c>
      <c r="Z168" s="152">
        <v>0</v>
      </c>
      <c r="AA168" s="153">
        <f t="shared" si="3"/>
        <v>0</v>
      </c>
      <c r="AR168" s="18" t="s">
        <v>171</v>
      </c>
      <c r="AT168" s="18" t="s">
        <v>167</v>
      </c>
      <c r="AU168" s="18" t="s">
        <v>103</v>
      </c>
      <c r="AY168" s="18" t="s">
        <v>166</v>
      </c>
      <c r="BE168" s="154">
        <f t="shared" si="4"/>
        <v>0</v>
      </c>
      <c r="BF168" s="154">
        <f t="shared" si="5"/>
        <v>0</v>
      </c>
      <c r="BG168" s="154">
        <f t="shared" si="6"/>
        <v>0</v>
      </c>
      <c r="BH168" s="154">
        <f t="shared" si="7"/>
        <v>0</v>
      </c>
      <c r="BI168" s="154">
        <f t="shared" si="8"/>
        <v>0</v>
      </c>
      <c r="BJ168" s="18" t="s">
        <v>22</v>
      </c>
      <c r="BK168" s="154">
        <f t="shared" si="9"/>
        <v>0</v>
      </c>
      <c r="BL168" s="18" t="s">
        <v>171</v>
      </c>
      <c r="BM168" s="18" t="s">
        <v>1283</v>
      </c>
    </row>
    <row r="169" spans="2:65" s="1" customFormat="1" ht="38.25" customHeight="1">
      <c r="B169" s="119"/>
      <c r="C169" s="147" t="s">
        <v>258</v>
      </c>
      <c r="D169" s="147" t="s">
        <v>167</v>
      </c>
      <c r="E169" s="148" t="s">
        <v>1284</v>
      </c>
      <c r="F169" s="219" t="s">
        <v>1285</v>
      </c>
      <c r="G169" s="219"/>
      <c r="H169" s="219"/>
      <c r="I169" s="219"/>
      <c r="J169" s="149" t="s">
        <v>194</v>
      </c>
      <c r="K169" s="150">
        <v>100</v>
      </c>
      <c r="L169" s="220"/>
      <c r="M169" s="220"/>
      <c r="N169" s="220">
        <f t="shared" si="0"/>
        <v>0</v>
      </c>
      <c r="O169" s="220"/>
      <c r="P169" s="220"/>
      <c r="Q169" s="220"/>
      <c r="R169" s="121"/>
      <c r="T169" s="151" t="s">
        <v>5</v>
      </c>
      <c r="U169" s="40" t="s">
        <v>42</v>
      </c>
      <c r="V169" s="152">
        <v>5.8000000000000003E-2</v>
      </c>
      <c r="W169" s="152">
        <f t="shared" si="1"/>
        <v>5.8000000000000007</v>
      </c>
      <c r="X169" s="152">
        <v>0</v>
      </c>
      <c r="Y169" s="152">
        <f t="shared" si="2"/>
        <v>0</v>
      </c>
      <c r="Z169" s="152">
        <v>0</v>
      </c>
      <c r="AA169" s="153">
        <f t="shared" si="3"/>
        <v>0</v>
      </c>
      <c r="AR169" s="18" t="s">
        <v>171</v>
      </c>
      <c r="AT169" s="18" t="s">
        <v>167</v>
      </c>
      <c r="AU169" s="18" t="s">
        <v>103</v>
      </c>
      <c r="AY169" s="18" t="s">
        <v>166</v>
      </c>
      <c r="BE169" s="154">
        <f t="shared" si="4"/>
        <v>0</v>
      </c>
      <c r="BF169" s="154">
        <f t="shared" si="5"/>
        <v>0</v>
      </c>
      <c r="BG169" s="154">
        <f t="shared" si="6"/>
        <v>0</v>
      </c>
      <c r="BH169" s="154">
        <f t="shared" si="7"/>
        <v>0</v>
      </c>
      <c r="BI169" s="154">
        <f t="shared" si="8"/>
        <v>0</v>
      </c>
      <c r="BJ169" s="18" t="s">
        <v>22</v>
      </c>
      <c r="BK169" s="154">
        <f t="shared" si="9"/>
        <v>0</v>
      </c>
      <c r="BL169" s="18" t="s">
        <v>171</v>
      </c>
      <c r="BM169" s="18" t="s">
        <v>1286</v>
      </c>
    </row>
    <row r="170" spans="2:65" s="1" customFormat="1" ht="16.5" customHeight="1">
      <c r="B170" s="119"/>
      <c r="C170" s="155" t="s">
        <v>262</v>
      </c>
      <c r="D170" s="155" t="s">
        <v>254</v>
      </c>
      <c r="E170" s="156" t="s">
        <v>1287</v>
      </c>
      <c r="F170" s="221" t="s">
        <v>1288</v>
      </c>
      <c r="G170" s="221"/>
      <c r="H170" s="221"/>
      <c r="I170" s="221"/>
      <c r="J170" s="157" t="s">
        <v>1289</v>
      </c>
      <c r="K170" s="158">
        <v>15</v>
      </c>
      <c r="L170" s="222"/>
      <c r="M170" s="222"/>
      <c r="N170" s="222">
        <f t="shared" si="0"/>
        <v>0</v>
      </c>
      <c r="O170" s="220"/>
      <c r="P170" s="220"/>
      <c r="Q170" s="220"/>
      <c r="R170" s="121"/>
      <c r="T170" s="151" t="s">
        <v>5</v>
      </c>
      <c r="U170" s="40" t="s">
        <v>42</v>
      </c>
      <c r="V170" s="152">
        <v>0</v>
      </c>
      <c r="W170" s="152">
        <f t="shared" si="1"/>
        <v>0</v>
      </c>
      <c r="X170" s="152">
        <v>1E-3</v>
      </c>
      <c r="Y170" s="152">
        <f t="shared" si="2"/>
        <v>1.4999999999999999E-2</v>
      </c>
      <c r="Z170" s="152">
        <v>0</v>
      </c>
      <c r="AA170" s="153">
        <f t="shared" si="3"/>
        <v>0</v>
      </c>
      <c r="AR170" s="18" t="s">
        <v>197</v>
      </c>
      <c r="AT170" s="18" t="s">
        <v>254</v>
      </c>
      <c r="AU170" s="18" t="s">
        <v>103</v>
      </c>
      <c r="AY170" s="18" t="s">
        <v>166</v>
      </c>
      <c r="BE170" s="154">
        <f t="shared" si="4"/>
        <v>0</v>
      </c>
      <c r="BF170" s="154">
        <f t="shared" si="5"/>
        <v>0</v>
      </c>
      <c r="BG170" s="154">
        <f t="shared" si="6"/>
        <v>0</v>
      </c>
      <c r="BH170" s="154">
        <f t="shared" si="7"/>
        <v>0</v>
      </c>
      <c r="BI170" s="154">
        <f t="shared" si="8"/>
        <v>0</v>
      </c>
      <c r="BJ170" s="18" t="s">
        <v>22</v>
      </c>
      <c r="BK170" s="154">
        <f t="shared" si="9"/>
        <v>0</v>
      </c>
      <c r="BL170" s="18" t="s">
        <v>171</v>
      </c>
      <c r="BM170" s="18" t="s">
        <v>1290</v>
      </c>
    </row>
    <row r="171" spans="2:65" s="1" customFormat="1" ht="38.25" customHeight="1">
      <c r="B171" s="119"/>
      <c r="C171" s="147" t="s">
        <v>266</v>
      </c>
      <c r="D171" s="147" t="s">
        <v>167</v>
      </c>
      <c r="E171" s="148" t="s">
        <v>1291</v>
      </c>
      <c r="F171" s="219" t="s">
        <v>1292</v>
      </c>
      <c r="G171" s="219"/>
      <c r="H171" s="219"/>
      <c r="I171" s="219"/>
      <c r="J171" s="149" t="s">
        <v>194</v>
      </c>
      <c r="K171" s="150">
        <v>100</v>
      </c>
      <c r="L171" s="220"/>
      <c r="M171" s="220"/>
      <c r="N171" s="220">
        <f t="shared" si="0"/>
        <v>0</v>
      </c>
      <c r="O171" s="220"/>
      <c r="P171" s="220"/>
      <c r="Q171" s="220"/>
      <c r="R171" s="121"/>
      <c r="T171" s="151" t="s">
        <v>5</v>
      </c>
      <c r="U171" s="40" t="s">
        <v>42</v>
      </c>
      <c r="V171" s="152">
        <v>6.7000000000000004E-2</v>
      </c>
      <c r="W171" s="152">
        <f t="shared" si="1"/>
        <v>6.7</v>
      </c>
      <c r="X171" s="152">
        <v>0</v>
      </c>
      <c r="Y171" s="152">
        <f t="shared" si="2"/>
        <v>0</v>
      </c>
      <c r="Z171" s="152">
        <v>0</v>
      </c>
      <c r="AA171" s="153">
        <f t="shared" si="3"/>
        <v>0</v>
      </c>
      <c r="AR171" s="18" t="s">
        <v>171</v>
      </c>
      <c r="AT171" s="18" t="s">
        <v>167</v>
      </c>
      <c r="AU171" s="18" t="s">
        <v>103</v>
      </c>
      <c r="AY171" s="18" t="s">
        <v>166</v>
      </c>
      <c r="BE171" s="154">
        <f t="shared" si="4"/>
        <v>0</v>
      </c>
      <c r="BF171" s="154">
        <f t="shared" si="5"/>
        <v>0</v>
      </c>
      <c r="BG171" s="154">
        <f t="shared" si="6"/>
        <v>0</v>
      </c>
      <c r="BH171" s="154">
        <f t="shared" si="7"/>
        <v>0</v>
      </c>
      <c r="BI171" s="154">
        <f t="shared" si="8"/>
        <v>0</v>
      </c>
      <c r="BJ171" s="18" t="s">
        <v>22</v>
      </c>
      <c r="BK171" s="154">
        <f t="shared" si="9"/>
        <v>0</v>
      </c>
      <c r="BL171" s="18" t="s">
        <v>171</v>
      </c>
      <c r="BM171" s="18" t="s">
        <v>1293</v>
      </c>
    </row>
    <row r="172" spans="2:65" s="1" customFormat="1" ht="25.5" customHeight="1">
      <c r="B172" s="119"/>
      <c r="C172" s="147" t="s">
        <v>270</v>
      </c>
      <c r="D172" s="147" t="s">
        <v>167</v>
      </c>
      <c r="E172" s="148" t="s">
        <v>1294</v>
      </c>
      <c r="F172" s="219" t="s">
        <v>1295</v>
      </c>
      <c r="G172" s="219"/>
      <c r="H172" s="219"/>
      <c r="I172" s="219"/>
      <c r="J172" s="149" t="s">
        <v>194</v>
      </c>
      <c r="K172" s="150">
        <v>100</v>
      </c>
      <c r="L172" s="220"/>
      <c r="M172" s="220"/>
      <c r="N172" s="220">
        <f t="shared" si="0"/>
        <v>0</v>
      </c>
      <c r="O172" s="220"/>
      <c r="P172" s="220"/>
      <c r="Q172" s="220"/>
      <c r="R172" s="121"/>
      <c r="T172" s="151" t="s">
        <v>5</v>
      </c>
      <c r="U172" s="40" t="s">
        <v>42</v>
      </c>
      <c r="V172" s="152">
        <v>5.1999999999999998E-2</v>
      </c>
      <c r="W172" s="152">
        <f t="shared" si="1"/>
        <v>5.2</v>
      </c>
      <c r="X172" s="152">
        <v>0</v>
      </c>
      <c r="Y172" s="152">
        <f t="shared" si="2"/>
        <v>0</v>
      </c>
      <c r="Z172" s="152">
        <v>0</v>
      </c>
      <c r="AA172" s="153">
        <f t="shared" si="3"/>
        <v>0</v>
      </c>
      <c r="AR172" s="18" t="s">
        <v>171</v>
      </c>
      <c r="AT172" s="18" t="s">
        <v>167</v>
      </c>
      <c r="AU172" s="18" t="s">
        <v>103</v>
      </c>
      <c r="AY172" s="18" t="s">
        <v>166</v>
      </c>
      <c r="BE172" s="154">
        <f t="shared" si="4"/>
        <v>0</v>
      </c>
      <c r="BF172" s="154">
        <f t="shared" si="5"/>
        <v>0</v>
      </c>
      <c r="BG172" s="154">
        <f t="shared" si="6"/>
        <v>0</v>
      </c>
      <c r="BH172" s="154">
        <f t="shared" si="7"/>
        <v>0</v>
      </c>
      <c r="BI172" s="154">
        <f t="shared" si="8"/>
        <v>0</v>
      </c>
      <c r="BJ172" s="18" t="s">
        <v>22</v>
      </c>
      <c r="BK172" s="154">
        <f t="shared" si="9"/>
        <v>0</v>
      </c>
      <c r="BL172" s="18" t="s">
        <v>171</v>
      </c>
      <c r="BM172" s="18" t="s">
        <v>1296</v>
      </c>
    </row>
    <row r="173" spans="2:65" s="1" customFormat="1" ht="25.5" customHeight="1">
      <c r="B173" s="119"/>
      <c r="C173" s="147" t="s">
        <v>274</v>
      </c>
      <c r="D173" s="147" t="s">
        <v>167</v>
      </c>
      <c r="E173" s="148" t="s">
        <v>1297</v>
      </c>
      <c r="F173" s="219" t="s">
        <v>1298</v>
      </c>
      <c r="G173" s="219"/>
      <c r="H173" s="219"/>
      <c r="I173" s="219"/>
      <c r="J173" s="149" t="s">
        <v>194</v>
      </c>
      <c r="K173" s="150">
        <v>50</v>
      </c>
      <c r="L173" s="220"/>
      <c r="M173" s="220"/>
      <c r="N173" s="220">
        <f t="shared" si="0"/>
        <v>0</v>
      </c>
      <c r="O173" s="220"/>
      <c r="P173" s="220"/>
      <c r="Q173" s="220"/>
      <c r="R173" s="121"/>
      <c r="T173" s="151" t="s">
        <v>5</v>
      </c>
      <c r="U173" s="40" t="s">
        <v>42</v>
      </c>
      <c r="V173" s="152">
        <v>0.216</v>
      </c>
      <c r="W173" s="152">
        <f t="shared" si="1"/>
        <v>10.8</v>
      </c>
      <c r="X173" s="152">
        <v>0</v>
      </c>
      <c r="Y173" s="152">
        <f t="shared" si="2"/>
        <v>0</v>
      </c>
      <c r="Z173" s="152">
        <v>0</v>
      </c>
      <c r="AA173" s="153">
        <f t="shared" si="3"/>
        <v>0</v>
      </c>
      <c r="AR173" s="18" t="s">
        <v>171</v>
      </c>
      <c r="AT173" s="18" t="s">
        <v>167</v>
      </c>
      <c r="AU173" s="18" t="s">
        <v>103</v>
      </c>
      <c r="AY173" s="18" t="s">
        <v>166</v>
      </c>
      <c r="BE173" s="154">
        <f t="shared" si="4"/>
        <v>0</v>
      </c>
      <c r="BF173" s="154">
        <f t="shared" si="5"/>
        <v>0</v>
      </c>
      <c r="BG173" s="154">
        <f t="shared" si="6"/>
        <v>0</v>
      </c>
      <c r="BH173" s="154">
        <f t="shared" si="7"/>
        <v>0</v>
      </c>
      <c r="BI173" s="154">
        <f t="shared" si="8"/>
        <v>0</v>
      </c>
      <c r="BJ173" s="18" t="s">
        <v>22</v>
      </c>
      <c r="BK173" s="154">
        <f t="shared" si="9"/>
        <v>0</v>
      </c>
      <c r="BL173" s="18" t="s">
        <v>171</v>
      </c>
      <c r="BM173" s="18" t="s">
        <v>1299</v>
      </c>
    </row>
    <row r="174" spans="2:65" s="1" customFormat="1" ht="16.5" customHeight="1">
      <c r="B174" s="119"/>
      <c r="C174" s="155" t="s">
        <v>278</v>
      </c>
      <c r="D174" s="155" t="s">
        <v>254</v>
      </c>
      <c r="E174" s="156" t="s">
        <v>1300</v>
      </c>
      <c r="F174" s="221" t="s">
        <v>1301</v>
      </c>
      <c r="G174" s="221"/>
      <c r="H174" s="221"/>
      <c r="I174" s="221"/>
      <c r="J174" s="157" t="s">
        <v>194</v>
      </c>
      <c r="K174" s="158">
        <v>50</v>
      </c>
      <c r="L174" s="222"/>
      <c r="M174" s="222"/>
      <c r="N174" s="222">
        <f t="shared" si="0"/>
        <v>0</v>
      </c>
      <c r="O174" s="220"/>
      <c r="P174" s="220"/>
      <c r="Q174" s="220"/>
      <c r="R174" s="121"/>
      <c r="T174" s="151" t="s">
        <v>5</v>
      </c>
      <c r="U174" s="40" t="s">
        <v>42</v>
      </c>
      <c r="V174" s="152">
        <v>0</v>
      </c>
      <c r="W174" s="152">
        <f t="shared" si="1"/>
        <v>0</v>
      </c>
      <c r="X174" s="152">
        <v>5.0000000000000001E-4</v>
      </c>
      <c r="Y174" s="152">
        <f t="shared" si="2"/>
        <v>2.5000000000000001E-2</v>
      </c>
      <c r="Z174" s="152">
        <v>0</v>
      </c>
      <c r="AA174" s="153">
        <f t="shared" si="3"/>
        <v>0</v>
      </c>
      <c r="AR174" s="18" t="s">
        <v>197</v>
      </c>
      <c r="AT174" s="18" t="s">
        <v>254</v>
      </c>
      <c r="AU174" s="18" t="s">
        <v>103</v>
      </c>
      <c r="AY174" s="18" t="s">
        <v>166</v>
      </c>
      <c r="BE174" s="154">
        <f t="shared" si="4"/>
        <v>0</v>
      </c>
      <c r="BF174" s="154">
        <f t="shared" si="5"/>
        <v>0</v>
      </c>
      <c r="BG174" s="154">
        <f t="shared" si="6"/>
        <v>0</v>
      </c>
      <c r="BH174" s="154">
        <f t="shared" si="7"/>
        <v>0</v>
      </c>
      <c r="BI174" s="154">
        <f t="shared" si="8"/>
        <v>0</v>
      </c>
      <c r="BJ174" s="18" t="s">
        <v>22</v>
      </c>
      <c r="BK174" s="154">
        <f t="shared" si="9"/>
        <v>0</v>
      </c>
      <c r="BL174" s="18" t="s">
        <v>171</v>
      </c>
      <c r="BM174" s="18" t="s">
        <v>1302</v>
      </c>
    </row>
    <row r="175" spans="2:65" s="1" customFormat="1" ht="25.5" customHeight="1">
      <c r="B175" s="119"/>
      <c r="C175" s="147" t="s">
        <v>282</v>
      </c>
      <c r="D175" s="147" t="s">
        <v>167</v>
      </c>
      <c r="E175" s="148" t="s">
        <v>1303</v>
      </c>
      <c r="F175" s="219" t="s">
        <v>1304</v>
      </c>
      <c r="G175" s="219"/>
      <c r="H175" s="219"/>
      <c r="I175" s="219"/>
      <c r="J175" s="149" t="s">
        <v>194</v>
      </c>
      <c r="K175" s="150">
        <v>50</v>
      </c>
      <c r="L175" s="220"/>
      <c r="M175" s="220"/>
      <c r="N175" s="220">
        <f t="shared" si="0"/>
        <v>0</v>
      </c>
      <c r="O175" s="220"/>
      <c r="P175" s="220"/>
      <c r="Q175" s="220"/>
      <c r="R175" s="121"/>
      <c r="T175" s="151" t="s">
        <v>5</v>
      </c>
      <c r="U175" s="40" t="s">
        <v>42</v>
      </c>
      <c r="V175" s="152">
        <v>0.219</v>
      </c>
      <c r="W175" s="152">
        <f t="shared" si="1"/>
        <v>10.95</v>
      </c>
      <c r="X175" s="152">
        <v>0</v>
      </c>
      <c r="Y175" s="152">
        <f t="shared" si="2"/>
        <v>0</v>
      </c>
      <c r="Z175" s="152">
        <v>0</v>
      </c>
      <c r="AA175" s="153">
        <f t="shared" si="3"/>
        <v>0</v>
      </c>
      <c r="AR175" s="18" t="s">
        <v>171</v>
      </c>
      <c r="AT175" s="18" t="s">
        <v>167</v>
      </c>
      <c r="AU175" s="18" t="s">
        <v>103</v>
      </c>
      <c r="AY175" s="18" t="s">
        <v>166</v>
      </c>
      <c r="BE175" s="154">
        <f t="shared" si="4"/>
        <v>0</v>
      </c>
      <c r="BF175" s="154">
        <f t="shared" si="5"/>
        <v>0</v>
      </c>
      <c r="BG175" s="154">
        <f t="shared" si="6"/>
        <v>0</v>
      </c>
      <c r="BH175" s="154">
        <f t="shared" si="7"/>
        <v>0</v>
      </c>
      <c r="BI175" s="154">
        <f t="shared" si="8"/>
        <v>0</v>
      </c>
      <c r="BJ175" s="18" t="s">
        <v>22</v>
      </c>
      <c r="BK175" s="154">
        <f t="shared" si="9"/>
        <v>0</v>
      </c>
      <c r="BL175" s="18" t="s">
        <v>171</v>
      </c>
      <c r="BM175" s="18" t="s">
        <v>1305</v>
      </c>
    </row>
    <row r="176" spans="2:65" s="1" customFormat="1" ht="16.5" customHeight="1">
      <c r="B176" s="119"/>
      <c r="C176" s="155" t="s">
        <v>286</v>
      </c>
      <c r="D176" s="155" t="s">
        <v>254</v>
      </c>
      <c r="E176" s="156" t="s">
        <v>1306</v>
      </c>
      <c r="F176" s="221" t="s">
        <v>1307</v>
      </c>
      <c r="G176" s="221"/>
      <c r="H176" s="221"/>
      <c r="I176" s="221"/>
      <c r="J176" s="157" t="s">
        <v>170</v>
      </c>
      <c r="K176" s="158">
        <v>2.5</v>
      </c>
      <c r="L176" s="222"/>
      <c r="M176" s="222"/>
      <c r="N176" s="222">
        <f t="shared" si="0"/>
        <v>0</v>
      </c>
      <c r="O176" s="220"/>
      <c r="P176" s="220"/>
      <c r="Q176" s="220"/>
      <c r="R176" s="121"/>
      <c r="T176" s="151" t="s">
        <v>5</v>
      </c>
      <c r="U176" s="40" t="s">
        <v>42</v>
      </c>
      <c r="V176" s="152">
        <v>0</v>
      </c>
      <c r="W176" s="152">
        <f t="shared" si="1"/>
        <v>0</v>
      </c>
      <c r="X176" s="152">
        <v>0.2</v>
      </c>
      <c r="Y176" s="152">
        <f t="shared" si="2"/>
        <v>0.5</v>
      </c>
      <c r="Z176" s="152">
        <v>0</v>
      </c>
      <c r="AA176" s="153">
        <f t="shared" si="3"/>
        <v>0</v>
      </c>
      <c r="AR176" s="18" t="s">
        <v>197</v>
      </c>
      <c r="AT176" s="18" t="s">
        <v>254</v>
      </c>
      <c r="AU176" s="18" t="s">
        <v>103</v>
      </c>
      <c r="AY176" s="18" t="s">
        <v>166</v>
      </c>
      <c r="BE176" s="154">
        <f t="shared" si="4"/>
        <v>0</v>
      </c>
      <c r="BF176" s="154">
        <f t="shared" si="5"/>
        <v>0</v>
      </c>
      <c r="BG176" s="154">
        <f t="shared" si="6"/>
        <v>0</v>
      </c>
      <c r="BH176" s="154">
        <f t="shared" si="7"/>
        <v>0</v>
      </c>
      <c r="BI176" s="154">
        <f t="shared" si="8"/>
        <v>0</v>
      </c>
      <c r="BJ176" s="18" t="s">
        <v>22</v>
      </c>
      <c r="BK176" s="154">
        <f t="shared" si="9"/>
        <v>0</v>
      </c>
      <c r="BL176" s="18" t="s">
        <v>171</v>
      </c>
      <c r="BM176" s="18" t="s">
        <v>1308</v>
      </c>
    </row>
    <row r="177" spans="2:65" s="1" customFormat="1" ht="25.5" customHeight="1">
      <c r="B177" s="119"/>
      <c r="C177" s="147" t="s">
        <v>290</v>
      </c>
      <c r="D177" s="147" t="s">
        <v>167</v>
      </c>
      <c r="E177" s="148" t="s">
        <v>188</v>
      </c>
      <c r="F177" s="219" t="s">
        <v>189</v>
      </c>
      <c r="G177" s="219"/>
      <c r="H177" s="219"/>
      <c r="I177" s="219"/>
      <c r="J177" s="149" t="s">
        <v>170</v>
      </c>
      <c r="K177" s="150">
        <v>1.56</v>
      </c>
      <c r="L177" s="220"/>
      <c r="M177" s="220"/>
      <c r="N177" s="220">
        <f t="shared" si="0"/>
        <v>0</v>
      </c>
      <c r="O177" s="220"/>
      <c r="P177" s="220"/>
      <c r="Q177" s="220"/>
      <c r="R177" s="121"/>
      <c r="T177" s="151" t="s">
        <v>5</v>
      </c>
      <c r="U177" s="40" t="s">
        <v>42</v>
      </c>
      <c r="V177" s="152">
        <v>1.6950000000000001</v>
      </c>
      <c r="W177" s="152">
        <f t="shared" si="1"/>
        <v>2.6442000000000001</v>
      </c>
      <c r="X177" s="152">
        <v>0</v>
      </c>
      <c r="Y177" s="152">
        <f t="shared" si="2"/>
        <v>0</v>
      </c>
      <c r="Z177" s="152">
        <v>0</v>
      </c>
      <c r="AA177" s="153">
        <f t="shared" si="3"/>
        <v>0</v>
      </c>
      <c r="AR177" s="18" t="s">
        <v>171</v>
      </c>
      <c r="AT177" s="18" t="s">
        <v>167</v>
      </c>
      <c r="AU177" s="18" t="s">
        <v>103</v>
      </c>
      <c r="AY177" s="18" t="s">
        <v>166</v>
      </c>
      <c r="BE177" s="154">
        <f t="shared" si="4"/>
        <v>0</v>
      </c>
      <c r="BF177" s="154">
        <f t="shared" si="5"/>
        <v>0</v>
      </c>
      <c r="BG177" s="154">
        <f t="shared" si="6"/>
        <v>0</v>
      </c>
      <c r="BH177" s="154">
        <f t="shared" si="7"/>
        <v>0</v>
      </c>
      <c r="BI177" s="154">
        <f t="shared" si="8"/>
        <v>0</v>
      </c>
      <c r="BJ177" s="18" t="s">
        <v>22</v>
      </c>
      <c r="BK177" s="154">
        <f t="shared" si="9"/>
        <v>0</v>
      </c>
      <c r="BL177" s="18" t="s">
        <v>171</v>
      </c>
      <c r="BM177" s="18" t="s">
        <v>1309</v>
      </c>
    </row>
    <row r="178" spans="2:65" s="9" customFormat="1" ht="29.85" customHeight="1">
      <c r="B178" s="136"/>
      <c r="C178" s="137"/>
      <c r="D178" s="146" t="s">
        <v>116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228">
        <f>BK178</f>
        <v>0</v>
      </c>
      <c r="O178" s="229"/>
      <c r="P178" s="229"/>
      <c r="Q178" s="229"/>
      <c r="R178" s="139"/>
      <c r="T178" s="140"/>
      <c r="U178" s="137"/>
      <c r="V178" s="137"/>
      <c r="W178" s="141">
        <f>SUM(W179:W191)</f>
        <v>126.630814</v>
      </c>
      <c r="X178" s="137"/>
      <c r="Y178" s="141">
        <f>SUM(Y179:Y191)</f>
        <v>139.72459989000001</v>
      </c>
      <c r="Z178" s="137"/>
      <c r="AA178" s="142">
        <f>SUM(AA179:AA191)</f>
        <v>0</v>
      </c>
      <c r="AR178" s="143" t="s">
        <v>22</v>
      </c>
      <c r="AT178" s="144" t="s">
        <v>76</v>
      </c>
      <c r="AU178" s="144" t="s">
        <v>22</v>
      </c>
      <c r="AY178" s="143" t="s">
        <v>166</v>
      </c>
      <c r="BK178" s="145">
        <f>SUM(BK179:BK191)</f>
        <v>0</v>
      </c>
    </row>
    <row r="179" spans="2:65" s="1" customFormat="1" ht="38.25" customHeight="1">
      <c r="B179" s="119"/>
      <c r="C179" s="147" t="s">
        <v>294</v>
      </c>
      <c r="D179" s="147" t="s">
        <v>167</v>
      </c>
      <c r="E179" s="148" t="s">
        <v>1310</v>
      </c>
      <c r="F179" s="219" t="s">
        <v>1311</v>
      </c>
      <c r="G179" s="219"/>
      <c r="H179" s="219"/>
      <c r="I179" s="219"/>
      <c r="J179" s="149" t="s">
        <v>194</v>
      </c>
      <c r="K179" s="150">
        <v>53.62</v>
      </c>
      <c r="L179" s="220"/>
      <c r="M179" s="220"/>
      <c r="N179" s="220">
        <f t="shared" ref="N179:N191" si="10">ROUND(L179*K179,2)</f>
        <v>0</v>
      </c>
      <c r="O179" s="220"/>
      <c r="P179" s="220"/>
      <c r="Q179" s="220"/>
      <c r="R179" s="121"/>
      <c r="T179" s="151" t="s">
        <v>5</v>
      </c>
      <c r="U179" s="40" t="s">
        <v>42</v>
      </c>
      <c r="V179" s="152">
        <v>5.0000000000000001E-3</v>
      </c>
      <c r="W179" s="152">
        <f t="shared" ref="W179:W191" si="11">V179*K179</f>
        <v>0.2681</v>
      </c>
      <c r="X179" s="152">
        <v>0</v>
      </c>
      <c r="Y179" s="152">
        <f t="shared" ref="Y179:Y191" si="12">X179*K179</f>
        <v>0</v>
      </c>
      <c r="Z179" s="152">
        <v>0</v>
      </c>
      <c r="AA179" s="153">
        <f t="shared" ref="AA179:AA191" si="13">Z179*K179</f>
        <v>0</v>
      </c>
      <c r="AR179" s="18" t="s">
        <v>171</v>
      </c>
      <c r="AT179" s="18" t="s">
        <v>167</v>
      </c>
      <c r="AU179" s="18" t="s">
        <v>103</v>
      </c>
      <c r="AY179" s="18" t="s">
        <v>166</v>
      </c>
      <c r="BE179" s="154">
        <f t="shared" ref="BE179:BE191" si="14">IF(U179="základní",N179,0)</f>
        <v>0</v>
      </c>
      <c r="BF179" s="154">
        <f t="shared" ref="BF179:BF191" si="15">IF(U179="snížená",N179,0)</f>
        <v>0</v>
      </c>
      <c r="BG179" s="154">
        <f t="shared" ref="BG179:BG191" si="16">IF(U179="zákl. přenesená",N179,0)</f>
        <v>0</v>
      </c>
      <c r="BH179" s="154">
        <f t="shared" ref="BH179:BH191" si="17">IF(U179="sníž. přenesená",N179,0)</f>
        <v>0</v>
      </c>
      <c r="BI179" s="154">
        <f t="shared" ref="BI179:BI191" si="18">IF(U179="nulová",N179,0)</f>
        <v>0</v>
      </c>
      <c r="BJ179" s="18" t="s">
        <v>22</v>
      </c>
      <c r="BK179" s="154">
        <f t="shared" ref="BK179:BK191" si="19">ROUND(L179*K179,2)</f>
        <v>0</v>
      </c>
      <c r="BL179" s="18" t="s">
        <v>171</v>
      </c>
      <c r="BM179" s="18" t="s">
        <v>1312</v>
      </c>
    </row>
    <row r="180" spans="2:65" s="1" customFormat="1" ht="25.5" customHeight="1">
      <c r="B180" s="119"/>
      <c r="C180" s="147" t="s">
        <v>298</v>
      </c>
      <c r="D180" s="147" t="s">
        <v>167</v>
      </c>
      <c r="E180" s="148" t="s">
        <v>1313</v>
      </c>
      <c r="F180" s="219" t="s">
        <v>1314</v>
      </c>
      <c r="G180" s="219"/>
      <c r="H180" s="219"/>
      <c r="I180" s="219"/>
      <c r="J180" s="149" t="s">
        <v>228</v>
      </c>
      <c r="K180" s="150">
        <v>6</v>
      </c>
      <c r="L180" s="220"/>
      <c r="M180" s="220"/>
      <c r="N180" s="220">
        <f t="shared" si="10"/>
        <v>0</v>
      </c>
      <c r="O180" s="220"/>
      <c r="P180" s="220"/>
      <c r="Q180" s="220"/>
      <c r="R180" s="121"/>
      <c r="T180" s="151" t="s">
        <v>5</v>
      </c>
      <c r="U180" s="40" t="s">
        <v>42</v>
      </c>
      <c r="V180" s="152">
        <v>0.89</v>
      </c>
      <c r="W180" s="152">
        <f t="shared" si="11"/>
        <v>5.34</v>
      </c>
      <c r="X180" s="152">
        <v>2.2000000000000001E-3</v>
      </c>
      <c r="Y180" s="152">
        <f t="shared" si="12"/>
        <v>1.32E-2</v>
      </c>
      <c r="Z180" s="152">
        <v>0</v>
      </c>
      <c r="AA180" s="153">
        <f t="shared" si="13"/>
        <v>0</v>
      </c>
      <c r="AR180" s="18" t="s">
        <v>171</v>
      </c>
      <c r="AT180" s="18" t="s">
        <v>167</v>
      </c>
      <c r="AU180" s="18" t="s">
        <v>103</v>
      </c>
      <c r="AY180" s="18" t="s">
        <v>166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8" t="s">
        <v>22</v>
      </c>
      <c r="BK180" s="154">
        <f t="shared" si="19"/>
        <v>0</v>
      </c>
      <c r="BL180" s="18" t="s">
        <v>171</v>
      </c>
      <c r="BM180" s="18" t="s">
        <v>1315</v>
      </c>
    </row>
    <row r="181" spans="2:65" s="1" customFormat="1" ht="38.25" customHeight="1">
      <c r="B181" s="119"/>
      <c r="C181" s="147" t="s">
        <v>302</v>
      </c>
      <c r="D181" s="147" t="s">
        <v>167</v>
      </c>
      <c r="E181" s="148" t="s">
        <v>203</v>
      </c>
      <c r="F181" s="219" t="s">
        <v>204</v>
      </c>
      <c r="G181" s="219"/>
      <c r="H181" s="219"/>
      <c r="I181" s="219"/>
      <c r="J181" s="149" t="s">
        <v>170</v>
      </c>
      <c r="K181" s="150">
        <v>24</v>
      </c>
      <c r="L181" s="220"/>
      <c r="M181" s="220"/>
      <c r="N181" s="220">
        <f t="shared" si="10"/>
        <v>0</v>
      </c>
      <c r="O181" s="220"/>
      <c r="P181" s="220"/>
      <c r="Q181" s="220"/>
      <c r="R181" s="121"/>
      <c r="T181" s="151" t="s">
        <v>5</v>
      </c>
      <c r="U181" s="40" t="s">
        <v>42</v>
      </c>
      <c r="V181" s="152">
        <v>1.0249999999999999</v>
      </c>
      <c r="W181" s="152">
        <f t="shared" si="11"/>
        <v>24.599999999999998</v>
      </c>
      <c r="X181" s="152">
        <v>2.16</v>
      </c>
      <c r="Y181" s="152">
        <f t="shared" si="12"/>
        <v>51.84</v>
      </c>
      <c r="Z181" s="152">
        <v>0</v>
      </c>
      <c r="AA181" s="153">
        <f t="shared" si="13"/>
        <v>0</v>
      </c>
      <c r="AR181" s="18" t="s">
        <v>171</v>
      </c>
      <c r="AT181" s="18" t="s">
        <v>167</v>
      </c>
      <c r="AU181" s="18" t="s">
        <v>103</v>
      </c>
      <c r="AY181" s="18" t="s">
        <v>166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8" t="s">
        <v>22</v>
      </c>
      <c r="BK181" s="154">
        <f t="shared" si="19"/>
        <v>0</v>
      </c>
      <c r="BL181" s="18" t="s">
        <v>171</v>
      </c>
      <c r="BM181" s="18" t="s">
        <v>1316</v>
      </c>
    </row>
    <row r="182" spans="2:65" s="1" customFormat="1" ht="25.5" customHeight="1">
      <c r="B182" s="119"/>
      <c r="C182" s="147" t="s">
        <v>306</v>
      </c>
      <c r="D182" s="147" t="s">
        <v>167</v>
      </c>
      <c r="E182" s="148" t="s">
        <v>1317</v>
      </c>
      <c r="F182" s="219" t="s">
        <v>1318</v>
      </c>
      <c r="G182" s="219"/>
      <c r="H182" s="219"/>
      <c r="I182" s="219"/>
      <c r="J182" s="149" t="s">
        <v>170</v>
      </c>
      <c r="K182" s="150">
        <v>5.8</v>
      </c>
      <c r="L182" s="220"/>
      <c r="M182" s="220"/>
      <c r="N182" s="220">
        <f t="shared" si="10"/>
        <v>0</v>
      </c>
      <c r="O182" s="220"/>
      <c r="P182" s="220"/>
      <c r="Q182" s="220"/>
      <c r="R182" s="121"/>
      <c r="T182" s="151" t="s">
        <v>5</v>
      </c>
      <c r="U182" s="40" t="s">
        <v>42</v>
      </c>
      <c r="V182" s="152">
        <v>0.629</v>
      </c>
      <c r="W182" s="152">
        <f t="shared" si="11"/>
        <v>3.6482000000000001</v>
      </c>
      <c r="X182" s="152">
        <v>2.2563399999999998</v>
      </c>
      <c r="Y182" s="152">
        <f t="shared" si="12"/>
        <v>13.086771999999998</v>
      </c>
      <c r="Z182" s="152">
        <v>0</v>
      </c>
      <c r="AA182" s="153">
        <f t="shared" si="13"/>
        <v>0</v>
      </c>
      <c r="AR182" s="18" t="s">
        <v>171</v>
      </c>
      <c r="AT182" s="18" t="s">
        <v>167</v>
      </c>
      <c r="AU182" s="18" t="s">
        <v>103</v>
      </c>
      <c r="AY182" s="18" t="s">
        <v>166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8" t="s">
        <v>22</v>
      </c>
      <c r="BK182" s="154">
        <f t="shared" si="19"/>
        <v>0</v>
      </c>
      <c r="BL182" s="18" t="s">
        <v>171</v>
      </c>
      <c r="BM182" s="18" t="s">
        <v>1319</v>
      </c>
    </row>
    <row r="183" spans="2:65" s="1" customFormat="1" ht="16.5" customHeight="1">
      <c r="B183" s="119"/>
      <c r="C183" s="147" t="s">
        <v>310</v>
      </c>
      <c r="D183" s="147" t="s">
        <v>167</v>
      </c>
      <c r="E183" s="148" t="s">
        <v>1320</v>
      </c>
      <c r="F183" s="219" t="s">
        <v>1321</v>
      </c>
      <c r="G183" s="219"/>
      <c r="H183" s="219"/>
      <c r="I183" s="219"/>
      <c r="J183" s="149" t="s">
        <v>170</v>
      </c>
      <c r="K183" s="150">
        <v>27.52</v>
      </c>
      <c r="L183" s="220"/>
      <c r="M183" s="220"/>
      <c r="N183" s="220">
        <f t="shared" si="10"/>
        <v>0</v>
      </c>
      <c r="O183" s="220"/>
      <c r="P183" s="220"/>
      <c r="Q183" s="220"/>
      <c r="R183" s="121"/>
      <c r="T183" s="151" t="s">
        <v>5</v>
      </c>
      <c r="U183" s="40" t="s">
        <v>42</v>
      </c>
      <c r="V183" s="152">
        <v>0.58399999999999996</v>
      </c>
      <c r="W183" s="152">
        <f t="shared" si="11"/>
        <v>16.071679999999997</v>
      </c>
      <c r="X183" s="152">
        <v>2.2563399999999998</v>
      </c>
      <c r="Y183" s="152">
        <f t="shared" si="12"/>
        <v>62.094476799999995</v>
      </c>
      <c r="Z183" s="152">
        <v>0</v>
      </c>
      <c r="AA183" s="153">
        <f t="shared" si="13"/>
        <v>0</v>
      </c>
      <c r="AR183" s="18" t="s">
        <v>171</v>
      </c>
      <c r="AT183" s="18" t="s">
        <v>167</v>
      </c>
      <c r="AU183" s="18" t="s">
        <v>103</v>
      </c>
      <c r="AY183" s="18" t="s">
        <v>166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8" t="s">
        <v>22</v>
      </c>
      <c r="BK183" s="154">
        <f t="shared" si="19"/>
        <v>0</v>
      </c>
      <c r="BL183" s="18" t="s">
        <v>171</v>
      </c>
      <c r="BM183" s="18" t="s">
        <v>1322</v>
      </c>
    </row>
    <row r="184" spans="2:65" s="1" customFormat="1" ht="16.5" customHeight="1">
      <c r="B184" s="119"/>
      <c r="C184" s="147" t="s">
        <v>312</v>
      </c>
      <c r="D184" s="147" t="s">
        <v>167</v>
      </c>
      <c r="E184" s="148" t="s">
        <v>1323</v>
      </c>
      <c r="F184" s="219" t="s">
        <v>1324</v>
      </c>
      <c r="G184" s="219"/>
      <c r="H184" s="219"/>
      <c r="I184" s="219"/>
      <c r="J184" s="149" t="s">
        <v>170</v>
      </c>
      <c r="K184" s="150">
        <v>3.3</v>
      </c>
      <c r="L184" s="220"/>
      <c r="M184" s="220"/>
      <c r="N184" s="220">
        <f t="shared" si="10"/>
        <v>0</v>
      </c>
      <c r="O184" s="220"/>
      <c r="P184" s="220"/>
      <c r="Q184" s="220"/>
      <c r="R184" s="121"/>
      <c r="T184" s="151" t="s">
        <v>5</v>
      </c>
      <c r="U184" s="40" t="s">
        <v>42</v>
      </c>
      <c r="V184" s="152">
        <v>0.58399999999999996</v>
      </c>
      <c r="W184" s="152">
        <f t="shared" si="11"/>
        <v>1.9271999999999998</v>
      </c>
      <c r="X184" s="152">
        <v>2.2563399999999998</v>
      </c>
      <c r="Y184" s="152">
        <f t="shared" si="12"/>
        <v>7.4459219999999986</v>
      </c>
      <c r="Z184" s="152">
        <v>0</v>
      </c>
      <c r="AA184" s="153">
        <f t="shared" si="13"/>
        <v>0</v>
      </c>
      <c r="AR184" s="18" t="s">
        <v>171</v>
      </c>
      <c r="AT184" s="18" t="s">
        <v>167</v>
      </c>
      <c r="AU184" s="18" t="s">
        <v>103</v>
      </c>
      <c r="AY184" s="18" t="s">
        <v>166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8" t="s">
        <v>22</v>
      </c>
      <c r="BK184" s="154">
        <f t="shared" si="19"/>
        <v>0</v>
      </c>
      <c r="BL184" s="18" t="s">
        <v>171</v>
      </c>
      <c r="BM184" s="18" t="s">
        <v>1325</v>
      </c>
    </row>
    <row r="185" spans="2:65" s="1" customFormat="1" ht="16.5" customHeight="1">
      <c r="B185" s="119"/>
      <c r="C185" s="147" t="s">
        <v>316</v>
      </c>
      <c r="D185" s="147" t="s">
        <v>167</v>
      </c>
      <c r="E185" s="148" t="s">
        <v>1326</v>
      </c>
      <c r="F185" s="219" t="s">
        <v>1327</v>
      </c>
      <c r="G185" s="219"/>
      <c r="H185" s="219"/>
      <c r="I185" s="219"/>
      <c r="J185" s="149" t="s">
        <v>170</v>
      </c>
      <c r="K185" s="150">
        <v>2.16</v>
      </c>
      <c r="L185" s="220"/>
      <c r="M185" s="220"/>
      <c r="N185" s="220">
        <f t="shared" si="10"/>
        <v>0</v>
      </c>
      <c r="O185" s="220"/>
      <c r="P185" s="220"/>
      <c r="Q185" s="220"/>
      <c r="R185" s="121"/>
      <c r="T185" s="151" t="s">
        <v>5</v>
      </c>
      <c r="U185" s="40" t="s">
        <v>42</v>
      </c>
      <c r="V185" s="152">
        <v>0.58399999999999996</v>
      </c>
      <c r="W185" s="152">
        <f t="shared" si="11"/>
        <v>1.2614399999999999</v>
      </c>
      <c r="X185" s="152">
        <v>2.2563399999999998</v>
      </c>
      <c r="Y185" s="152">
        <f t="shared" si="12"/>
        <v>4.8736943999999998</v>
      </c>
      <c r="Z185" s="152">
        <v>0</v>
      </c>
      <c r="AA185" s="153">
        <f t="shared" si="13"/>
        <v>0</v>
      </c>
      <c r="AR185" s="18" t="s">
        <v>171</v>
      </c>
      <c r="AT185" s="18" t="s">
        <v>167</v>
      </c>
      <c r="AU185" s="18" t="s">
        <v>103</v>
      </c>
      <c r="AY185" s="18" t="s">
        <v>166</v>
      </c>
      <c r="BE185" s="154">
        <f t="shared" si="14"/>
        <v>0</v>
      </c>
      <c r="BF185" s="154">
        <f t="shared" si="15"/>
        <v>0</v>
      </c>
      <c r="BG185" s="154">
        <f t="shared" si="16"/>
        <v>0</v>
      </c>
      <c r="BH185" s="154">
        <f t="shared" si="17"/>
        <v>0</v>
      </c>
      <c r="BI185" s="154">
        <f t="shared" si="18"/>
        <v>0</v>
      </c>
      <c r="BJ185" s="18" t="s">
        <v>22</v>
      </c>
      <c r="BK185" s="154">
        <f t="shared" si="19"/>
        <v>0</v>
      </c>
      <c r="BL185" s="18" t="s">
        <v>171</v>
      </c>
      <c r="BM185" s="18" t="s">
        <v>1328</v>
      </c>
    </row>
    <row r="186" spans="2:65" s="1" customFormat="1" ht="25.5" customHeight="1">
      <c r="B186" s="119"/>
      <c r="C186" s="147" t="s">
        <v>320</v>
      </c>
      <c r="D186" s="147" t="s">
        <v>167</v>
      </c>
      <c r="E186" s="148" t="s">
        <v>1329</v>
      </c>
      <c r="F186" s="219" t="s">
        <v>1330</v>
      </c>
      <c r="G186" s="219"/>
      <c r="H186" s="219"/>
      <c r="I186" s="219"/>
      <c r="J186" s="149" t="s">
        <v>228</v>
      </c>
      <c r="K186" s="150">
        <v>26</v>
      </c>
      <c r="L186" s="220"/>
      <c r="M186" s="220"/>
      <c r="N186" s="220">
        <f t="shared" si="10"/>
        <v>0</v>
      </c>
      <c r="O186" s="220"/>
      <c r="P186" s="220"/>
      <c r="Q186" s="220"/>
      <c r="R186" s="121"/>
      <c r="T186" s="151" t="s">
        <v>5</v>
      </c>
      <c r="U186" s="40" t="s">
        <v>42</v>
      </c>
      <c r="V186" s="152">
        <v>0.55400000000000005</v>
      </c>
      <c r="W186" s="152">
        <f t="shared" si="11"/>
        <v>14.404000000000002</v>
      </c>
      <c r="X186" s="152">
        <v>3.0799999999999998E-3</v>
      </c>
      <c r="Y186" s="152">
        <f t="shared" si="12"/>
        <v>8.0079999999999998E-2</v>
      </c>
      <c r="Z186" s="152">
        <v>0</v>
      </c>
      <c r="AA186" s="153">
        <f t="shared" si="13"/>
        <v>0</v>
      </c>
      <c r="AR186" s="18" t="s">
        <v>171</v>
      </c>
      <c r="AT186" s="18" t="s">
        <v>167</v>
      </c>
      <c r="AU186" s="18" t="s">
        <v>103</v>
      </c>
      <c r="AY186" s="18" t="s">
        <v>166</v>
      </c>
      <c r="BE186" s="154">
        <f t="shared" si="14"/>
        <v>0</v>
      </c>
      <c r="BF186" s="154">
        <f t="shared" si="15"/>
        <v>0</v>
      </c>
      <c r="BG186" s="154">
        <f t="shared" si="16"/>
        <v>0</v>
      </c>
      <c r="BH186" s="154">
        <f t="shared" si="17"/>
        <v>0</v>
      </c>
      <c r="BI186" s="154">
        <f t="shared" si="18"/>
        <v>0</v>
      </c>
      <c r="BJ186" s="18" t="s">
        <v>22</v>
      </c>
      <c r="BK186" s="154">
        <f t="shared" si="19"/>
        <v>0</v>
      </c>
      <c r="BL186" s="18" t="s">
        <v>171</v>
      </c>
      <c r="BM186" s="18" t="s">
        <v>1331</v>
      </c>
    </row>
    <row r="187" spans="2:65" s="1" customFormat="1" ht="25.5" customHeight="1">
      <c r="B187" s="119"/>
      <c r="C187" s="147" t="s">
        <v>324</v>
      </c>
      <c r="D187" s="147" t="s">
        <v>167</v>
      </c>
      <c r="E187" s="148" t="s">
        <v>1332</v>
      </c>
      <c r="F187" s="219" t="s">
        <v>1333</v>
      </c>
      <c r="G187" s="219"/>
      <c r="H187" s="219"/>
      <c r="I187" s="219"/>
      <c r="J187" s="149" t="s">
        <v>194</v>
      </c>
      <c r="K187" s="150">
        <v>14.4</v>
      </c>
      <c r="L187" s="220"/>
      <c r="M187" s="220"/>
      <c r="N187" s="220">
        <f t="shared" si="10"/>
        <v>0</v>
      </c>
      <c r="O187" s="220"/>
      <c r="P187" s="220"/>
      <c r="Q187" s="220"/>
      <c r="R187" s="121"/>
      <c r="T187" s="151" t="s">
        <v>5</v>
      </c>
      <c r="U187" s="40" t="s">
        <v>42</v>
      </c>
      <c r="V187" s="152">
        <v>0.52700000000000002</v>
      </c>
      <c r="W187" s="152">
        <f t="shared" si="11"/>
        <v>7.5888000000000009</v>
      </c>
      <c r="X187" s="152">
        <v>1.57E-3</v>
      </c>
      <c r="Y187" s="152">
        <f t="shared" si="12"/>
        <v>2.2608E-2</v>
      </c>
      <c r="Z187" s="152">
        <v>0</v>
      </c>
      <c r="AA187" s="153">
        <f t="shared" si="13"/>
        <v>0</v>
      </c>
      <c r="AR187" s="18" t="s">
        <v>171</v>
      </c>
      <c r="AT187" s="18" t="s">
        <v>167</v>
      </c>
      <c r="AU187" s="18" t="s">
        <v>103</v>
      </c>
      <c r="AY187" s="18" t="s">
        <v>166</v>
      </c>
      <c r="BE187" s="154">
        <f t="shared" si="14"/>
        <v>0</v>
      </c>
      <c r="BF187" s="154">
        <f t="shared" si="15"/>
        <v>0</v>
      </c>
      <c r="BG187" s="154">
        <f t="shared" si="16"/>
        <v>0</v>
      </c>
      <c r="BH187" s="154">
        <f t="shared" si="17"/>
        <v>0</v>
      </c>
      <c r="BI187" s="154">
        <f t="shared" si="18"/>
        <v>0</v>
      </c>
      <c r="BJ187" s="18" t="s">
        <v>22</v>
      </c>
      <c r="BK187" s="154">
        <f t="shared" si="19"/>
        <v>0</v>
      </c>
      <c r="BL187" s="18" t="s">
        <v>171</v>
      </c>
      <c r="BM187" s="18" t="s">
        <v>1334</v>
      </c>
    </row>
    <row r="188" spans="2:65" s="1" customFormat="1" ht="25.5" customHeight="1">
      <c r="B188" s="119"/>
      <c r="C188" s="147" t="s">
        <v>328</v>
      </c>
      <c r="D188" s="147" t="s">
        <v>167</v>
      </c>
      <c r="E188" s="148" t="s">
        <v>1335</v>
      </c>
      <c r="F188" s="219" t="s">
        <v>1336</v>
      </c>
      <c r="G188" s="219"/>
      <c r="H188" s="219"/>
      <c r="I188" s="219"/>
      <c r="J188" s="149" t="s">
        <v>194</v>
      </c>
      <c r="K188" s="150">
        <v>14.4</v>
      </c>
      <c r="L188" s="220"/>
      <c r="M188" s="220"/>
      <c r="N188" s="220">
        <f t="shared" si="10"/>
        <v>0</v>
      </c>
      <c r="O188" s="220"/>
      <c r="P188" s="220"/>
      <c r="Q188" s="220"/>
      <c r="R188" s="121"/>
      <c r="T188" s="151" t="s">
        <v>5</v>
      </c>
      <c r="U188" s="40" t="s">
        <v>42</v>
      </c>
      <c r="V188" s="152">
        <v>0.32600000000000001</v>
      </c>
      <c r="W188" s="152">
        <f t="shared" si="11"/>
        <v>4.6943999999999999</v>
      </c>
      <c r="X188" s="152">
        <v>0</v>
      </c>
      <c r="Y188" s="152">
        <f t="shared" si="12"/>
        <v>0</v>
      </c>
      <c r="Z188" s="152">
        <v>0</v>
      </c>
      <c r="AA188" s="153">
        <f t="shared" si="13"/>
        <v>0</v>
      </c>
      <c r="AR188" s="18" t="s">
        <v>171</v>
      </c>
      <c r="AT188" s="18" t="s">
        <v>167</v>
      </c>
      <c r="AU188" s="18" t="s">
        <v>103</v>
      </c>
      <c r="AY188" s="18" t="s">
        <v>166</v>
      </c>
      <c r="BE188" s="154">
        <f t="shared" si="14"/>
        <v>0</v>
      </c>
      <c r="BF188" s="154">
        <f t="shared" si="15"/>
        <v>0</v>
      </c>
      <c r="BG188" s="154">
        <f t="shared" si="16"/>
        <v>0</v>
      </c>
      <c r="BH188" s="154">
        <f t="shared" si="17"/>
        <v>0</v>
      </c>
      <c r="BI188" s="154">
        <f t="shared" si="18"/>
        <v>0</v>
      </c>
      <c r="BJ188" s="18" t="s">
        <v>22</v>
      </c>
      <c r="BK188" s="154">
        <f t="shared" si="19"/>
        <v>0</v>
      </c>
      <c r="BL188" s="18" t="s">
        <v>171</v>
      </c>
      <c r="BM188" s="18" t="s">
        <v>1337</v>
      </c>
    </row>
    <row r="189" spans="2:65" s="1" customFormat="1" ht="25.5" customHeight="1">
      <c r="B189" s="119"/>
      <c r="C189" s="147" t="s">
        <v>332</v>
      </c>
      <c r="D189" s="147" t="s">
        <v>167</v>
      </c>
      <c r="E189" s="148" t="s">
        <v>1338</v>
      </c>
      <c r="F189" s="219" t="s">
        <v>1339</v>
      </c>
      <c r="G189" s="219"/>
      <c r="H189" s="219"/>
      <c r="I189" s="219"/>
      <c r="J189" s="149" t="s">
        <v>194</v>
      </c>
      <c r="K189" s="150">
        <v>53.475000000000001</v>
      </c>
      <c r="L189" s="220"/>
      <c r="M189" s="220"/>
      <c r="N189" s="220">
        <f t="shared" si="10"/>
        <v>0</v>
      </c>
      <c r="O189" s="220"/>
      <c r="P189" s="220"/>
      <c r="Q189" s="220"/>
      <c r="R189" s="121"/>
      <c r="T189" s="151" t="s">
        <v>5</v>
      </c>
      <c r="U189" s="40" t="s">
        <v>42</v>
      </c>
      <c r="V189" s="152">
        <v>0.53600000000000003</v>
      </c>
      <c r="W189" s="152">
        <f t="shared" si="11"/>
        <v>28.662600000000001</v>
      </c>
      <c r="X189" s="152">
        <v>1.09E-3</v>
      </c>
      <c r="Y189" s="152">
        <f t="shared" si="12"/>
        <v>5.8287750000000006E-2</v>
      </c>
      <c r="Z189" s="152">
        <v>0</v>
      </c>
      <c r="AA189" s="153">
        <f t="shared" si="13"/>
        <v>0</v>
      </c>
      <c r="AR189" s="18" t="s">
        <v>171</v>
      </c>
      <c r="AT189" s="18" t="s">
        <v>167</v>
      </c>
      <c r="AU189" s="18" t="s">
        <v>103</v>
      </c>
      <c r="AY189" s="18" t="s">
        <v>166</v>
      </c>
      <c r="BE189" s="154">
        <f t="shared" si="14"/>
        <v>0</v>
      </c>
      <c r="BF189" s="154">
        <f t="shared" si="15"/>
        <v>0</v>
      </c>
      <c r="BG189" s="154">
        <f t="shared" si="16"/>
        <v>0</v>
      </c>
      <c r="BH189" s="154">
        <f t="shared" si="17"/>
        <v>0</v>
      </c>
      <c r="BI189" s="154">
        <f t="shared" si="18"/>
        <v>0</v>
      </c>
      <c r="BJ189" s="18" t="s">
        <v>22</v>
      </c>
      <c r="BK189" s="154">
        <f t="shared" si="19"/>
        <v>0</v>
      </c>
      <c r="BL189" s="18" t="s">
        <v>171</v>
      </c>
      <c r="BM189" s="18" t="s">
        <v>1340</v>
      </c>
    </row>
    <row r="190" spans="2:65" s="1" customFormat="1" ht="25.5" customHeight="1">
      <c r="B190" s="119"/>
      <c r="C190" s="147" t="s">
        <v>336</v>
      </c>
      <c r="D190" s="147" t="s">
        <v>167</v>
      </c>
      <c r="E190" s="148" t="s">
        <v>1341</v>
      </c>
      <c r="F190" s="219" t="s">
        <v>1342</v>
      </c>
      <c r="G190" s="219"/>
      <c r="H190" s="219"/>
      <c r="I190" s="219"/>
      <c r="J190" s="149" t="s">
        <v>194</v>
      </c>
      <c r="K190" s="150">
        <v>53.475000000000001</v>
      </c>
      <c r="L190" s="220"/>
      <c r="M190" s="220"/>
      <c r="N190" s="220">
        <f t="shared" si="10"/>
        <v>0</v>
      </c>
      <c r="O190" s="220"/>
      <c r="P190" s="220"/>
      <c r="Q190" s="220"/>
      <c r="R190" s="121"/>
      <c r="T190" s="151" t="s">
        <v>5</v>
      </c>
      <c r="U190" s="40" t="s">
        <v>42</v>
      </c>
      <c r="V190" s="152">
        <v>0.28299999999999997</v>
      </c>
      <c r="W190" s="152">
        <f t="shared" si="11"/>
        <v>15.133424999999999</v>
      </c>
      <c r="X190" s="152">
        <v>0</v>
      </c>
      <c r="Y190" s="152">
        <f t="shared" si="12"/>
        <v>0</v>
      </c>
      <c r="Z190" s="152">
        <v>0</v>
      </c>
      <c r="AA190" s="153">
        <f t="shared" si="13"/>
        <v>0</v>
      </c>
      <c r="AR190" s="18" t="s">
        <v>171</v>
      </c>
      <c r="AT190" s="18" t="s">
        <v>167</v>
      </c>
      <c r="AU190" s="18" t="s">
        <v>103</v>
      </c>
      <c r="AY190" s="18" t="s">
        <v>166</v>
      </c>
      <c r="BE190" s="154">
        <f t="shared" si="14"/>
        <v>0</v>
      </c>
      <c r="BF190" s="154">
        <f t="shared" si="15"/>
        <v>0</v>
      </c>
      <c r="BG190" s="154">
        <f t="shared" si="16"/>
        <v>0</v>
      </c>
      <c r="BH190" s="154">
        <f t="shared" si="17"/>
        <v>0</v>
      </c>
      <c r="BI190" s="154">
        <f t="shared" si="18"/>
        <v>0</v>
      </c>
      <c r="BJ190" s="18" t="s">
        <v>22</v>
      </c>
      <c r="BK190" s="154">
        <f t="shared" si="19"/>
        <v>0</v>
      </c>
      <c r="BL190" s="18" t="s">
        <v>171</v>
      </c>
      <c r="BM190" s="18" t="s">
        <v>1343</v>
      </c>
    </row>
    <row r="191" spans="2:65" s="1" customFormat="1" ht="25.5" customHeight="1">
      <c r="B191" s="119"/>
      <c r="C191" s="147" t="s">
        <v>340</v>
      </c>
      <c r="D191" s="147" t="s">
        <v>167</v>
      </c>
      <c r="E191" s="148" t="s">
        <v>1344</v>
      </c>
      <c r="F191" s="219" t="s">
        <v>1345</v>
      </c>
      <c r="G191" s="219"/>
      <c r="H191" s="219"/>
      <c r="I191" s="219"/>
      <c r="J191" s="149" t="s">
        <v>208</v>
      </c>
      <c r="K191" s="150">
        <v>0.19900000000000001</v>
      </c>
      <c r="L191" s="220"/>
      <c r="M191" s="220"/>
      <c r="N191" s="220">
        <f t="shared" si="10"/>
        <v>0</v>
      </c>
      <c r="O191" s="220"/>
      <c r="P191" s="220"/>
      <c r="Q191" s="220"/>
      <c r="R191" s="121"/>
      <c r="T191" s="151" t="s">
        <v>5</v>
      </c>
      <c r="U191" s="40" t="s">
        <v>42</v>
      </c>
      <c r="V191" s="152">
        <v>15.231</v>
      </c>
      <c r="W191" s="152">
        <f t="shared" si="11"/>
        <v>3.0309690000000002</v>
      </c>
      <c r="X191" s="152">
        <v>1.0530600000000001</v>
      </c>
      <c r="Y191" s="152">
        <f t="shared" si="12"/>
        <v>0.20955894000000003</v>
      </c>
      <c r="Z191" s="152">
        <v>0</v>
      </c>
      <c r="AA191" s="153">
        <f t="shared" si="13"/>
        <v>0</v>
      </c>
      <c r="AR191" s="18" t="s">
        <v>171</v>
      </c>
      <c r="AT191" s="18" t="s">
        <v>167</v>
      </c>
      <c r="AU191" s="18" t="s">
        <v>103</v>
      </c>
      <c r="AY191" s="18" t="s">
        <v>166</v>
      </c>
      <c r="BE191" s="154">
        <f t="shared" si="14"/>
        <v>0</v>
      </c>
      <c r="BF191" s="154">
        <f t="shared" si="15"/>
        <v>0</v>
      </c>
      <c r="BG191" s="154">
        <f t="shared" si="16"/>
        <v>0</v>
      </c>
      <c r="BH191" s="154">
        <f t="shared" si="17"/>
        <v>0</v>
      </c>
      <c r="BI191" s="154">
        <f t="shared" si="18"/>
        <v>0</v>
      </c>
      <c r="BJ191" s="18" t="s">
        <v>22</v>
      </c>
      <c r="BK191" s="154">
        <f t="shared" si="19"/>
        <v>0</v>
      </c>
      <c r="BL191" s="18" t="s">
        <v>171</v>
      </c>
      <c r="BM191" s="18" t="s">
        <v>1346</v>
      </c>
    </row>
    <row r="192" spans="2:65" s="9" customFormat="1" ht="29.85" customHeight="1">
      <c r="B192" s="136"/>
      <c r="C192" s="137"/>
      <c r="D192" s="146" t="s">
        <v>117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228">
        <f>BK192</f>
        <v>0</v>
      </c>
      <c r="O192" s="229"/>
      <c r="P192" s="229"/>
      <c r="Q192" s="229"/>
      <c r="R192" s="139"/>
      <c r="T192" s="140"/>
      <c r="U192" s="137"/>
      <c r="V192" s="137"/>
      <c r="W192" s="141">
        <f>SUM(W193:W210)</f>
        <v>178.21858</v>
      </c>
      <c r="X192" s="137"/>
      <c r="Y192" s="141">
        <f>SUM(Y193:Y210)</f>
        <v>32.028307999999996</v>
      </c>
      <c r="Z192" s="137"/>
      <c r="AA192" s="142">
        <f>SUM(AA193:AA210)</f>
        <v>0</v>
      </c>
      <c r="AR192" s="143" t="s">
        <v>22</v>
      </c>
      <c r="AT192" s="144" t="s">
        <v>76</v>
      </c>
      <c r="AU192" s="144" t="s">
        <v>22</v>
      </c>
      <c r="AY192" s="143" t="s">
        <v>166</v>
      </c>
      <c r="BK192" s="145">
        <f>SUM(BK193:BK210)</f>
        <v>0</v>
      </c>
    </row>
    <row r="193" spans="2:65" s="1" customFormat="1" ht="38.25" customHeight="1">
      <c r="B193" s="119"/>
      <c r="C193" s="147" t="s">
        <v>344</v>
      </c>
      <c r="D193" s="147" t="s">
        <v>167</v>
      </c>
      <c r="E193" s="148" t="s">
        <v>1347</v>
      </c>
      <c r="F193" s="219" t="s">
        <v>1348</v>
      </c>
      <c r="G193" s="219"/>
      <c r="H193" s="219"/>
      <c r="I193" s="219"/>
      <c r="J193" s="149" t="s">
        <v>194</v>
      </c>
      <c r="K193" s="150">
        <v>47.1</v>
      </c>
      <c r="L193" s="220"/>
      <c r="M193" s="220"/>
      <c r="N193" s="220">
        <f t="shared" ref="N193:N210" si="20">ROUND(L193*K193,2)</f>
        <v>0</v>
      </c>
      <c r="O193" s="220"/>
      <c r="P193" s="220"/>
      <c r="Q193" s="220"/>
      <c r="R193" s="121"/>
      <c r="T193" s="151" t="s">
        <v>5</v>
      </c>
      <c r="U193" s="40" t="s">
        <v>42</v>
      </c>
      <c r="V193" s="152">
        <v>0.9</v>
      </c>
      <c r="W193" s="152">
        <f t="shared" ref="W193:W210" si="21">V193*K193</f>
        <v>42.39</v>
      </c>
      <c r="X193" s="152">
        <v>0.20241000000000001</v>
      </c>
      <c r="Y193" s="152">
        <f t="shared" ref="Y193:Y210" si="22">X193*K193</f>
        <v>9.5335110000000007</v>
      </c>
      <c r="Z193" s="152">
        <v>0</v>
      </c>
      <c r="AA193" s="153">
        <f t="shared" ref="AA193:AA210" si="23">Z193*K193</f>
        <v>0</v>
      </c>
      <c r="AR193" s="18" t="s">
        <v>171</v>
      </c>
      <c r="AT193" s="18" t="s">
        <v>167</v>
      </c>
      <c r="AU193" s="18" t="s">
        <v>103</v>
      </c>
      <c r="AY193" s="18" t="s">
        <v>166</v>
      </c>
      <c r="BE193" s="154">
        <f t="shared" ref="BE193:BE210" si="24">IF(U193="základní",N193,0)</f>
        <v>0</v>
      </c>
      <c r="BF193" s="154">
        <f t="shared" ref="BF193:BF210" si="25">IF(U193="snížená",N193,0)</f>
        <v>0</v>
      </c>
      <c r="BG193" s="154">
        <f t="shared" ref="BG193:BG210" si="26">IF(U193="zákl. přenesená",N193,0)</f>
        <v>0</v>
      </c>
      <c r="BH193" s="154">
        <f t="shared" ref="BH193:BH210" si="27">IF(U193="sníž. přenesená",N193,0)</f>
        <v>0</v>
      </c>
      <c r="BI193" s="154">
        <f t="shared" ref="BI193:BI210" si="28">IF(U193="nulová",N193,0)</f>
        <v>0</v>
      </c>
      <c r="BJ193" s="18" t="s">
        <v>22</v>
      </c>
      <c r="BK193" s="154">
        <f t="shared" ref="BK193:BK210" si="29">ROUND(L193*K193,2)</f>
        <v>0</v>
      </c>
      <c r="BL193" s="18" t="s">
        <v>171</v>
      </c>
      <c r="BM193" s="18" t="s">
        <v>1349</v>
      </c>
    </row>
    <row r="194" spans="2:65" s="1" customFormat="1" ht="38.25" customHeight="1">
      <c r="B194" s="119"/>
      <c r="C194" s="147" t="s">
        <v>348</v>
      </c>
      <c r="D194" s="147" t="s">
        <v>167</v>
      </c>
      <c r="E194" s="148" t="s">
        <v>1350</v>
      </c>
      <c r="F194" s="219" t="s">
        <v>1351</v>
      </c>
      <c r="G194" s="219"/>
      <c r="H194" s="219"/>
      <c r="I194" s="219"/>
      <c r="J194" s="149" t="s">
        <v>194</v>
      </c>
      <c r="K194" s="150">
        <v>60</v>
      </c>
      <c r="L194" s="220"/>
      <c r="M194" s="220"/>
      <c r="N194" s="220">
        <f t="shared" si="20"/>
        <v>0</v>
      </c>
      <c r="O194" s="220"/>
      <c r="P194" s="220"/>
      <c r="Q194" s="220"/>
      <c r="R194" s="121"/>
      <c r="T194" s="151" t="s">
        <v>5</v>
      </c>
      <c r="U194" s="40" t="s">
        <v>42</v>
      </c>
      <c r="V194" s="152">
        <v>1.0680000000000001</v>
      </c>
      <c r="W194" s="152">
        <f t="shared" si="21"/>
        <v>64.08</v>
      </c>
      <c r="X194" s="152">
        <v>0.24131</v>
      </c>
      <c r="Y194" s="152">
        <f t="shared" si="22"/>
        <v>14.4786</v>
      </c>
      <c r="Z194" s="152">
        <v>0</v>
      </c>
      <c r="AA194" s="153">
        <f t="shared" si="23"/>
        <v>0</v>
      </c>
      <c r="AR194" s="18" t="s">
        <v>171</v>
      </c>
      <c r="AT194" s="18" t="s">
        <v>167</v>
      </c>
      <c r="AU194" s="18" t="s">
        <v>103</v>
      </c>
      <c r="AY194" s="18" t="s">
        <v>166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8" t="s">
        <v>22</v>
      </c>
      <c r="BK194" s="154">
        <f t="shared" si="29"/>
        <v>0</v>
      </c>
      <c r="BL194" s="18" t="s">
        <v>171</v>
      </c>
      <c r="BM194" s="18" t="s">
        <v>1352</v>
      </c>
    </row>
    <row r="195" spans="2:65" s="1" customFormat="1" ht="25.5" customHeight="1">
      <c r="B195" s="119"/>
      <c r="C195" s="147" t="s">
        <v>352</v>
      </c>
      <c r="D195" s="147" t="s">
        <v>167</v>
      </c>
      <c r="E195" s="148" t="s">
        <v>1353</v>
      </c>
      <c r="F195" s="219" t="s">
        <v>1354</v>
      </c>
      <c r="G195" s="219"/>
      <c r="H195" s="219"/>
      <c r="I195" s="219"/>
      <c r="J195" s="149" t="s">
        <v>228</v>
      </c>
      <c r="K195" s="150">
        <v>26</v>
      </c>
      <c r="L195" s="220"/>
      <c r="M195" s="220"/>
      <c r="N195" s="220">
        <f t="shared" si="20"/>
        <v>0</v>
      </c>
      <c r="O195" s="220"/>
      <c r="P195" s="220"/>
      <c r="Q195" s="220"/>
      <c r="R195" s="121"/>
      <c r="T195" s="151" t="s">
        <v>5</v>
      </c>
      <c r="U195" s="40" t="s">
        <v>42</v>
      </c>
      <c r="V195" s="152">
        <v>0.34</v>
      </c>
      <c r="W195" s="152">
        <f t="shared" si="21"/>
        <v>8.84</v>
      </c>
      <c r="X195" s="152">
        <v>0.17488999999999999</v>
      </c>
      <c r="Y195" s="152">
        <f t="shared" si="22"/>
        <v>4.5471399999999997</v>
      </c>
      <c r="Z195" s="152">
        <v>0</v>
      </c>
      <c r="AA195" s="153">
        <f t="shared" si="23"/>
        <v>0</v>
      </c>
      <c r="AR195" s="18" t="s">
        <v>171</v>
      </c>
      <c r="AT195" s="18" t="s">
        <v>167</v>
      </c>
      <c r="AU195" s="18" t="s">
        <v>103</v>
      </c>
      <c r="AY195" s="18" t="s">
        <v>166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8" t="s">
        <v>22</v>
      </c>
      <c r="BK195" s="154">
        <f t="shared" si="29"/>
        <v>0</v>
      </c>
      <c r="BL195" s="18" t="s">
        <v>171</v>
      </c>
      <c r="BM195" s="18" t="s">
        <v>1355</v>
      </c>
    </row>
    <row r="196" spans="2:65" s="1" customFormat="1" ht="25.5" customHeight="1">
      <c r="B196" s="119"/>
      <c r="C196" s="155" t="s">
        <v>356</v>
      </c>
      <c r="D196" s="155" t="s">
        <v>254</v>
      </c>
      <c r="E196" s="156" t="s">
        <v>1356</v>
      </c>
      <c r="F196" s="221" t="s">
        <v>1357</v>
      </c>
      <c r="G196" s="221"/>
      <c r="H196" s="221"/>
      <c r="I196" s="221"/>
      <c r="J196" s="157" t="s">
        <v>228</v>
      </c>
      <c r="K196" s="158">
        <v>22</v>
      </c>
      <c r="L196" s="222"/>
      <c r="M196" s="222"/>
      <c r="N196" s="222">
        <f t="shared" si="20"/>
        <v>0</v>
      </c>
      <c r="O196" s="220"/>
      <c r="P196" s="220"/>
      <c r="Q196" s="220"/>
      <c r="R196" s="121"/>
      <c r="T196" s="151" t="s">
        <v>5</v>
      </c>
      <c r="U196" s="40" t="s">
        <v>42</v>
      </c>
      <c r="V196" s="152">
        <v>0</v>
      </c>
      <c r="W196" s="152">
        <f t="shared" si="21"/>
        <v>0</v>
      </c>
      <c r="X196" s="152">
        <v>2.8E-3</v>
      </c>
      <c r="Y196" s="152">
        <f t="shared" si="22"/>
        <v>6.1600000000000002E-2</v>
      </c>
      <c r="Z196" s="152">
        <v>0</v>
      </c>
      <c r="AA196" s="153">
        <f t="shared" si="23"/>
        <v>0</v>
      </c>
      <c r="AR196" s="18" t="s">
        <v>197</v>
      </c>
      <c r="AT196" s="18" t="s">
        <v>254</v>
      </c>
      <c r="AU196" s="18" t="s">
        <v>103</v>
      </c>
      <c r="AY196" s="18" t="s">
        <v>166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8" t="s">
        <v>22</v>
      </c>
      <c r="BK196" s="154">
        <f t="shared" si="29"/>
        <v>0</v>
      </c>
      <c r="BL196" s="18" t="s">
        <v>171</v>
      </c>
      <c r="BM196" s="18" t="s">
        <v>1358</v>
      </c>
    </row>
    <row r="197" spans="2:65" s="1" customFormat="1" ht="25.5" customHeight="1">
      <c r="B197" s="119"/>
      <c r="C197" s="155" t="s">
        <v>360</v>
      </c>
      <c r="D197" s="155" t="s">
        <v>254</v>
      </c>
      <c r="E197" s="156" t="s">
        <v>1359</v>
      </c>
      <c r="F197" s="221" t="s">
        <v>1360</v>
      </c>
      <c r="G197" s="221"/>
      <c r="H197" s="221"/>
      <c r="I197" s="221"/>
      <c r="J197" s="157" t="s">
        <v>228</v>
      </c>
      <c r="K197" s="158">
        <v>1</v>
      </c>
      <c r="L197" s="222"/>
      <c r="M197" s="222"/>
      <c r="N197" s="222">
        <f t="shared" si="20"/>
        <v>0</v>
      </c>
      <c r="O197" s="220"/>
      <c r="P197" s="220"/>
      <c r="Q197" s="220"/>
      <c r="R197" s="121"/>
      <c r="T197" s="151" t="s">
        <v>5</v>
      </c>
      <c r="U197" s="40" t="s">
        <v>42</v>
      </c>
      <c r="V197" s="152">
        <v>0</v>
      </c>
      <c r="W197" s="152">
        <f t="shared" si="21"/>
        <v>0</v>
      </c>
      <c r="X197" s="152">
        <v>2.8E-3</v>
      </c>
      <c r="Y197" s="152">
        <f t="shared" si="22"/>
        <v>2.8E-3</v>
      </c>
      <c r="Z197" s="152">
        <v>0</v>
      </c>
      <c r="AA197" s="153">
        <f t="shared" si="23"/>
        <v>0</v>
      </c>
      <c r="AR197" s="18" t="s">
        <v>197</v>
      </c>
      <c r="AT197" s="18" t="s">
        <v>254</v>
      </c>
      <c r="AU197" s="18" t="s">
        <v>103</v>
      </c>
      <c r="AY197" s="18" t="s">
        <v>166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8" t="s">
        <v>22</v>
      </c>
      <c r="BK197" s="154">
        <f t="shared" si="29"/>
        <v>0</v>
      </c>
      <c r="BL197" s="18" t="s">
        <v>171</v>
      </c>
      <c r="BM197" s="18" t="s">
        <v>1361</v>
      </c>
    </row>
    <row r="198" spans="2:65" s="1" customFormat="1" ht="25.5" customHeight="1">
      <c r="B198" s="119"/>
      <c r="C198" s="155" t="s">
        <v>364</v>
      </c>
      <c r="D198" s="155" t="s">
        <v>254</v>
      </c>
      <c r="E198" s="156" t="s">
        <v>1362</v>
      </c>
      <c r="F198" s="221" t="s">
        <v>1363</v>
      </c>
      <c r="G198" s="221"/>
      <c r="H198" s="221"/>
      <c r="I198" s="221"/>
      <c r="J198" s="157" t="s">
        <v>228</v>
      </c>
      <c r="K198" s="158">
        <v>1</v>
      </c>
      <c r="L198" s="222"/>
      <c r="M198" s="222"/>
      <c r="N198" s="222">
        <f t="shared" si="20"/>
        <v>0</v>
      </c>
      <c r="O198" s="220"/>
      <c r="P198" s="220"/>
      <c r="Q198" s="220"/>
      <c r="R198" s="121"/>
      <c r="T198" s="151" t="s">
        <v>5</v>
      </c>
      <c r="U198" s="40" t="s">
        <v>42</v>
      </c>
      <c r="V198" s="152">
        <v>0</v>
      </c>
      <c r="W198" s="152">
        <f t="shared" si="21"/>
        <v>0</v>
      </c>
      <c r="X198" s="152">
        <v>2.8E-3</v>
      </c>
      <c r="Y198" s="152">
        <f t="shared" si="22"/>
        <v>2.8E-3</v>
      </c>
      <c r="Z198" s="152">
        <v>0</v>
      </c>
      <c r="AA198" s="153">
        <f t="shared" si="23"/>
        <v>0</v>
      </c>
      <c r="AR198" s="18" t="s">
        <v>197</v>
      </c>
      <c r="AT198" s="18" t="s">
        <v>254</v>
      </c>
      <c r="AU198" s="18" t="s">
        <v>103</v>
      </c>
      <c r="AY198" s="18" t="s">
        <v>166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8" t="s">
        <v>22</v>
      </c>
      <c r="BK198" s="154">
        <f t="shared" si="29"/>
        <v>0</v>
      </c>
      <c r="BL198" s="18" t="s">
        <v>171</v>
      </c>
      <c r="BM198" s="18" t="s">
        <v>1364</v>
      </c>
    </row>
    <row r="199" spans="2:65" s="1" customFormat="1" ht="16.5" customHeight="1">
      <c r="B199" s="119"/>
      <c r="C199" s="155" t="s">
        <v>366</v>
      </c>
      <c r="D199" s="155" t="s">
        <v>254</v>
      </c>
      <c r="E199" s="156" t="s">
        <v>1365</v>
      </c>
      <c r="F199" s="221" t="s">
        <v>1366</v>
      </c>
      <c r="G199" s="221"/>
      <c r="H199" s="221"/>
      <c r="I199" s="221"/>
      <c r="J199" s="157" t="s">
        <v>228</v>
      </c>
      <c r="K199" s="158">
        <v>1</v>
      </c>
      <c r="L199" s="222"/>
      <c r="M199" s="222"/>
      <c r="N199" s="222">
        <f t="shared" si="20"/>
        <v>0</v>
      </c>
      <c r="O199" s="220"/>
      <c r="P199" s="220"/>
      <c r="Q199" s="220"/>
      <c r="R199" s="121"/>
      <c r="T199" s="151" t="s">
        <v>5</v>
      </c>
      <c r="U199" s="40" t="s">
        <v>42</v>
      </c>
      <c r="V199" s="152">
        <v>0</v>
      </c>
      <c r="W199" s="152">
        <f t="shared" si="21"/>
        <v>0</v>
      </c>
      <c r="X199" s="152">
        <v>0.154</v>
      </c>
      <c r="Y199" s="152">
        <f t="shared" si="22"/>
        <v>0.154</v>
      </c>
      <c r="Z199" s="152">
        <v>0</v>
      </c>
      <c r="AA199" s="153">
        <f t="shared" si="23"/>
        <v>0</v>
      </c>
      <c r="AR199" s="18" t="s">
        <v>197</v>
      </c>
      <c r="AT199" s="18" t="s">
        <v>254</v>
      </c>
      <c r="AU199" s="18" t="s">
        <v>103</v>
      </c>
      <c r="AY199" s="18" t="s">
        <v>166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8" t="s">
        <v>22</v>
      </c>
      <c r="BK199" s="154">
        <f t="shared" si="29"/>
        <v>0</v>
      </c>
      <c r="BL199" s="18" t="s">
        <v>171</v>
      </c>
      <c r="BM199" s="18" t="s">
        <v>1367</v>
      </c>
    </row>
    <row r="200" spans="2:65" s="1" customFormat="1" ht="25.5" customHeight="1">
      <c r="B200" s="119"/>
      <c r="C200" s="155" t="s">
        <v>368</v>
      </c>
      <c r="D200" s="155" t="s">
        <v>254</v>
      </c>
      <c r="E200" s="156" t="s">
        <v>1368</v>
      </c>
      <c r="F200" s="221" t="s">
        <v>1369</v>
      </c>
      <c r="G200" s="221"/>
      <c r="H200" s="221"/>
      <c r="I200" s="221"/>
      <c r="J200" s="157" t="s">
        <v>228</v>
      </c>
      <c r="K200" s="158">
        <v>4</v>
      </c>
      <c r="L200" s="222"/>
      <c r="M200" s="222"/>
      <c r="N200" s="222">
        <f t="shared" si="20"/>
        <v>0</v>
      </c>
      <c r="O200" s="220"/>
      <c r="P200" s="220"/>
      <c r="Q200" s="220"/>
      <c r="R200" s="121"/>
      <c r="T200" s="151" t="s">
        <v>5</v>
      </c>
      <c r="U200" s="40" t="s">
        <v>42</v>
      </c>
      <c r="V200" s="152">
        <v>0</v>
      </c>
      <c r="W200" s="152">
        <f t="shared" si="21"/>
        <v>0</v>
      </c>
      <c r="X200" s="152">
        <v>3.3999999999999998E-3</v>
      </c>
      <c r="Y200" s="152">
        <f t="shared" si="22"/>
        <v>1.3599999999999999E-2</v>
      </c>
      <c r="Z200" s="152">
        <v>0</v>
      </c>
      <c r="AA200" s="153">
        <f t="shared" si="23"/>
        <v>0</v>
      </c>
      <c r="AR200" s="18" t="s">
        <v>197</v>
      </c>
      <c r="AT200" s="18" t="s">
        <v>254</v>
      </c>
      <c r="AU200" s="18" t="s">
        <v>103</v>
      </c>
      <c r="AY200" s="18" t="s">
        <v>166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8" t="s">
        <v>22</v>
      </c>
      <c r="BK200" s="154">
        <f t="shared" si="29"/>
        <v>0</v>
      </c>
      <c r="BL200" s="18" t="s">
        <v>171</v>
      </c>
      <c r="BM200" s="18" t="s">
        <v>1370</v>
      </c>
    </row>
    <row r="201" spans="2:65" s="1" customFormat="1" ht="25.5" customHeight="1">
      <c r="B201" s="119"/>
      <c r="C201" s="155" t="s">
        <v>372</v>
      </c>
      <c r="D201" s="155" t="s">
        <v>254</v>
      </c>
      <c r="E201" s="156" t="s">
        <v>1371</v>
      </c>
      <c r="F201" s="221" t="s">
        <v>1372</v>
      </c>
      <c r="G201" s="221"/>
      <c r="H201" s="221"/>
      <c r="I201" s="221"/>
      <c r="J201" s="157" t="s">
        <v>228</v>
      </c>
      <c r="K201" s="158">
        <v>4</v>
      </c>
      <c r="L201" s="222"/>
      <c r="M201" s="222"/>
      <c r="N201" s="222">
        <f t="shared" si="20"/>
        <v>0</v>
      </c>
      <c r="O201" s="220"/>
      <c r="P201" s="220"/>
      <c r="Q201" s="220"/>
      <c r="R201" s="121"/>
      <c r="T201" s="151" t="s">
        <v>5</v>
      </c>
      <c r="U201" s="40" t="s">
        <v>42</v>
      </c>
      <c r="V201" s="152">
        <v>0</v>
      </c>
      <c r="W201" s="152">
        <f t="shared" si="21"/>
        <v>0</v>
      </c>
      <c r="X201" s="152">
        <v>2E-3</v>
      </c>
      <c r="Y201" s="152">
        <f t="shared" si="22"/>
        <v>8.0000000000000002E-3</v>
      </c>
      <c r="Z201" s="152">
        <v>0</v>
      </c>
      <c r="AA201" s="153">
        <f t="shared" si="23"/>
        <v>0</v>
      </c>
      <c r="AR201" s="18" t="s">
        <v>197</v>
      </c>
      <c r="AT201" s="18" t="s">
        <v>254</v>
      </c>
      <c r="AU201" s="18" t="s">
        <v>103</v>
      </c>
      <c r="AY201" s="18" t="s">
        <v>166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8" t="s">
        <v>22</v>
      </c>
      <c r="BK201" s="154">
        <f t="shared" si="29"/>
        <v>0</v>
      </c>
      <c r="BL201" s="18" t="s">
        <v>171</v>
      </c>
      <c r="BM201" s="18" t="s">
        <v>1373</v>
      </c>
    </row>
    <row r="202" spans="2:65" s="1" customFormat="1" ht="25.5" customHeight="1">
      <c r="B202" s="119"/>
      <c r="C202" s="155" t="s">
        <v>376</v>
      </c>
      <c r="D202" s="155" t="s">
        <v>254</v>
      </c>
      <c r="E202" s="156" t="s">
        <v>1374</v>
      </c>
      <c r="F202" s="221" t="s">
        <v>1375</v>
      </c>
      <c r="G202" s="221"/>
      <c r="H202" s="221"/>
      <c r="I202" s="221"/>
      <c r="J202" s="157" t="s">
        <v>228</v>
      </c>
      <c r="K202" s="158">
        <v>26</v>
      </c>
      <c r="L202" s="222"/>
      <c r="M202" s="222"/>
      <c r="N202" s="222">
        <f t="shared" si="20"/>
        <v>0</v>
      </c>
      <c r="O202" s="220"/>
      <c r="P202" s="220"/>
      <c r="Q202" s="220"/>
      <c r="R202" s="121"/>
      <c r="T202" s="151" t="s">
        <v>5</v>
      </c>
      <c r="U202" s="40" t="s">
        <v>42</v>
      </c>
      <c r="V202" s="152">
        <v>0</v>
      </c>
      <c r="W202" s="152">
        <f t="shared" si="21"/>
        <v>0</v>
      </c>
      <c r="X202" s="152">
        <v>1E-3</v>
      </c>
      <c r="Y202" s="152">
        <f t="shared" si="22"/>
        <v>2.6000000000000002E-2</v>
      </c>
      <c r="Z202" s="152">
        <v>0</v>
      </c>
      <c r="AA202" s="153">
        <f t="shared" si="23"/>
        <v>0</v>
      </c>
      <c r="AR202" s="18" t="s">
        <v>197</v>
      </c>
      <c r="AT202" s="18" t="s">
        <v>254</v>
      </c>
      <c r="AU202" s="18" t="s">
        <v>103</v>
      </c>
      <c r="AY202" s="18" t="s">
        <v>166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8" t="s">
        <v>22</v>
      </c>
      <c r="BK202" s="154">
        <f t="shared" si="29"/>
        <v>0</v>
      </c>
      <c r="BL202" s="18" t="s">
        <v>171</v>
      </c>
      <c r="BM202" s="18" t="s">
        <v>1376</v>
      </c>
    </row>
    <row r="203" spans="2:65" s="1" customFormat="1" ht="25.5" customHeight="1">
      <c r="B203" s="119"/>
      <c r="C203" s="147" t="s">
        <v>380</v>
      </c>
      <c r="D203" s="147" t="s">
        <v>167</v>
      </c>
      <c r="E203" s="148" t="s">
        <v>1377</v>
      </c>
      <c r="F203" s="219" t="s">
        <v>1378</v>
      </c>
      <c r="G203" s="219"/>
      <c r="H203" s="219"/>
      <c r="I203" s="219"/>
      <c r="J203" s="149" t="s">
        <v>194</v>
      </c>
      <c r="K203" s="150">
        <v>16.88</v>
      </c>
      <c r="L203" s="220"/>
      <c r="M203" s="220"/>
      <c r="N203" s="220">
        <f t="shared" si="20"/>
        <v>0</v>
      </c>
      <c r="O203" s="220"/>
      <c r="P203" s="220"/>
      <c r="Q203" s="220"/>
      <c r="R203" s="121"/>
      <c r="T203" s="151" t="s">
        <v>5</v>
      </c>
      <c r="U203" s="40" t="s">
        <v>42</v>
      </c>
      <c r="V203" s="152">
        <v>0.54600000000000004</v>
      </c>
      <c r="W203" s="152">
        <f t="shared" si="21"/>
        <v>9.2164800000000007</v>
      </c>
      <c r="X203" s="152">
        <v>8.405E-2</v>
      </c>
      <c r="Y203" s="152">
        <f t="shared" si="22"/>
        <v>1.4187639999999999</v>
      </c>
      <c r="Z203" s="152">
        <v>0</v>
      </c>
      <c r="AA203" s="153">
        <f t="shared" si="23"/>
        <v>0</v>
      </c>
      <c r="AR203" s="18" t="s">
        <v>171</v>
      </c>
      <c r="AT203" s="18" t="s">
        <v>167</v>
      </c>
      <c r="AU203" s="18" t="s">
        <v>103</v>
      </c>
      <c r="AY203" s="18" t="s">
        <v>166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8" t="s">
        <v>22</v>
      </c>
      <c r="BK203" s="154">
        <f t="shared" si="29"/>
        <v>0</v>
      </c>
      <c r="BL203" s="18" t="s">
        <v>171</v>
      </c>
      <c r="BM203" s="18" t="s">
        <v>1379</v>
      </c>
    </row>
    <row r="204" spans="2:65" s="1" customFormat="1" ht="25.5" customHeight="1">
      <c r="B204" s="119"/>
      <c r="C204" s="147" t="s">
        <v>384</v>
      </c>
      <c r="D204" s="147" t="s">
        <v>167</v>
      </c>
      <c r="E204" s="148" t="s">
        <v>1380</v>
      </c>
      <c r="F204" s="219" t="s">
        <v>1381</v>
      </c>
      <c r="G204" s="219"/>
      <c r="H204" s="219"/>
      <c r="I204" s="219"/>
      <c r="J204" s="149" t="s">
        <v>194</v>
      </c>
      <c r="K204" s="150">
        <v>14.9</v>
      </c>
      <c r="L204" s="220"/>
      <c r="M204" s="220"/>
      <c r="N204" s="220">
        <f t="shared" si="20"/>
        <v>0</v>
      </c>
      <c r="O204" s="220"/>
      <c r="P204" s="220"/>
      <c r="Q204" s="220"/>
      <c r="R204" s="121"/>
      <c r="T204" s="151" t="s">
        <v>5</v>
      </c>
      <c r="U204" s="40" t="s">
        <v>42</v>
      </c>
      <c r="V204" s="152">
        <v>0.92900000000000005</v>
      </c>
      <c r="W204" s="152">
        <f t="shared" si="21"/>
        <v>13.8421</v>
      </c>
      <c r="X204" s="152">
        <v>0.10557</v>
      </c>
      <c r="Y204" s="152">
        <f t="shared" si="22"/>
        <v>1.5729930000000001</v>
      </c>
      <c r="Z204" s="152">
        <v>0</v>
      </c>
      <c r="AA204" s="153">
        <f t="shared" si="23"/>
        <v>0</v>
      </c>
      <c r="AR204" s="18" t="s">
        <v>171</v>
      </c>
      <c r="AT204" s="18" t="s">
        <v>167</v>
      </c>
      <c r="AU204" s="18" t="s">
        <v>103</v>
      </c>
      <c r="AY204" s="18" t="s">
        <v>166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8" t="s">
        <v>22</v>
      </c>
      <c r="BK204" s="154">
        <f t="shared" si="29"/>
        <v>0</v>
      </c>
      <c r="BL204" s="18" t="s">
        <v>171</v>
      </c>
      <c r="BM204" s="18" t="s">
        <v>1382</v>
      </c>
    </row>
    <row r="205" spans="2:65" s="1" customFormat="1" ht="25.5" customHeight="1">
      <c r="B205" s="119"/>
      <c r="C205" s="147" t="s">
        <v>388</v>
      </c>
      <c r="D205" s="147" t="s">
        <v>167</v>
      </c>
      <c r="E205" s="148" t="s">
        <v>1383</v>
      </c>
      <c r="F205" s="219" t="s">
        <v>1384</v>
      </c>
      <c r="G205" s="219"/>
      <c r="H205" s="219"/>
      <c r="I205" s="219"/>
      <c r="J205" s="149" t="s">
        <v>228</v>
      </c>
      <c r="K205" s="150">
        <v>25</v>
      </c>
      <c r="L205" s="220"/>
      <c r="M205" s="220"/>
      <c r="N205" s="220">
        <f t="shared" si="20"/>
        <v>0</v>
      </c>
      <c r="O205" s="220"/>
      <c r="P205" s="220"/>
      <c r="Q205" s="220"/>
      <c r="R205" s="121"/>
      <c r="T205" s="151" t="s">
        <v>5</v>
      </c>
      <c r="U205" s="40" t="s">
        <v>42</v>
      </c>
      <c r="V205" s="152">
        <v>1</v>
      </c>
      <c r="W205" s="152">
        <f t="shared" si="21"/>
        <v>25</v>
      </c>
      <c r="X205" s="152">
        <v>7.0200000000000002E-3</v>
      </c>
      <c r="Y205" s="152">
        <f t="shared" si="22"/>
        <v>0.17550000000000002</v>
      </c>
      <c r="Z205" s="152">
        <v>0</v>
      </c>
      <c r="AA205" s="153">
        <f t="shared" si="23"/>
        <v>0</v>
      </c>
      <c r="AR205" s="18" t="s">
        <v>171</v>
      </c>
      <c r="AT205" s="18" t="s">
        <v>167</v>
      </c>
      <c r="AU205" s="18" t="s">
        <v>103</v>
      </c>
      <c r="AY205" s="18" t="s">
        <v>166</v>
      </c>
      <c r="BE205" s="154">
        <f t="shared" si="24"/>
        <v>0</v>
      </c>
      <c r="BF205" s="154">
        <f t="shared" si="25"/>
        <v>0</v>
      </c>
      <c r="BG205" s="154">
        <f t="shared" si="26"/>
        <v>0</v>
      </c>
      <c r="BH205" s="154">
        <f t="shared" si="27"/>
        <v>0</v>
      </c>
      <c r="BI205" s="154">
        <f t="shared" si="28"/>
        <v>0</v>
      </c>
      <c r="BJ205" s="18" t="s">
        <v>22</v>
      </c>
      <c r="BK205" s="154">
        <f t="shared" si="29"/>
        <v>0</v>
      </c>
      <c r="BL205" s="18" t="s">
        <v>171</v>
      </c>
      <c r="BM205" s="18" t="s">
        <v>1385</v>
      </c>
    </row>
    <row r="206" spans="2:65" s="1" customFormat="1" ht="25.5" customHeight="1">
      <c r="B206" s="119"/>
      <c r="C206" s="155" t="s">
        <v>392</v>
      </c>
      <c r="D206" s="155" t="s">
        <v>254</v>
      </c>
      <c r="E206" s="156" t="s">
        <v>1386</v>
      </c>
      <c r="F206" s="221" t="s">
        <v>1387</v>
      </c>
      <c r="G206" s="221"/>
      <c r="H206" s="221"/>
      <c r="I206" s="221"/>
      <c r="J206" s="157" t="s">
        <v>1022</v>
      </c>
      <c r="K206" s="158">
        <v>25</v>
      </c>
      <c r="L206" s="222"/>
      <c r="M206" s="222"/>
      <c r="N206" s="222">
        <f t="shared" si="20"/>
        <v>0</v>
      </c>
      <c r="O206" s="220"/>
      <c r="P206" s="220"/>
      <c r="Q206" s="220"/>
      <c r="R206" s="121"/>
      <c r="T206" s="151" t="s">
        <v>5</v>
      </c>
      <c r="U206" s="40" t="s">
        <v>42</v>
      </c>
      <c r="V206" s="152">
        <v>0</v>
      </c>
      <c r="W206" s="152">
        <f t="shared" si="21"/>
        <v>0</v>
      </c>
      <c r="X206" s="152">
        <v>0</v>
      </c>
      <c r="Y206" s="152">
        <f t="shared" si="22"/>
        <v>0</v>
      </c>
      <c r="Z206" s="152">
        <v>0</v>
      </c>
      <c r="AA206" s="153">
        <f t="shared" si="23"/>
        <v>0</v>
      </c>
      <c r="AR206" s="18" t="s">
        <v>197</v>
      </c>
      <c r="AT206" s="18" t="s">
        <v>254</v>
      </c>
      <c r="AU206" s="18" t="s">
        <v>103</v>
      </c>
      <c r="AY206" s="18" t="s">
        <v>166</v>
      </c>
      <c r="BE206" s="154">
        <f t="shared" si="24"/>
        <v>0</v>
      </c>
      <c r="BF206" s="154">
        <f t="shared" si="25"/>
        <v>0</v>
      </c>
      <c r="BG206" s="154">
        <f t="shared" si="26"/>
        <v>0</v>
      </c>
      <c r="BH206" s="154">
        <f t="shared" si="27"/>
        <v>0</v>
      </c>
      <c r="BI206" s="154">
        <f t="shared" si="28"/>
        <v>0</v>
      </c>
      <c r="BJ206" s="18" t="s">
        <v>22</v>
      </c>
      <c r="BK206" s="154">
        <f t="shared" si="29"/>
        <v>0</v>
      </c>
      <c r="BL206" s="18" t="s">
        <v>171</v>
      </c>
      <c r="BM206" s="18" t="s">
        <v>1388</v>
      </c>
    </row>
    <row r="207" spans="2:65" s="1" customFormat="1" ht="25.5" customHeight="1">
      <c r="B207" s="119"/>
      <c r="C207" s="155" t="s">
        <v>396</v>
      </c>
      <c r="D207" s="155" t="s">
        <v>254</v>
      </c>
      <c r="E207" s="156" t="s">
        <v>1389</v>
      </c>
      <c r="F207" s="221" t="s">
        <v>1390</v>
      </c>
      <c r="G207" s="221"/>
      <c r="H207" s="221"/>
      <c r="I207" s="221"/>
      <c r="J207" s="157" t="s">
        <v>1022</v>
      </c>
      <c r="K207" s="158">
        <v>25</v>
      </c>
      <c r="L207" s="222"/>
      <c r="M207" s="222"/>
      <c r="N207" s="222">
        <f t="shared" si="20"/>
        <v>0</v>
      </c>
      <c r="O207" s="220"/>
      <c r="P207" s="220"/>
      <c r="Q207" s="220"/>
      <c r="R207" s="121"/>
      <c r="T207" s="151" t="s">
        <v>5</v>
      </c>
      <c r="U207" s="40" t="s">
        <v>42</v>
      </c>
      <c r="V207" s="152">
        <v>0</v>
      </c>
      <c r="W207" s="152">
        <f t="shared" si="21"/>
        <v>0</v>
      </c>
      <c r="X207" s="152">
        <v>0</v>
      </c>
      <c r="Y207" s="152">
        <f t="shared" si="22"/>
        <v>0</v>
      </c>
      <c r="Z207" s="152">
        <v>0</v>
      </c>
      <c r="AA207" s="153">
        <f t="shared" si="23"/>
        <v>0</v>
      </c>
      <c r="AR207" s="18" t="s">
        <v>197</v>
      </c>
      <c r="AT207" s="18" t="s">
        <v>254</v>
      </c>
      <c r="AU207" s="18" t="s">
        <v>103</v>
      </c>
      <c r="AY207" s="18" t="s">
        <v>166</v>
      </c>
      <c r="BE207" s="154">
        <f t="shared" si="24"/>
        <v>0</v>
      </c>
      <c r="BF207" s="154">
        <f t="shared" si="25"/>
        <v>0</v>
      </c>
      <c r="BG207" s="154">
        <f t="shared" si="26"/>
        <v>0</v>
      </c>
      <c r="BH207" s="154">
        <f t="shared" si="27"/>
        <v>0</v>
      </c>
      <c r="BI207" s="154">
        <f t="shared" si="28"/>
        <v>0</v>
      </c>
      <c r="BJ207" s="18" t="s">
        <v>22</v>
      </c>
      <c r="BK207" s="154">
        <f t="shared" si="29"/>
        <v>0</v>
      </c>
      <c r="BL207" s="18" t="s">
        <v>171</v>
      </c>
      <c r="BM207" s="18" t="s">
        <v>1391</v>
      </c>
    </row>
    <row r="208" spans="2:65" s="1" customFormat="1" ht="16.5" customHeight="1">
      <c r="B208" s="119"/>
      <c r="C208" s="155" t="s">
        <v>400</v>
      </c>
      <c r="D208" s="155" t="s">
        <v>254</v>
      </c>
      <c r="E208" s="156" t="s">
        <v>1392</v>
      </c>
      <c r="F208" s="221" t="s">
        <v>1393</v>
      </c>
      <c r="G208" s="221"/>
      <c r="H208" s="221"/>
      <c r="I208" s="221"/>
      <c r="J208" s="157" t="s">
        <v>1022</v>
      </c>
      <c r="K208" s="158">
        <v>4</v>
      </c>
      <c r="L208" s="222"/>
      <c r="M208" s="222"/>
      <c r="N208" s="222">
        <f t="shared" si="20"/>
        <v>0</v>
      </c>
      <c r="O208" s="220"/>
      <c r="P208" s="220"/>
      <c r="Q208" s="220"/>
      <c r="R208" s="121"/>
      <c r="T208" s="151" t="s">
        <v>5</v>
      </c>
      <c r="U208" s="40" t="s">
        <v>42</v>
      </c>
      <c r="V208" s="152">
        <v>0</v>
      </c>
      <c r="W208" s="152">
        <f t="shared" si="21"/>
        <v>0</v>
      </c>
      <c r="X208" s="152">
        <v>0</v>
      </c>
      <c r="Y208" s="152">
        <f t="shared" si="22"/>
        <v>0</v>
      </c>
      <c r="Z208" s="152">
        <v>0</v>
      </c>
      <c r="AA208" s="153">
        <f t="shared" si="23"/>
        <v>0</v>
      </c>
      <c r="AR208" s="18" t="s">
        <v>197</v>
      </c>
      <c r="AT208" s="18" t="s">
        <v>254</v>
      </c>
      <c r="AU208" s="18" t="s">
        <v>103</v>
      </c>
      <c r="AY208" s="18" t="s">
        <v>166</v>
      </c>
      <c r="BE208" s="154">
        <f t="shared" si="24"/>
        <v>0</v>
      </c>
      <c r="BF208" s="154">
        <f t="shared" si="25"/>
        <v>0</v>
      </c>
      <c r="BG208" s="154">
        <f t="shared" si="26"/>
        <v>0</v>
      </c>
      <c r="BH208" s="154">
        <f t="shared" si="27"/>
        <v>0</v>
      </c>
      <c r="BI208" s="154">
        <f t="shared" si="28"/>
        <v>0</v>
      </c>
      <c r="BJ208" s="18" t="s">
        <v>22</v>
      </c>
      <c r="BK208" s="154">
        <f t="shared" si="29"/>
        <v>0</v>
      </c>
      <c r="BL208" s="18" t="s">
        <v>171</v>
      </c>
      <c r="BM208" s="18" t="s">
        <v>1394</v>
      </c>
    </row>
    <row r="209" spans="2:65" s="1" customFormat="1" ht="38.25" customHeight="1">
      <c r="B209" s="119"/>
      <c r="C209" s="147" t="s">
        <v>404</v>
      </c>
      <c r="D209" s="147" t="s">
        <v>167</v>
      </c>
      <c r="E209" s="148" t="s">
        <v>1395</v>
      </c>
      <c r="F209" s="219" t="s">
        <v>1396</v>
      </c>
      <c r="G209" s="219"/>
      <c r="H209" s="219"/>
      <c r="I209" s="219"/>
      <c r="J209" s="149" t="s">
        <v>200</v>
      </c>
      <c r="K209" s="150">
        <v>33</v>
      </c>
      <c r="L209" s="220"/>
      <c r="M209" s="220"/>
      <c r="N209" s="220">
        <f t="shared" si="20"/>
        <v>0</v>
      </c>
      <c r="O209" s="220"/>
      <c r="P209" s="220"/>
      <c r="Q209" s="220"/>
      <c r="R209" s="121"/>
      <c r="T209" s="151" t="s">
        <v>5</v>
      </c>
      <c r="U209" s="40" t="s">
        <v>42</v>
      </c>
      <c r="V209" s="152">
        <v>0.45</v>
      </c>
      <c r="W209" s="152">
        <f t="shared" si="21"/>
        <v>14.85</v>
      </c>
      <c r="X209" s="152">
        <v>0</v>
      </c>
      <c r="Y209" s="152">
        <f t="shared" si="22"/>
        <v>0</v>
      </c>
      <c r="Z209" s="152">
        <v>0</v>
      </c>
      <c r="AA209" s="153">
        <f t="shared" si="23"/>
        <v>0</v>
      </c>
      <c r="AR209" s="18" t="s">
        <v>171</v>
      </c>
      <c r="AT209" s="18" t="s">
        <v>167</v>
      </c>
      <c r="AU209" s="18" t="s">
        <v>103</v>
      </c>
      <c r="AY209" s="18" t="s">
        <v>166</v>
      </c>
      <c r="BE209" s="154">
        <f t="shared" si="24"/>
        <v>0</v>
      </c>
      <c r="BF209" s="154">
        <f t="shared" si="25"/>
        <v>0</v>
      </c>
      <c r="BG209" s="154">
        <f t="shared" si="26"/>
        <v>0</v>
      </c>
      <c r="BH209" s="154">
        <f t="shared" si="27"/>
        <v>0</v>
      </c>
      <c r="BI209" s="154">
        <f t="shared" si="28"/>
        <v>0</v>
      </c>
      <c r="BJ209" s="18" t="s">
        <v>22</v>
      </c>
      <c r="BK209" s="154">
        <f t="shared" si="29"/>
        <v>0</v>
      </c>
      <c r="BL209" s="18" t="s">
        <v>171</v>
      </c>
      <c r="BM209" s="18" t="s">
        <v>1397</v>
      </c>
    </row>
    <row r="210" spans="2:65" s="1" customFormat="1" ht="25.5" customHeight="1">
      <c r="B210" s="119"/>
      <c r="C210" s="155" t="s">
        <v>408</v>
      </c>
      <c r="D210" s="155" t="s">
        <v>254</v>
      </c>
      <c r="E210" s="156" t="s">
        <v>1398</v>
      </c>
      <c r="F210" s="221" t="s">
        <v>1399</v>
      </c>
      <c r="G210" s="221"/>
      <c r="H210" s="221"/>
      <c r="I210" s="221"/>
      <c r="J210" s="157" t="s">
        <v>200</v>
      </c>
      <c r="K210" s="158">
        <v>33</v>
      </c>
      <c r="L210" s="222"/>
      <c r="M210" s="222"/>
      <c r="N210" s="222">
        <f t="shared" si="20"/>
        <v>0</v>
      </c>
      <c r="O210" s="220"/>
      <c r="P210" s="220"/>
      <c r="Q210" s="220"/>
      <c r="R210" s="121"/>
      <c r="T210" s="151" t="s">
        <v>5</v>
      </c>
      <c r="U210" s="40" t="s">
        <v>42</v>
      </c>
      <c r="V210" s="152">
        <v>0</v>
      </c>
      <c r="W210" s="152">
        <f t="shared" si="21"/>
        <v>0</v>
      </c>
      <c r="X210" s="152">
        <v>1E-3</v>
      </c>
      <c r="Y210" s="152">
        <f t="shared" si="22"/>
        <v>3.3000000000000002E-2</v>
      </c>
      <c r="Z210" s="152">
        <v>0</v>
      </c>
      <c r="AA210" s="153">
        <f t="shared" si="23"/>
        <v>0</v>
      </c>
      <c r="AR210" s="18" t="s">
        <v>197</v>
      </c>
      <c r="AT210" s="18" t="s">
        <v>254</v>
      </c>
      <c r="AU210" s="18" t="s">
        <v>103</v>
      </c>
      <c r="AY210" s="18" t="s">
        <v>166</v>
      </c>
      <c r="BE210" s="154">
        <f t="shared" si="24"/>
        <v>0</v>
      </c>
      <c r="BF210" s="154">
        <f t="shared" si="25"/>
        <v>0</v>
      </c>
      <c r="BG210" s="154">
        <f t="shared" si="26"/>
        <v>0</v>
      </c>
      <c r="BH210" s="154">
        <f t="shared" si="27"/>
        <v>0</v>
      </c>
      <c r="BI210" s="154">
        <f t="shared" si="28"/>
        <v>0</v>
      </c>
      <c r="BJ210" s="18" t="s">
        <v>22</v>
      </c>
      <c r="BK210" s="154">
        <f t="shared" si="29"/>
        <v>0</v>
      </c>
      <c r="BL210" s="18" t="s">
        <v>171</v>
      </c>
      <c r="BM210" s="18" t="s">
        <v>1400</v>
      </c>
    </row>
    <row r="211" spans="2:65" s="9" customFormat="1" ht="29.85" customHeight="1">
      <c r="B211" s="136"/>
      <c r="C211" s="137"/>
      <c r="D211" s="146" t="s">
        <v>1218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228">
        <f>BK211</f>
        <v>0</v>
      </c>
      <c r="O211" s="229"/>
      <c r="P211" s="229"/>
      <c r="Q211" s="229"/>
      <c r="R211" s="139"/>
      <c r="T211" s="140"/>
      <c r="U211" s="137"/>
      <c r="V211" s="137"/>
      <c r="W211" s="141">
        <f>SUM(W212:W219)</f>
        <v>67.411251000000007</v>
      </c>
      <c r="X211" s="137"/>
      <c r="Y211" s="141">
        <f>SUM(Y212:Y219)</f>
        <v>14.17578586</v>
      </c>
      <c r="Z211" s="137"/>
      <c r="AA211" s="142">
        <f>SUM(AA212:AA219)</f>
        <v>0</v>
      </c>
      <c r="AR211" s="143" t="s">
        <v>22</v>
      </c>
      <c r="AT211" s="144" t="s">
        <v>76</v>
      </c>
      <c r="AU211" s="144" t="s">
        <v>22</v>
      </c>
      <c r="AY211" s="143" t="s">
        <v>166</v>
      </c>
      <c r="BK211" s="145">
        <f>SUM(BK212:BK219)</f>
        <v>0</v>
      </c>
    </row>
    <row r="212" spans="2:65" s="1" customFormat="1" ht="16.5" customHeight="1">
      <c r="B212" s="119"/>
      <c r="C212" s="147" t="s">
        <v>412</v>
      </c>
      <c r="D212" s="147" t="s">
        <v>167</v>
      </c>
      <c r="E212" s="148" t="s">
        <v>1401</v>
      </c>
      <c r="F212" s="219" t="s">
        <v>1402</v>
      </c>
      <c r="G212" s="219"/>
      <c r="H212" s="219"/>
      <c r="I212" s="219"/>
      <c r="J212" s="149" t="s">
        <v>170</v>
      </c>
      <c r="K212" s="150">
        <v>0.58599999999999997</v>
      </c>
      <c r="L212" s="220"/>
      <c r="M212" s="220"/>
      <c r="N212" s="220">
        <f t="shared" ref="N212:N219" si="30">ROUND(L212*K212,2)</f>
        <v>0</v>
      </c>
      <c r="O212" s="220"/>
      <c r="P212" s="220"/>
      <c r="Q212" s="220"/>
      <c r="R212" s="121"/>
      <c r="T212" s="151" t="s">
        <v>5</v>
      </c>
      <c r="U212" s="40" t="s">
        <v>42</v>
      </c>
      <c r="V212" s="152">
        <v>1.224</v>
      </c>
      <c r="W212" s="152">
        <f t="shared" ref="W212:W219" si="31">V212*K212</f>
        <v>0.7172639999999999</v>
      </c>
      <c r="X212" s="152">
        <v>2.2564799999999998</v>
      </c>
      <c r="Y212" s="152">
        <f t="shared" ref="Y212:Y219" si="32">X212*K212</f>
        <v>1.3222972799999999</v>
      </c>
      <c r="Z212" s="152">
        <v>0</v>
      </c>
      <c r="AA212" s="153">
        <f t="shared" ref="AA212:AA219" si="33">Z212*K212</f>
        <v>0</v>
      </c>
      <c r="AR212" s="18" t="s">
        <v>171</v>
      </c>
      <c r="AT212" s="18" t="s">
        <v>167</v>
      </c>
      <c r="AU212" s="18" t="s">
        <v>103</v>
      </c>
      <c r="AY212" s="18" t="s">
        <v>166</v>
      </c>
      <c r="BE212" s="154">
        <f t="shared" ref="BE212:BE219" si="34">IF(U212="základní",N212,0)</f>
        <v>0</v>
      </c>
      <c r="BF212" s="154">
        <f t="shared" ref="BF212:BF219" si="35">IF(U212="snížená",N212,0)</f>
        <v>0</v>
      </c>
      <c r="BG212" s="154">
        <f t="shared" ref="BG212:BG219" si="36">IF(U212="zákl. přenesená",N212,0)</f>
        <v>0</v>
      </c>
      <c r="BH212" s="154">
        <f t="shared" ref="BH212:BH219" si="37">IF(U212="sníž. přenesená",N212,0)</f>
        <v>0</v>
      </c>
      <c r="BI212" s="154">
        <f t="shared" ref="BI212:BI219" si="38">IF(U212="nulová",N212,0)</f>
        <v>0</v>
      </c>
      <c r="BJ212" s="18" t="s">
        <v>22</v>
      </c>
      <c r="BK212" s="154">
        <f t="shared" ref="BK212:BK219" si="39">ROUND(L212*K212,2)</f>
        <v>0</v>
      </c>
      <c r="BL212" s="18" t="s">
        <v>171</v>
      </c>
      <c r="BM212" s="18" t="s">
        <v>1403</v>
      </c>
    </row>
    <row r="213" spans="2:65" s="1" customFormat="1" ht="25.5" customHeight="1">
      <c r="B213" s="119"/>
      <c r="C213" s="147" t="s">
        <v>195</v>
      </c>
      <c r="D213" s="147" t="s">
        <v>167</v>
      </c>
      <c r="E213" s="148" t="s">
        <v>1404</v>
      </c>
      <c r="F213" s="219" t="s">
        <v>1405</v>
      </c>
      <c r="G213" s="219"/>
      <c r="H213" s="219"/>
      <c r="I213" s="219"/>
      <c r="J213" s="149" t="s">
        <v>194</v>
      </c>
      <c r="K213" s="150">
        <v>5.52</v>
      </c>
      <c r="L213" s="220"/>
      <c r="M213" s="220"/>
      <c r="N213" s="220">
        <f t="shared" si="30"/>
        <v>0</v>
      </c>
      <c r="O213" s="220"/>
      <c r="P213" s="220"/>
      <c r="Q213" s="220"/>
      <c r="R213" s="121"/>
      <c r="T213" s="151" t="s">
        <v>5</v>
      </c>
      <c r="U213" s="40" t="s">
        <v>42</v>
      </c>
      <c r="V213" s="152">
        <v>0.51100000000000001</v>
      </c>
      <c r="W213" s="152">
        <f t="shared" si="31"/>
        <v>2.8207199999999997</v>
      </c>
      <c r="X213" s="152">
        <v>2.15E-3</v>
      </c>
      <c r="Y213" s="152">
        <f t="shared" si="32"/>
        <v>1.1867999999999998E-2</v>
      </c>
      <c r="Z213" s="152">
        <v>0</v>
      </c>
      <c r="AA213" s="153">
        <f t="shared" si="33"/>
        <v>0</v>
      </c>
      <c r="AR213" s="18" t="s">
        <v>171</v>
      </c>
      <c r="AT213" s="18" t="s">
        <v>167</v>
      </c>
      <c r="AU213" s="18" t="s">
        <v>103</v>
      </c>
      <c r="AY213" s="18" t="s">
        <v>166</v>
      </c>
      <c r="BE213" s="154">
        <f t="shared" si="34"/>
        <v>0</v>
      </c>
      <c r="BF213" s="154">
        <f t="shared" si="35"/>
        <v>0</v>
      </c>
      <c r="BG213" s="154">
        <f t="shared" si="36"/>
        <v>0</v>
      </c>
      <c r="BH213" s="154">
        <f t="shared" si="37"/>
        <v>0</v>
      </c>
      <c r="BI213" s="154">
        <f t="shared" si="38"/>
        <v>0</v>
      </c>
      <c r="BJ213" s="18" t="s">
        <v>22</v>
      </c>
      <c r="BK213" s="154">
        <f t="shared" si="39"/>
        <v>0</v>
      </c>
      <c r="BL213" s="18" t="s">
        <v>171</v>
      </c>
      <c r="BM213" s="18" t="s">
        <v>1406</v>
      </c>
    </row>
    <row r="214" spans="2:65" s="1" customFormat="1" ht="25.5" customHeight="1">
      <c r="B214" s="119"/>
      <c r="C214" s="147" t="s">
        <v>419</v>
      </c>
      <c r="D214" s="147" t="s">
        <v>167</v>
      </c>
      <c r="E214" s="148" t="s">
        <v>1407</v>
      </c>
      <c r="F214" s="219" t="s">
        <v>1408</v>
      </c>
      <c r="G214" s="219"/>
      <c r="H214" s="219"/>
      <c r="I214" s="219"/>
      <c r="J214" s="149" t="s">
        <v>194</v>
      </c>
      <c r="K214" s="150">
        <v>5.52</v>
      </c>
      <c r="L214" s="220"/>
      <c r="M214" s="220"/>
      <c r="N214" s="220">
        <f t="shared" si="30"/>
        <v>0</v>
      </c>
      <c r="O214" s="220"/>
      <c r="P214" s="220"/>
      <c r="Q214" s="220"/>
      <c r="R214" s="121"/>
      <c r="T214" s="151" t="s">
        <v>5</v>
      </c>
      <c r="U214" s="40" t="s">
        <v>42</v>
      </c>
      <c r="V214" s="152">
        <v>0.26600000000000001</v>
      </c>
      <c r="W214" s="152">
        <f t="shared" si="31"/>
        <v>1.4683200000000001</v>
      </c>
      <c r="X214" s="152">
        <v>0</v>
      </c>
      <c r="Y214" s="152">
        <f t="shared" si="32"/>
        <v>0</v>
      </c>
      <c r="Z214" s="152">
        <v>0</v>
      </c>
      <c r="AA214" s="153">
        <f t="shared" si="33"/>
        <v>0</v>
      </c>
      <c r="AR214" s="18" t="s">
        <v>171</v>
      </c>
      <c r="AT214" s="18" t="s">
        <v>167</v>
      </c>
      <c r="AU214" s="18" t="s">
        <v>103</v>
      </c>
      <c r="AY214" s="18" t="s">
        <v>166</v>
      </c>
      <c r="BE214" s="154">
        <f t="shared" si="34"/>
        <v>0</v>
      </c>
      <c r="BF214" s="154">
        <f t="shared" si="35"/>
        <v>0</v>
      </c>
      <c r="BG214" s="154">
        <f t="shared" si="36"/>
        <v>0</v>
      </c>
      <c r="BH214" s="154">
        <f t="shared" si="37"/>
        <v>0</v>
      </c>
      <c r="BI214" s="154">
        <f t="shared" si="38"/>
        <v>0</v>
      </c>
      <c r="BJ214" s="18" t="s">
        <v>22</v>
      </c>
      <c r="BK214" s="154">
        <f t="shared" si="39"/>
        <v>0</v>
      </c>
      <c r="BL214" s="18" t="s">
        <v>171</v>
      </c>
      <c r="BM214" s="18" t="s">
        <v>1409</v>
      </c>
    </row>
    <row r="215" spans="2:65" s="1" customFormat="1" ht="25.5" customHeight="1">
      <c r="B215" s="119"/>
      <c r="C215" s="147" t="s">
        <v>423</v>
      </c>
      <c r="D215" s="147" t="s">
        <v>167</v>
      </c>
      <c r="E215" s="148" t="s">
        <v>1410</v>
      </c>
      <c r="F215" s="219" t="s">
        <v>1411</v>
      </c>
      <c r="G215" s="219"/>
      <c r="H215" s="219"/>
      <c r="I215" s="219"/>
      <c r="J215" s="149" t="s">
        <v>208</v>
      </c>
      <c r="K215" s="150">
        <v>8.1000000000000003E-2</v>
      </c>
      <c r="L215" s="220"/>
      <c r="M215" s="220"/>
      <c r="N215" s="220">
        <f t="shared" si="30"/>
        <v>0</v>
      </c>
      <c r="O215" s="220"/>
      <c r="P215" s="220"/>
      <c r="Q215" s="220"/>
      <c r="R215" s="121"/>
      <c r="T215" s="151" t="s">
        <v>5</v>
      </c>
      <c r="U215" s="40" t="s">
        <v>42</v>
      </c>
      <c r="V215" s="152">
        <v>15.211</v>
      </c>
      <c r="W215" s="152">
        <f t="shared" si="31"/>
        <v>1.232091</v>
      </c>
      <c r="X215" s="152">
        <v>1.0530600000000001</v>
      </c>
      <c r="Y215" s="152">
        <f t="shared" si="32"/>
        <v>8.5297860000000017E-2</v>
      </c>
      <c r="Z215" s="152">
        <v>0</v>
      </c>
      <c r="AA215" s="153">
        <f t="shared" si="33"/>
        <v>0</v>
      </c>
      <c r="AR215" s="18" t="s">
        <v>171</v>
      </c>
      <c r="AT215" s="18" t="s">
        <v>167</v>
      </c>
      <c r="AU215" s="18" t="s">
        <v>103</v>
      </c>
      <c r="AY215" s="18" t="s">
        <v>166</v>
      </c>
      <c r="BE215" s="154">
        <f t="shared" si="34"/>
        <v>0</v>
      </c>
      <c r="BF215" s="154">
        <f t="shared" si="35"/>
        <v>0</v>
      </c>
      <c r="BG215" s="154">
        <f t="shared" si="36"/>
        <v>0</v>
      </c>
      <c r="BH215" s="154">
        <f t="shared" si="37"/>
        <v>0</v>
      </c>
      <c r="BI215" s="154">
        <f t="shared" si="38"/>
        <v>0</v>
      </c>
      <c r="BJ215" s="18" t="s">
        <v>22</v>
      </c>
      <c r="BK215" s="154">
        <f t="shared" si="39"/>
        <v>0</v>
      </c>
      <c r="BL215" s="18" t="s">
        <v>171</v>
      </c>
      <c r="BM215" s="18" t="s">
        <v>1412</v>
      </c>
    </row>
    <row r="216" spans="2:65" s="1" customFormat="1" ht="25.5" customHeight="1">
      <c r="B216" s="119"/>
      <c r="C216" s="147" t="s">
        <v>427</v>
      </c>
      <c r="D216" s="147" t="s">
        <v>167</v>
      </c>
      <c r="E216" s="148" t="s">
        <v>1413</v>
      </c>
      <c r="F216" s="219" t="s">
        <v>1414</v>
      </c>
      <c r="G216" s="219"/>
      <c r="H216" s="219"/>
      <c r="I216" s="219"/>
      <c r="J216" s="149" t="s">
        <v>170</v>
      </c>
      <c r="K216" s="150">
        <v>4.8659999999999997</v>
      </c>
      <c r="L216" s="220"/>
      <c r="M216" s="220"/>
      <c r="N216" s="220">
        <f t="shared" si="30"/>
        <v>0</v>
      </c>
      <c r="O216" s="220"/>
      <c r="P216" s="220"/>
      <c r="Q216" s="220"/>
      <c r="R216" s="121"/>
      <c r="T216" s="151" t="s">
        <v>5</v>
      </c>
      <c r="U216" s="40" t="s">
        <v>42</v>
      </c>
      <c r="V216" s="152">
        <v>1.448</v>
      </c>
      <c r="W216" s="152">
        <f t="shared" si="31"/>
        <v>7.0459679999999993</v>
      </c>
      <c r="X216" s="152">
        <v>2.4533999999999998</v>
      </c>
      <c r="Y216" s="152">
        <f t="shared" si="32"/>
        <v>11.938244399999999</v>
      </c>
      <c r="Z216" s="152">
        <v>0</v>
      </c>
      <c r="AA216" s="153">
        <f t="shared" si="33"/>
        <v>0</v>
      </c>
      <c r="AR216" s="18" t="s">
        <v>171</v>
      </c>
      <c r="AT216" s="18" t="s">
        <v>167</v>
      </c>
      <c r="AU216" s="18" t="s">
        <v>103</v>
      </c>
      <c r="AY216" s="18" t="s">
        <v>166</v>
      </c>
      <c r="BE216" s="154">
        <f t="shared" si="34"/>
        <v>0</v>
      </c>
      <c r="BF216" s="154">
        <f t="shared" si="35"/>
        <v>0</v>
      </c>
      <c r="BG216" s="154">
        <f t="shared" si="36"/>
        <v>0</v>
      </c>
      <c r="BH216" s="154">
        <f t="shared" si="37"/>
        <v>0</v>
      </c>
      <c r="BI216" s="154">
        <f t="shared" si="38"/>
        <v>0</v>
      </c>
      <c r="BJ216" s="18" t="s">
        <v>22</v>
      </c>
      <c r="BK216" s="154">
        <f t="shared" si="39"/>
        <v>0</v>
      </c>
      <c r="BL216" s="18" t="s">
        <v>171</v>
      </c>
      <c r="BM216" s="18" t="s">
        <v>1415</v>
      </c>
    </row>
    <row r="217" spans="2:65" s="1" customFormat="1" ht="25.5" customHeight="1">
      <c r="B217" s="119"/>
      <c r="C217" s="147" t="s">
        <v>431</v>
      </c>
      <c r="D217" s="147" t="s">
        <v>167</v>
      </c>
      <c r="E217" s="148" t="s">
        <v>1416</v>
      </c>
      <c r="F217" s="219" t="s">
        <v>1417</v>
      </c>
      <c r="G217" s="219"/>
      <c r="H217" s="219"/>
      <c r="I217" s="219"/>
      <c r="J217" s="149" t="s">
        <v>208</v>
      </c>
      <c r="K217" s="150">
        <v>0.247</v>
      </c>
      <c r="L217" s="220"/>
      <c r="M217" s="220"/>
      <c r="N217" s="220">
        <f t="shared" si="30"/>
        <v>0</v>
      </c>
      <c r="O217" s="220"/>
      <c r="P217" s="220"/>
      <c r="Q217" s="220"/>
      <c r="R217" s="121"/>
      <c r="T217" s="151" t="s">
        <v>5</v>
      </c>
      <c r="U217" s="40" t="s">
        <v>42</v>
      </c>
      <c r="V217" s="152">
        <v>37.704000000000001</v>
      </c>
      <c r="W217" s="152">
        <f t="shared" si="31"/>
        <v>9.3128879999999992</v>
      </c>
      <c r="X217" s="152">
        <v>1.0525599999999999</v>
      </c>
      <c r="Y217" s="152">
        <f t="shared" si="32"/>
        <v>0.25998231999999999</v>
      </c>
      <c r="Z217" s="152">
        <v>0</v>
      </c>
      <c r="AA217" s="153">
        <f t="shared" si="33"/>
        <v>0</v>
      </c>
      <c r="AR217" s="18" t="s">
        <v>171</v>
      </c>
      <c r="AT217" s="18" t="s">
        <v>167</v>
      </c>
      <c r="AU217" s="18" t="s">
        <v>103</v>
      </c>
      <c r="AY217" s="18" t="s">
        <v>166</v>
      </c>
      <c r="BE217" s="154">
        <f t="shared" si="34"/>
        <v>0</v>
      </c>
      <c r="BF217" s="154">
        <f t="shared" si="35"/>
        <v>0</v>
      </c>
      <c r="BG217" s="154">
        <f t="shared" si="36"/>
        <v>0</v>
      </c>
      <c r="BH217" s="154">
        <f t="shared" si="37"/>
        <v>0</v>
      </c>
      <c r="BI217" s="154">
        <f t="shared" si="38"/>
        <v>0</v>
      </c>
      <c r="BJ217" s="18" t="s">
        <v>22</v>
      </c>
      <c r="BK217" s="154">
        <f t="shared" si="39"/>
        <v>0</v>
      </c>
      <c r="BL217" s="18" t="s">
        <v>171</v>
      </c>
      <c r="BM217" s="18" t="s">
        <v>1418</v>
      </c>
    </row>
    <row r="218" spans="2:65" s="1" customFormat="1" ht="16.5" customHeight="1">
      <c r="B218" s="119"/>
      <c r="C218" s="147" t="s">
        <v>435</v>
      </c>
      <c r="D218" s="147" t="s">
        <v>167</v>
      </c>
      <c r="E218" s="148" t="s">
        <v>1419</v>
      </c>
      <c r="F218" s="219" t="s">
        <v>1420</v>
      </c>
      <c r="G218" s="219"/>
      <c r="H218" s="219"/>
      <c r="I218" s="219"/>
      <c r="J218" s="149" t="s">
        <v>194</v>
      </c>
      <c r="K218" s="150">
        <v>46.2</v>
      </c>
      <c r="L218" s="220"/>
      <c r="M218" s="220"/>
      <c r="N218" s="220">
        <f t="shared" si="30"/>
        <v>0</v>
      </c>
      <c r="O218" s="220"/>
      <c r="P218" s="220"/>
      <c r="Q218" s="220"/>
      <c r="R218" s="121"/>
      <c r="T218" s="151" t="s">
        <v>5</v>
      </c>
      <c r="U218" s="40" t="s">
        <v>42</v>
      </c>
      <c r="V218" s="152">
        <v>0.65</v>
      </c>
      <c r="W218" s="152">
        <f t="shared" si="31"/>
        <v>30.03</v>
      </c>
      <c r="X218" s="152">
        <v>1.208E-2</v>
      </c>
      <c r="Y218" s="152">
        <f t="shared" si="32"/>
        <v>0.55809600000000004</v>
      </c>
      <c r="Z218" s="152">
        <v>0</v>
      </c>
      <c r="AA218" s="153">
        <f t="shared" si="33"/>
        <v>0</v>
      </c>
      <c r="AR218" s="18" t="s">
        <v>171</v>
      </c>
      <c r="AT218" s="18" t="s">
        <v>167</v>
      </c>
      <c r="AU218" s="18" t="s">
        <v>103</v>
      </c>
      <c r="AY218" s="18" t="s">
        <v>166</v>
      </c>
      <c r="BE218" s="154">
        <f t="shared" si="34"/>
        <v>0</v>
      </c>
      <c r="BF218" s="154">
        <f t="shared" si="35"/>
        <v>0</v>
      </c>
      <c r="BG218" s="154">
        <f t="shared" si="36"/>
        <v>0</v>
      </c>
      <c r="BH218" s="154">
        <f t="shared" si="37"/>
        <v>0</v>
      </c>
      <c r="BI218" s="154">
        <f t="shared" si="38"/>
        <v>0</v>
      </c>
      <c r="BJ218" s="18" t="s">
        <v>22</v>
      </c>
      <c r="BK218" s="154">
        <f t="shared" si="39"/>
        <v>0</v>
      </c>
      <c r="BL218" s="18" t="s">
        <v>171</v>
      </c>
      <c r="BM218" s="18" t="s">
        <v>1421</v>
      </c>
    </row>
    <row r="219" spans="2:65" s="1" customFormat="1" ht="16.5" customHeight="1">
      <c r="B219" s="119"/>
      <c r="C219" s="147" t="s">
        <v>439</v>
      </c>
      <c r="D219" s="147" t="s">
        <v>167</v>
      </c>
      <c r="E219" s="148" t="s">
        <v>1422</v>
      </c>
      <c r="F219" s="219" t="s">
        <v>1423</v>
      </c>
      <c r="G219" s="219"/>
      <c r="H219" s="219"/>
      <c r="I219" s="219"/>
      <c r="J219" s="149" t="s">
        <v>194</v>
      </c>
      <c r="K219" s="150">
        <v>46.2</v>
      </c>
      <c r="L219" s="220"/>
      <c r="M219" s="220"/>
      <c r="N219" s="220">
        <f t="shared" si="30"/>
        <v>0</v>
      </c>
      <c r="O219" s="220"/>
      <c r="P219" s="220"/>
      <c r="Q219" s="220"/>
      <c r="R219" s="121"/>
      <c r="T219" s="151" t="s">
        <v>5</v>
      </c>
      <c r="U219" s="40" t="s">
        <v>42</v>
      </c>
      <c r="V219" s="152">
        <v>0.32</v>
      </c>
      <c r="W219" s="152">
        <f t="shared" si="31"/>
        <v>14.784000000000001</v>
      </c>
      <c r="X219" s="152">
        <v>0</v>
      </c>
      <c r="Y219" s="152">
        <f t="shared" si="32"/>
        <v>0</v>
      </c>
      <c r="Z219" s="152">
        <v>0</v>
      </c>
      <c r="AA219" s="153">
        <f t="shared" si="33"/>
        <v>0</v>
      </c>
      <c r="AR219" s="18" t="s">
        <v>171</v>
      </c>
      <c r="AT219" s="18" t="s">
        <v>167</v>
      </c>
      <c r="AU219" s="18" t="s">
        <v>103</v>
      </c>
      <c r="AY219" s="18" t="s">
        <v>166</v>
      </c>
      <c r="BE219" s="154">
        <f t="shared" si="34"/>
        <v>0</v>
      </c>
      <c r="BF219" s="154">
        <f t="shared" si="35"/>
        <v>0</v>
      </c>
      <c r="BG219" s="154">
        <f t="shared" si="36"/>
        <v>0</v>
      </c>
      <c r="BH219" s="154">
        <f t="shared" si="37"/>
        <v>0</v>
      </c>
      <c r="BI219" s="154">
        <f t="shared" si="38"/>
        <v>0</v>
      </c>
      <c r="BJ219" s="18" t="s">
        <v>22</v>
      </c>
      <c r="BK219" s="154">
        <f t="shared" si="39"/>
        <v>0</v>
      </c>
      <c r="BL219" s="18" t="s">
        <v>171</v>
      </c>
      <c r="BM219" s="18" t="s">
        <v>1424</v>
      </c>
    </row>
    <row r="220" spans="2:65" s="9" customFormat="1" ht="29.85" customHeight="1">
      <c r="B220" s="136"/>
      <c r="C220" s="137"/>
      <c r="D220" s="146" t="s">
        <v>118</v>
      </c>
      <c r="E220" s="146"/>
      <c r="F220" s="146"/>
      <c r="G220" s="146"/>
      <c r="H220" s="146"/>
      <c r="I220" s="146"/>
      <c r="J220" s="146"/>
      <c r="K220" s="146"/>
      <c r="L220" s="146"/>
      <c r="M220" s="146"/>
      <c r="N220" s="228">
        <f>BK220</f>
        <v>0</v>
      </c>
      <c r="O220" s="229"/>
      <c r="P220" s="229"/>
      <c r="Q220" s="229"/>
      <c r="R220" s="139"/>
      <c r="T220" s="140"/>
      <c r="U220" s="137"/>
      <c r="V220" s="137"/>
      <c r="W220" s="141">
        <f>SUM(W221:W236)</f>
        <v>186.91875999999999</v>
      </c>
      <c r="X220" s="137"/>
      <c r="Y220" s="141">
        <f>SUM(Y221:Y236)</f>
        <v>67.003544030000015</v>
      </c>
      <c r="Z220" s="137"/>
      <c r="AA220" s="142">
        <f>SUM(AA221:AA236)</f>
        <v>0</v>
      </c>
      <c r="AR220" s="143" t="s">
        <v>22</v>
      </c>
      <c r="AT220" s="144" t="s">
        <v>76</v>
      </c>
      <c r="AU220" s="144" t="s">
        <v>22</v>
      </c>
      <c r="AY220" s="143" t="s">
        <v>166</v>
      </c>
      <c r="BK220" s="145">
        <f>SUM(BK221:BK236)</f>
        <v>0</v>
      </c>
    </row>
    <row r="221" spans="2:65" s="1" customFormat="1" ht="25.5" customHeight="1">
      <c r="B221" s="119"/>
      <c r="C221" s="147" t="s">
        <v>443</v>
      </c>
      <c r="D221" s="147" t="s">
        <v>167</v>
      </c>
      <c r="E221" s="148" t="s">
        <v>299</v>
      </c>
      <c r="F221" s="219" t="s">
        <v>300</v>
      </c>
      <c r="G221" s="219"/>
      <c r="H221" s="219"/>
      <c r="I221" s="219"/>
      <c r="J221" s="149" t="s">
        <v>194</v>
      </c>
      <c r="K221" s="150">
        <v>61.67</v>
      </c>
      <c r="L221" s="220"/>
      <c r="M221" s="220"/>
      <c r="N221" s="220">
        <f t="shared" ref="N221:N236" si="40">ROUND(L221*K221,2)</f>
        <v>0</v>
      </c>
      <c r="O221" s="220"/>
      <c r="P221" s="220"/>
      <c r="Q221" s="220"/>
      <c r="R221" s="121"/>
      <c r="T221" s="151" t="s">
        <v>5</v>
      </c>
      <c r="U221" s="40" t="s">
        <v>42</v>
      </c>
      <c r="V221" s="152">
        <v>2.9000000000000001E-2</v>
      </c>
      <c r="W221" s="152">
        <f t="shared" ref="W221:W236" si="41">V221*K221</f>
        <v>1.7884300000000002</v>
      </c>
      <c r="X221" s="152">
        <v>0</v>
      </c>
      <c r="Y221" s="152">
        <f t="shared" ref="Y221:Y236" si="42">X221*K221</f>
        <v>0</v>
      </c>
      <c r="Z221" s="152">
        <v>0</v>
      </c>
      <c r="AA221" s="153">
        <f t="shared" ref="AA221:AA236" si="43">Z221*K221</f>
        <v>0</v>
      </c>
      <c r="AR221" s="18" t="s">
        <v>171</v>
      </c>
      <c r="AT221" s="18" t="s">
        <v>167</v>
      </c>
      <c r="AU221" s="18" t="s">
        <v>103</v>
      </c>
      <c r="AY221" s="18" t="s">
        <v>166</v>
      </c>
      <c r="BE221" s="154">
        <f t="shared" ref="BE221:BE236" si="44">IF(U221="základní",N221,0)</f>
        <v>0</v>
      </c>
      <c r="BF221" s="154">
        <f t="shared" ref="BF221:BF236" si="45">IF(U221="snížená",N221,0)</f>
        <v>0</v>
      </c>
      <c r="BG221" s="154">
        <f t="shared" ref="BG221:BG236" si="46">IF(U221="zákl. přenesená",N221,0)</f>
        <v>0</v>
      </c>
      <c r="BH221" s="154">
        <f t="shared" ref="BH221:BH236" si="47">IF(U221="sníž. přenesená",N221,0)</f>
        <v>0</v>
      </c>
      <c r="BI221" s="154">
        <f t="shared" ref="BI221:BI236" si="48">IF(U221="nulová",N221,0)</f>
        <v>0</v>
      </c>
      <c r="BJ221" s="18" t="s">
        <v>22</v>
      </c>
      <c r="BK221" s="154">
        <f t="shared" ref="BK221:BK236" si="49">ROUND(L221*K221,2)</f>
        <v>0</v>
      </c>
      <c r="BL221" s="18" t="s">
        <v>171</v>
      </c>
      <c r="BM221" s="18" t="s">
        <v>1425</v>
      </c>
    </row>
    <row r="222" spans="2:65" s="1" customFormat="1" ht="25.5" customHeight="1">
      <c r="B222" s="119"/>
      <c r="C222" s="147" t="s">
        <v>447</v>
      </c>
      <c r="D222" s="147" t="s">
        <v>167</v>
      </c>
      <c r="E222" s="148" t="s">
        <v>1426</v>
      </c>
      <c r="F222" s="219" t="s">
        <v>1427</v>
      </c>
      <c r="G222" s="219"/>
      <c r="H222" s="219"/>
      <c r="I222" s="219"/>
      <c r="J222" s="149" t="s">
        <v>194</v>
      </c>
      <c r="K222" s="150">
        <v>61.67</v>
      </c>
      <c r="L222" s="220"/>
      <c r="M222" s="220"/>
      <c r="N222" s="220">
        <f t="shared" si="40"/>
        <v>0</v>
      </c>
      <c r="O222" s="220"/>
      <c r="P222" s="220"/>
      <c r="Q222" s="220"/>
      <c r="R222" s="121"/>
      <c r="T222" s="151" t="s">
        <v>5</v>
      </c>
      <c r="U222" s="40" t="s">
        <v>42</v>
      </c>
      <c r="V222" s="152">
        <v>2.5000000000000001E-2</v>
      </c>
      <c r="W222" s="152">
        <f t="shared" si="41"/>
        <v>1.5417500000000002</v>
      </c>
      <c r="X222" s="152">
        <v>0</v>
      </c>
      <c r="Y222" s="152">
        <f t="shared" si="42"/>
        <v>0</v>
      </c>
      <c r="Z222" s="152">
        <v>0</v>
      </c>
      <c r="AA222" s="153">
        <f t="shared" si="43"/>
        <v>0</v>
      </c>
      <c r="AR222" s="18" t="s">
        <v>171</v>
      </c>
      <c r="AT222" s="18" t="s">
        <v>167</v>
      </c>
      <c r="AU222" s="18" t="s">
        <v>103</v>
      </c>
      <c r="AY222" s="18" t="s">
        <v>166</v>
      </c>
      <c r="BE222" s="154">
        <f t="shared" si="44"/>
        <v>0</v>
      </c>
      <c r="BF222" s="154">
        <f t="shared" si="45"/>
        <v>0</v>
      </c>
      <c r="BG222" s="154">
        <f t="shared" si="46"/>
        <v>0</v>
      </c>
      <c r="BH222" s="154">
        <f t="shared" si="47"/>
        <v>0</v>
      </c>
      <c r="BI222" s="154">
        <f t="shared" si="48"/>
        <v>0</v>
      </c>
      <c r="BJ222" s="18" t="s">
        <v>22</v>
      </c>
      <c r="BK222" s="154">
        <f t="shared" si="49"/>
        <v>0</v>
      </c>
      <c r="BL222" s="18" t="s">
        <v>171</v>
      </c>
      <c r="BM222" s="18" t="s">
        <v>1428</v>
      </c>
    </row>
    <row r="223" spans="2:65" s="1" customFormat="1" ht="25.5" customHeight="1">
      <c r="B223" s="119"/>
      <c r="C223" s="147" t="s">
        <v>451</v>
      </c>
      <c r="D223" s="147" t="s">
        <v>167</v>
      </c>
      <c r="E223" s="148" t="s">
        <v>1426</v>
      </c>
      <c r="F223" s="219" t="s">
        <v>1427</v>
      </c>
      <c r="G223" s="219"/>
      <c r="H223" s="219"/>
      <c r="I223" s="219"/>
      <c r="J223" s="149" t="s">
        <v>194</v>
      </c>
      <c r="K223" s="150">
        <v>250</v>
      </c>
      <c r="L223" s="220"/>
      <c r="M223" s="220"/>
      <c r="N223" s="220">
        <f t="shared" si="40"/>
        <v>0</v>
      </c>
      <c r="O223" s="220"/>
      <c r="P223" s="220"/>
      <c r="Q223" s="220"/>
      <c r="R223" s="121"/>
      <c r="T223" s="151" t="s">
        <v>5</v>
      </c>
      <c r="U223" s="40" t="s">
        <v>42</v>
      </c>
      <c r="V223" s="152">
        <v>2.5000000000000001E-2</v>
      </c>
      <c r="W223" s="152">
        <f t="shared" si="41"/>
        <v>6.25</v>
      </c>
      <c r="X223" s="152">
        <v>0</v>
      </c>
      <c r="Y223" s="152">
        <f t="shared" si="42"/>
        <v>0</v>
      </c>
      <c r="Z223" s="152">
        <v>0</v>
      </c>
      <c r="AA223" s="153">
        <f t="shared" si="43"/>
        <v>0</v>
      </c>
      <c r="AR223" s="18" t="s">
        <v>171</v>
      </c>
      <c r="AT223" s="18" t="s">
        <v>167</v>
      </c>
      <c r="AU223" s="18" t="s">
        <v>103</v>
      </c>
      <c r="AY223" s="18" t="s">
        <v>166</v>
      </c>
      <c r="BE223" s="154">
        <f t="shared" si="44"/>
        <v>0</v>
      </c>
      <c r="BF223" s="154">
        <f t="shared" si="45"/>
        <v>0</v>
      </c>
      <c r="BG223" s="154">
        <f t="shared" si="46"/>
        <v>0</v>
      </c>
      <c r="BH223" s="154">
        <f t="shared" si="47"/>
        <v>0</v>
      </c>
      <c r="BI223" s="154">
        <f t="shared" si="48"/>
        <v>0</v>
      </c>
      <c r="BJ223" s="18" t="s">
        <v>22</v>
      </c>
      <c r="BK223" s="154">
        <f t="shared" si="49"/>
        <v>0</v>
      </c>
      <c r="BL223" s="18" t="s">
        <v>171</v>
      </c>
      <c r="BM223" s="18" t="s">
        <v>1429</v>
      </c>
    </row>
    <row r="224" spans="2:65" s="1" customFormat="1" ht="16.5" customHeight="1">
      <c r="B224" s="119"/>
      <c r="C224" s="147" t="s">
        <v>455</v>
      </c>
      <c r="D224" s="147" t="s">
        <v>167</v>
      </c>
      <c r="E224" s="148" t="s">
        <v>1430</v>
      </c>
      <c r="F224" s="219" t="s">
        <v>1431</v>
      </c>
      <c r="G224" s="219"/>
      <c r="H224" s="219"/>
      <c r="I224" s="219"/>
      <c r="J224" s="149" t="s">
        <v>194</v>
      </c>
      <c r="K224" s="150">
        <v>61.67</v>
      </c>
      <c r="L224" s="220"/>
      <c r="M224" s="220"/>
      <c r="N224" s="220">
        <f t="shared" si="40"/>
        <v>0</v>
      </c>
      <c r="O224" s="220"/>
      <c r="P224" s="220"/>
      <c r="Q224" s="220"/>
      <c r="R224" s="121"/>
      <c r="T224" s="151" t="s">
        <v>5</v>
      </c>
      <c r="U224" s="40" t="s">
        <v>42</v>
      </c>
      <c r="V224" s="152">
        <v>2.1000000000000001E-2</v>
      </c>
      <c r="W224" s="152">
        <f t="shared" si="41"/>
        <v>1.2950700000000002</v>
      </c>
      <c r="X224" s="152">
        <v>0</v>
      </c>
      <c r="Y224" s="152">
        <f t="shared" si="42"/>
        <v>0</v>
      </c>
      <c r="Z224" s="152">
        <v>0</v>
      </c>
      <c r="AA224" s="153">
        <f t="shared" si="43"/>
        <v>0</v>
      </c>
      <c r="AR224" s="18" t="s">
        <v>171</v>
      </c>
      <c r="AT224" s="18" t="s">
        <v>167</v>
      </c>
      <c r="AU224" s="18" t="s">
        <v>103</v>
      </c>
      <c r="AY224" s="18" t="s">
        <v>166</v>
      </c>
      <c r="BE224" s="154">
        <f t="shared" si="44"/>
        <v>0</v>
      </c>
      <c r="BF224" s="154">
        <f t="shared" si="45"/>
        <v>0</v>
      </c>
      <c r="BG224" s="154">
        <f t="shared" si="46"/>
        <v>0</v>
      </c>
      <c r="BH224" s="154">
        <f t="shared" si="47"/>
        <v>0</v>
      </c>
      <c r="BI224" s="154">
        <f t="shared" si="48"/>
        <v>0</v>
      </c>
      <c r="BJ224" s="18" t="s">
        <v>22</v>
      </c>
      <c r="BK224" s="154">
        <f t="shared" si="49"/>
        <v>0</v>
      </c>
      <c r="BL224" s="18" t="s">
        <v>171</v>
      </c>
      <c r="BM224" s="18" t="s">
        <v>1432</v>
      </c>
    </row>
    <row r="225" spans="2:65" s="1" customFormat="1" ht="16.5" customHeight="1">
      <c r="B225" s="119"/>
      <c r="C225" s="147" t="s">
        <v>459</v>
      </c>
      <c r="D225" s="147" t="s">
        <v>167</v>
      </c>
      <c r="E225" s="148" t="s">
        <v>1433</v>
      </c>
      <c r="F225" s="219" t="s">
        <v>1434</v>
      </c>
      <c r="G225" s="219"/>
      <c r="H225" s="219"/>
      <c r="I225" s="219"/>
      <c r="J225" s="149" t="s">
        <v>194</v>
      </c>
      <c r="K225" s="150">
        <v>250</v>
      </c>
      <c r="L225" s="220"/>
      <c r="M225" s="220"/>
      <c r="N225" s="220">
        <f t="shared" si="40"/>
        <v>0</v>
      </c>
      <c r="O225" s="220"/>
      <c r="P225" s="220"/>
      <c r="Q225" s="220"/>
      <c r="R225" s="121"/>
      <c r="T225" s="151" t="s">
        <v>5</v>
      </c>
      <c r="U225" s="40" t="s">
        <v>42</v>
      </c>
      <c r="V225" s="152">
        <v>2.4E-2</v>
      </c>
      <c r="W225" s="152">
        <f t="shared" si="41"/>
        <v>6</v>
      </c>
      <c r="X225" s="152">
        <v>0</v>
      </c>
      <c r="Y225" s="152">
        <f t="shared" si="42"/>
        <v>0</v>
      </c>
      <c r="Z225" s="152">
        <v>0</v>
      </c>
      <c r="AA225" s="153">
        <f t="shared" si="43"/>
        <v>0</v>
      </c>
      <c r="AR225" s="18" t="s">
        <v>171</v>
      </c>
      <c r="AT225" s="18" t="s">
        <v>167</v>
      </c>
      <c r="AU225" s="18" t="s">
        <v>103</v>
      </c>
      <c r="AY225" s="18" t="s">
        <v>166</v>
      </c>
      <c r="BE225" s="154">
        <f t="shared" si="44"/>
        <v>0</v>
      </c>
      <c r="BF225" s="154">
        <f t="shared" si="45"/>
        <v>0</v>
      </c>
      <c r="BG225" s="154">
        <f t="shared" si="46"/>
        <v>0</v>
      </c>
      <c r="BH225" s="154">
        <f t="shared" si="47"/>
        <v>0</v>
      </c>
      <c r="BI225" s="154">
        <f t="shared" si="48"/>
        <v>0</v>
      </c>
      <c r="BJ225" s="18" t="s">
        <v>22</v>
      </c>
      <c r="BK225" s="154">
        <f t="shared" si="49"/>
        <v>0</v>
      </c>
      <c r="BL225" s="18" t="s">
        <v>171</v>
      </c>
      <c r="BM225" s="18" t="s">
        <v>1435</v>
      </c>
    </row>
    <row r="226" spans="2:65" s="1" customFormat="1" ht="38.25" customHeight="1">
      <c r="B226" s="119"/>
      <c r="C226" s="147" t="s">
        <v>463</v>
      </c>
      <c r="D226" s="147" t="s">
        <v>167</v>
      </c>
      <c r="E226" s="148" t="s">
        <v>1436</v>
      </c>
      <c r="F226" s="219" t="s">
        <v>1437</v>
      </c>
      <c r="G226" s="219"/>
      <c r="H226" s="219"/>
      <c r="I226" s="219"/>
      <c r="J226" s="149" t="s">
        <v>194</v>
      </c>
      <c r="K226" s="150">
        <v>250</v>
      </c>
      <c r="L226" s="220"/>
      <c r="M226" s="220"/>
      <c r="N226" s="220">
        <f t="shared" si="40"/>
        <v>0</v>
      </c>
      <c r="O226" s="220"/>
      <c r="P226" s="220"/>
      <c r="Q226" s="220"/>
      <c r="R226" s="121"/>
      <c r="T226" s="151" t="s">
        <v>5</v>
      </c>
      <c r="U226" s="40" t="s">
        <v>42</v>
      </c>
      <c r="V226" s="152">
        <v>0.10100000000000001</v>
      </c>
      <c r="W226" s="152">
        <f t="shared" si="41"/>
        <v>25.25</v>
      </c>
      <c r="X226" s="152">
        <v>0.15175</v>
      </c>
      <c r="Y226" s="152">
        <f t="shared" si="42"/>
        <v>37.9375</v>
      </c>
      <c r="Z226" s="152">
        <v>0</v>
      </c>
      <c r="AA226" s="153">
        <f t="shared" si="43"/>
        <v>0</v>
      </c>
      <c r="AR226" s="18" t="s">
        <v>171</v>
      </c>
      <c r="AT226" s="18" t="s">
        <v>167</v>
      </c>
      <c r="AU226" s="18" t="s">
        <v>103</v>
      </c>
      <c r="AY226" s="18" t="s">
        <v>166</v>
      </c>
      <c r="BE226" s="154">
        <f t="shared" si="44"/>
        <v>0</v>
      </c>
      <c r="BF226" s="154">
        <f t="shared" si="45"/>
        <v>0</v>
      </c>
      <c r="BG226" s="154">
        <f t="shared" si="46"/>
        <v>0</v>
      </c>
      <c r="BH226" s="154">
        <f t="shared" si="47"/>
        <v>0</v>
      </c>
      <c r="BI226" s="154">
        <f t="shared" si="48"/>
        <v>0</v>
      </c>
      <c r="BJ226" s="18" t="s">
        <v>22</v>
      </c>
      <c r="BK226" s="154">
        <f t="shared" si="49"/>
        <v>0</v>
      </c>
      <c r="BL226" s="18" t="s">
        <v>171</v>
      </c>
      <c r="BM226" s="18" t="s">
        <v>1438</v>
      </c>
    </row>
    <row r="227" spans="2:65" s="1" customFormat="1" ht="25.5" customHeight="1">
      <c r="B227" s="119"/>
      <c r="C227" s="147" t="s">
        <v>467</v>
      </c>
      <c r="D227" s="147" t="s">
        <v>167</v>
      </c>
      <c r="E227" s="148" t="s">
        <v>1439</v>
      </c>
      <c r="F227" s="219" t="s">
        <v>1440</v>
      </c>
      <c r="G227" s="219"/>
      <c r="H227" s="219"/>
      <c r="I227" s="219"/>
      <c r="J227" s="149" t="s">
        <v>194</v>
      </c>
      <c r="K227" s="150">
        <v>61.67</v>
      </c>
      <c r="L227" s="220"/>
      <c r="M227" s="220"/>
      <c r="N227" s="220">
        <f t="shared" si="40"/>
        <v>0</v>
      </c>
      <c r="O227" s="220"/>
      <c r="P227" s="220"/>
      <c r="Q227" s="220"/>
      <c r="R227" s="121"/>
      <c r="T227" s="151" t="s">
        <v>5</v>
      </c>
      <c r="U227" s="40" t="s">
        <v>42</v>
      </c>
      <c r="V227" s="152">
        <v>0.72</v>
      </c>
      <c r="W227" s="152">
        <f t="shared" si="41"/>
        <v>44.4024</v>
      </c>
      <c r="X227" s="152">
        <v>8.4250000000000005E-2</v>
      </c>
      <c r="Y227" s="152">
        <f t="shared" si="42"/>
        <v>5.1956975000000005</v>
      </c>
      <c r="Z227" s="152">
        <v>0</v>
      </c>
      <c r="AA227" s="153">
        <f t="shared" si="43"/>
        <v>0</v>
      </c>
      <c r="AR227" s="18" t="s">
        <v>171</v>
      </c>
      <c r="AT227" s="18" t="s">
        <v>167</v>
      </c>
      <c r="AU227" s="18" t="s">
        <v>103</v>
      </c>
      <c r="AY227" s="18" t="s">
        <v>166</v>
      </c>
      <c r="BE227" s="154">
        <f t="shared" si="44"/>
        <v>0</v>
      </c>
      <c r="BF227" s="154">
        <f t="shared" si="45"/>
        <v>0</v>
      </c>
      <c r="BG227" s="154">
        <f t="shared" si="46"/>
        <v>0</v>
      </c>
      <c r="BH227" s="154">
        <f t="shared" si="47"/>
        <v>0</v>
      </c>
      <c r="BI227" s="154">
        <f t="shared" si="48"/>
        <v>0</v>
      </c>
      <c r="BJ227" s="18" t="s">
        <v>22</v>
      </c>
      <c r="BK227" s="154">
        <f t="shared" si="49"/>
        <v>0</v>
      </c>
      <c r="BL227" s="18" t="s">
        <v>171</v>
      </c>
      <c r="BM227" s="18" t="s">
        <v>1441</v>
      </c>
    </row>
    <row r="228" spans="2:65" s="1" customFormat="1" ht="16.5" customHeight="1">
      <c r="B228" s="119"/>
      <c r="C228" s="155" t="s">
        <v>471</v>
      </c>
      <c r="D228" s="155" t="s">
        <v>254</v>
      </c>
      <c r="E228" s="156" t="s">
        <v>1442</v>
      </c>
      <c r="F228" s="221" t="s">
        <v>1443</v>
      </c>
      <c r="G228" s="221"/>
      <c r="H228" s="221"/>
      <c r="I228" s="221"/>
      <c r="J228" s="157" t="s">
        <v>194</v>
      </c>
      <c r="K228" s="158">
        <v>64.754000000000005</v>
      </c>
      <c r="L228" s="222"/>
      <c r="M228" s="222"/>
      <c r="N228" s="222">
        <f t="shared" si="40"/>
        <v>0</v>
      </c>
      <c r="O228" s="220"/>
      <c r="P228" s="220"/>
      <c r="Q228" s="220"/>
      <c r="R228" s="121"/>
      <c r="T228" s="151" t="s">
        <v>5</v>
      </c>
      <c r="U228" s="40" t="s">
        <v>42</v>
      </c>
      <c r="V228" s="152">
        <v>0</v>
      </c>
      <c r="W228" s="152">
        <f t="shared" si="41"/>
        <v>0</v>
      </c>
      <c r="X228" s="152">
        <v>0.13600000000000001</v>
      </c>
      <c r="Y228" s="152">
        <f t="shared" si="42"/>
        <v>8.8065440000000006</v>
      </c>
      <c r="Z228" s="152">
        <v>0</v>
      </c>
      <c r="AA228" s="153">
        <f t="shared" si="43"/>
        <v>0</v>
      </c>
      <c r="AR228" s="18" t="s">
        <v>197</v>
      </c>
      <c r="AT228" s="18" t="s">
        <v>254</v>
      </c>
      <c r="AU228" s="18" t="s">
        <v>103</v>
      </c>
      <c r="AY228" s="18" t="s">
        <v>166</v>
      </c>
      <c r="BE228" s="154">
        <f t="shared" si="44"/>
        <v>0</v>
      </c>
      <c r="BF228" s="154">
        <f t="shared" si="45"/>
        <v>0</v>
      </c>
      <c r="BG228" s="154">
        <f t="shared" si="46"/>
        <v>0</v>
      </c>
      <c r="BH228" s="154">
        <f t="shared" si="47"/>
        <v>0</v>
      </c>
      <c r="BI228" s="154">
        <f t="shared" si="48"/>
        <v>0</v>
      </c>
      <c r="BJ228" s="18" t="s">
        <v>22</v>
      </c>
      <c r="BK228" s="154">
        <f t="shared" si="49"/>
        <v>0</v>
      </c>
      <c r="BL228" s="18" t="s">
        <v>171</v>
      </c>
      <c r="BM228" s="18" t="s">
        <v>1444</v>
      </c>
    </row>
    <row r="229" spans="2:65" s="1" customFormat="1" ht="25.5" customHeight="1">
      <c r="B229" s="119"/>
      <c r="C229" s="147" t="s">
        <v>475</v>
      </c>
      <c r="D229" s="147" t="s">
        <v>167</v>
      </c>
      <c r="E229" s="148" t="s">
        <v>243</v>
      </c>
      <c r="F229" s="219" t="s">
        <v>244</v>
      </c>
      <c r="G229" s="219"/>
      <c r="H229" s="219"/>
      <c r="I229" s="219"/>
      <c r="J229" s="149" t="s">
        <v>194</v>
      </c>
      <c r="K229" s="150">
        <v>67.837000000000003</v>
      </c>
      <c r="L229" s="220"/>
      <c r="M229" s="220"/>
      <c r="N229" s="220">
        <f t="shared" si="40"/>
        <v>0</v>
      </c>
      <c r="O229" s="220"/>
      <c r="P229" s="220"/>
      <c r="Q229" s="220"/>
      <c r="R229" s="121"/>
      <c r="T229" s="151" t="s">
        <v>5</v>
      </c>
      <c r="U229" s="40" t="s">
        <v>42</v>
      </c>
      <c r="V229" s="152">
        <v>0.08</v>
      </c>
      <c r="W229" s="152">
        <f t="shared" si="41"/>
        <v>5.4269600000000002</v>
      </c>
      <c r="X229" s="152">
        <v>6.8999999999999997E-4</v>
      </c>
      <c r="Y229" s="152">
        <f t="shared" si="42"/>
        <v>4.680753E-2</v>
      </c>
      <c r="Z229" s="152">
        <v>0</v>
      </c>
      <c r="AA229" s="153">
        <f t="shared" si="43"/>
        <v>0</v>
      </c>
      <c r="AR229" s="18" t="s">
        <v>171</v>
      </c>
      <c r="AT229" s="18" t="s">
        <v>167</v>
      </c>
      <c r="AU229" s="18" t="s">
        <v>103</v>
      </c>
      <c r="AY229" s="18" t="s">
        <v>166</v>
      </c>
      <c r="BE229" s="154">
        <f t="shared" si="44"/>
        <v>0</v>
      </c>
      <c r="BF229" s="154">
        <f t="shared" si="45"/>
        <v>0</v>
      </c>
      <c r="BG229" s="154">
        <f t="shared" si="46"/>
        <v>0</v>
      </c>
      <c r="BH229" s="154">
        <f t="shared" si="47"/>
        <v>0</v>
      </c>
      <c r="BI229" s="154">
        <f t="shared" si="48"/>
        <v>0</v>
      </c>
      <c r="BJ229" s="18" t="s">
        <v>22</v>
      </c>
      <c r="BK229" s="154">
        <f t="shared" si="49"/>
        <v>0</v>
      </c>
      <c r="BL229" s="18" t="s">
        <v>171</v>
      </c>
      <c r="BM229" s="18" t="s">
        <v>1445</v>
      </c>
    </row>
    <row r="230" spans="2:65" s="1" customFormat="1" ht="38.25" customHeight="1">
      <c r="B230" s="119"/>
      <c r="C230" s="147" t="s">
        <v>479</v>
      </c>
      <c r="D230" s="147" t="s">
        <v>167</v>
      </c>
      <c r="E230" s="148" t="s">
        <v>1446</v>
      </c>
      <c r="F230" s="219" t="s">
        <v>1447</v>
      </c>
      <c r="G230" s="219"/>
      <c r="H230" s="219"/>
      <c r="I230" s="219"/>
      <c r="J230" s="149" t="s">
        <v>200</v>
      </c>
      <c r="K230" s="150">
        <v>37</v>
      </c>
      <c r="L230" s="220"/>
      <c r="M230" s="220"/>
      <c r="N230" s="220">
        <f t="shared" si="40"/>
        <v>0</v>
      </c>
      <c r="O230" s="220"/>
      <c r="P230" s="220"/>
      <c r="Q230" s="220"/>
      <c r="R230" s="121"/>
      <c r="T230" s="151" t="s">
        <v>5</v>
      </c>
      <c r="U230" s="40" t="s">
        <v>42</v>
      </c>
      <c r="V230" s="152">
        <v>0.19900000000000001</v>
      </c>
      <c r="W230" s="152">
        <f t="shared" si="41"/>
        <v>7.3630000000000004</v>
      </c>
      <c r="X230" s="152">
        <v>0.19747999999999999</v>
      </c>
      <c r="Y230" s="152">
        <f t="shared" si="42"/>
        <v>7.3067599999999997</v>
      </c>
      <c r="Z230" s="152">
        <v>0</v>
      </c>
      <c r="AA230" s="153">
        <f t="shared" si="43"/>
        <v>0</v>
      </c>
      <c r="AR230" s="18" t="s">
        <v>171</v>
      </c>
      <c r="AT230" s="18" t="s">
        <v>167</v>
      </c>
      <c r="AU230" s="18" t="s">
        <v>103</v>
      </c>
      <c r="AY230" s="18" t="s">
        <v>166</v>
      </c>
      <c r="BE230" s="154">
        <f t="shared" si="44"/>
        <v>0</v>
      </c>
      <c r="BF230" s="154">
        <f t="shared" si="45"/>
        <v>0</v>
      </c>
      <c r="BG230" s="154">
        <f t="shared" si="46"/>
        <v>0</v>
      </c>
      <c r="BH230" s="154">
        <f t="shared" si="47"/>
        <v>0</v>
      </c>
      <c r="BI230" s="154">
        <f t="shared" si="48"/>
        <v>0</v>
      </c>
      <c r="BJ230" s="18" t="s">
        <v>22</v>
      </c>
      <c r="BK230" s="154">
        <f t="shared" si="49"/>
        <v>0</v>
      </c>
      <c r="BL230" s="18" t="s">
        <v>171</v>
      </c>
      <c r="BM230" s="18" t="s">
        <v>1448</v>
      </c>
    </row>
    <row r="231" spans="2:65" s="1" customFormat="1" ht="25.5" customHeight="1">
      <c r="B231" s="119"/>
      <c r="C231" s="147" t="s">
        <v>483</v>
      </c>
      <c r="D231" s="147" t="s">
        <v>167</v>
      </c>
      <c r="E231" s="148" t="s">
        <v>1449</v>
      </c>
      <c r="F231" s="219" t="s">
        <v>1450</v>
      </c>
      <c r="G231" s="219"/>
      <c r="H231" s="219"/>
      <c r="I231" s="219"/>
      <c r="J231" s="149" t="s">
        <v>194</v>
      </c>
      <c r="K231" s="150">
        <v>12.95</v>
      </c>
      <c r="L231" s="220"/>
      <c r="M231" s="220"/>
      <c r="N231" s="220">
        <f t="shared" si="40"/>
        <v>0</v>
      </c>
      <c r="O231" s="220"/>
      <c r="P231" s="220"/>
      <c r="Q231" s="220"/>
      <c r="R231" s="121"/>
      <c r="T231" s="151" t="s">
        <v>5</v>
      </c>
      <c r="U231" s="40" t="s">
        <v>42</v>
      </c>
      <c r="V231" s="152">
        <v>3.6999999999999998E-2</v>
      </c>
      <c r="W231" s="152">
        <f t="shared" si="41"/>
        <v>0.47914999999999996</v>
      </c>
      <c r="X231" s="152">
        <v>0.40799999999999997</v>
      </c>
      <c r="Y231" s="152">
        <f t="shared" si="42"/>
        <v>5.283599999999999</v>
      </c>
      <c r="Z231" s="152">
        <v>0</v>
      </c>
      <c r="AA231" s="153">
        <f t="shared" si="43"/>
        <v>0</v>
      </c>
      <c r="AR231" s="18" t="s">
        <v>171</v>
      </c>
      <c r="AT231" s="18" t="s">
        <v>167</v>
      </c>
      <c r="AU231" s="18" t="s">
        <v>103</v>
      </c>
      <c r="AY231" s="18" t="s">
        <v>166</v>
      </c>
      <c r="BE231" s="154">
        <f t="shared" si="44"/>
        <v>0</v>
      </c>
      <c r="BF231" s="154">
        <f t="shared" si="45"/>
        <v>0</v>
      </c>
      <c r="BG231" s="154">
        <f t="shared" si="46"/>
        <v>0</v>
      </c>
      <c r="BH231" s="154">
        <f t="shared" si="47"/>
        <v>0</v>
      </c>
      <c r="BI231" s="154">
        <f t="shared" si="48"/>
        <v>0</v>
      </c>
      <c r="BJ231" s="18" t="s">
        <v>22</v>
      </c>
      <c r="BK231" s="154">
        <f t="shared" si="49"/>
        <v>0</v>
      </c>
      <c r="BL231" s="18" t="s">
        <v>171</v>
      </c>
      <c r="BM231" s="18" t="s">
        <v>1451</v>
      </c>
    </row>
    <row r="232" spans="2:65" s="1" customFormat="1" ht="25.5" customHeight="1">
      <c r="B232" s="119"/>
      <c r="C232" s="147" t="s">
        <v>487</v>
      </c>
      <c r="D232" s="147" t="s">
        <v>167</v>
      </c>
      <c r="E232" s="148" t="s">
        <v>1452</v>
      </c>
      <c r="F232" s="219" t="s">
        <v>1453</v>
      </c>
      <c r="G232" s="219"/>
      <c r="H232" s="219"/>
      <c r="I232" s="219"/>
      <c r="J232" s="149" t="s">
        <v>200</v>
      </c>
      <c r="K232" s="150">
        <v>17.3</v>
      </c>
      <c r="L232" s="220"/>
      <c r="M232" s="220"/>
      <c r="N232" s="220">
        <f t="shared" si="40"/>
        <v>0</v>
      </c>
      <c r="O232" s="220"/>
      <c r="P232" s="220"/>
      <c r="Q232" s="220"/>
      <c r="R232" s="121"/>
      <c r="T232" s="151" t="s">
        <v>5</v>
      </c>
      <c r="U232" s="40" t="s">
        <v>42</v>
      </c>
      <c r="V232" s="152">
        <v>0.14000000000000001</v>
      </c>
      <c r="W232" s="152">
        <f t="shared" si="41"/>
        <v>2.4220000000000002</v>
      </c>
      <c r="X232" s="152">
        <v>0.10095</v>
      </c>
      <c r="Y232" s="152">
        <f t="shared" si="42"/>
        <v>1.746435</v>
      </c>
      <c r="Z232" s="152">
        <v>0</v>
      </c>
      <c r="AA232" s="153">
        <f t="shared" si="43"/>
        <v>0</v>
      </c>
      <c r="AR232" s="18" t="s">
        <v>171</v>
      </c>
      <c r="AT232" s="18" t="s">
        <v>167</v>
      </c>
      <c r="AU232" s="18" t="s">
        <v>103</v>
      </c>
      <c r="AY232" s="18" t="s">
        <v>166</v>
      </c>
      <c r="BE232" s="154">
        <f t="shared" si="44"/>
        <v>0</v>
      </c>
      <c r="BF232" s="154">
        <f t="shared" si="45"/>
        <v>0</v>
      </c>
      <c r="BG232" s="154">
        <f t="shared" si="46"/>
        <v>0</v>
      </c>
      <c r="BH232" s="154">
        <f t="shared" si="47"/>
        <v>0</v>
      </c>
      <c r="BI232" s="154">
        <f t="shared" si="48"/>
        <v>0</v>
      </c>
      <c r="BJ232" s="18" t="s">
        <v>22</v>
      </c>
      <c r="BK232" s="154">
        <f t="shared" si="49"/>
        <v>0</v>
      </c>
      <c r="BL232" s="18" t="s">
        <v>171</v>
      </c>
      <c r="BM232" s="18" t="s">
        <v>1454</v>
      </c>
    </row>
    <row r="233" spans="2:65" s="1" customFormat="1" ht="16.5" customHeight="1">
      <c r="B233" s="119"/>
      <c r="C233" s="155" t="s">
        <v>491</v>
      </c>
      <c r="D233" s="155" t="s">
        <v>254</v>
      </c>
      <c r="E233" s="156" t="s">
        <v>1455</v>
      </c>
      <c r="F233" s="221" t="s">
        <v>1456</v>
      </c>
      <c r="G233" s="221"/>
      <c r="H233" s="221"/>
      <c r="I233" s="221"/>
      <c r="J233" s="157" t="s">
        <v>228</v>
      </c>
      <c r="K233" s="158">
        <v>35</v>
      </c>
      <c r="L233" s="222"/>
      <c r="M233" s="222"/>
      <c r="N233" s="222">
        <f t="shared" si="40"/>
        <v>0</v>
      </c>
      <c r="O233" s="220"/>
      <c r="P233" s="220"/>
      <c r="Q233" s="220"/>
      <c r="R233" s="121"/>
      <c r="T233" s="151" t="s">
        <v>5</v>
      </c>
      <c r="U233" s="40" t="s">
        <v>42</v>
      </c>
      <c r="V233" s="152">
        <v>0</v>
      </c>
      <c r="W233" s="152">
        <f t="shared" si="41"/>
        <v>0</v>
      </c>
      <c r="X233" s="152">
        <v>1.0999999999999999E-2</v>
      </c>
      <c r="Y233" s="152">
        <f t="shared" si="42"/>
        <v>0.38499999999999995</v>
      </c>
      <c r="Z233" s="152">
        <v>0</v>
      </c>
      <c r="AA233" s="153">
        <f t="shared" si="43"/>
        <v>0</v>
      </c>
      <c r="AR233" s="18" t="s">
        <v>197</v>
      </c>
      <c r="AT233" s="18" t="s">
        <v>254</v>
      </c>
      <c r="AU233" s="18" t="s">
        <v>103</v>
      </c>
      <c r="AY233" s="18" t="s">
        <v>166</v>
      </c>
      <c r="BE233" s="154">
        <f t="shared" si="44"/>
        <v>0</v>
      </c>
      <c r="BF233" s="154">
        <f t="shared" si="45"/>
        <v>0</v>
      </c>
      <c r="BG233" s="154">
        <f t="shared" si="46"/>
        <v>0</v>
      </c>
      <c r="BH233" s="154">
        <f t="shared" si="47"/>
        <v>0</v>
      </c>
      <c r="BI233" s="154">
        <f t="shared" si="48"/>
        <v>0</v>
      </c>
      <c r="BJ233" s="18" t="s">
        <v>22</v>
      </c>
      <c r="BK233" s="154">
        <f t="shared" si="49"/>
        <v>0</v>
      </c>
      <c r="BL233" s="18" t="s">
        <v>171</v>
      </c>
      <c r="BM233" s="18" t="s">
        <v>1457</v>
      </c>
    </row>
    <row r="234" spans="2:65" s="1" customFormat="1" ht="25.5" customHeight="1">
      <c r="B234" s="119"/>
      <c r="C234" s="147" t="s">
        <v>495</v>
      </c>
      <c r="D234" s="147" t="s">
        <v>167</v>
      </c>
      <c r="E234" s="148" t="s">
        <v>1458</v>
      </c>
      <c r="F234" s="219" t="s">
        <v>1459</v>
      </c>
      <c r="G234" s="219"/>
      <c r="H234" s="219"/>
      <c r="I234" s="219"/>
      <c r="J234" s="149" t="s">
        <v>200</v>
      </c>
      <c r="K234" s="150">
        <v>190</v>
      </c>
      <c r="L234" s="220"/>
      <c r="M234" s="220"/>
      <c r="N234" s="220">
        <f t="shared" si="40"/>
        <v>0</v>
      </c>
      <c r="O234" s="220"/>
      <c r="P234" s="220"/>
      <c r="Q234" s="220"/>
      <c r="R234" s="121"/>
      <c r="T234" s="151" t="s">
        <v>5</v>
      </c>
      <c r="U234" s="40" t="s">
        <v>42</v>
      </c>
      <c r="V234" s="152">
        <v>0.33</v>
      </c>
      <c r="W234" s="152">
        <f t="shared" si="41"/>
        <v>62.7</v>
      </c>
      <c r="X234" s="152">
        <v>3.0000000000000001E-5</v>
      </c>
      <c r="Y234" s="152">
        <f t="shared" si="42"/>
        <v>5.7000000000000002E-3</v>
      </c>
      <c r="Z234" s="152">
        <v>0</v>
      </c>
      <c r="AA234" s="153">
        <f t="shared" si="43"/>
        <v>0</v>
      </c>
      <c r="AR234" s="18" t="s">
        <v>171</v>
      </c>
      <c r="AT234" s="18" t="s">
        <v>167</v>
      </c>
      <c r="AU234" s="18" t="s">
        <v>103</v>
      </c>
      <c r="AY234" s="18" t="s">
        <v>166</v>
      </c>
      <c r="BE234" s="154">
        <f t="shared" si="44"/>
        <v>0</v>
      </c>
      <c r="BF234" s="154">
        <f t="shared" si="45"/>
        <v>0</v>
      </c>
      <c r="BG234" s="154">
        <f t="shared" si="46"/>
        <v>0</v>
      </c>
      <c r="BH234" s="154">
        <f t="shared" si="47"/>
        <v>0</v>
      </c>
      <c r="BI234" s="154">
        <f t="shared" si="48"/>
        <v>0</v>
      </c>
      <c r="BJ234" s="18" t="s">
        <v>22</v>
      </c>
      <c r="BK234" s="154">
        <f t="shared" si="49"/>
        <v>0</v>
      </c>
      <c r="BL234" s="18" t="s">
        <v>171</v>
      </c>
      <c r="BM234" s="18" t="s">
        <v>1460</v>
      </c>
    </row>
    <row r="235" spans="2:65" s="1" customFormat="1" ht="16.5" customHeight="1">
      <c r="B235" s="119"/>
      <c r="C235" s="155" t="s">
        <v>499</v>
      </c>
      <c r="D235" s="155" t="s">
        <v>254</v>
      </c>
      <c r="E235" s="156" t="s">
        <v>1461</v>
      </c>
      <c r="F235" s="221" t="s">
        <v>1462</v>
      </c>
      <c r="G235" s="221"/>
      <c r="H235" s="221"/>
      <c r="I235" s="221"/>
      <c r="J235" s="157" t="s">
        <v>200</v>
      </c>
      <c r="K235" s="158">
        <v>199.5</v>
      </c>
      <c r="L235" s="222"/>
      <c r="M235" s="222"/>
      <c r="N235" s="222">
        <f t="shared" si="40"/>
        <v>0</v>
      </c>
      <c r="O235" s="220"/>
      <c r="P235" s="220"/>
      <c r="Q235" s="220"/>
      <c r="R235" s="121"/>
      <c r="T235" s="151" t="s">
        <v>5</v>
      </c>
      <c r="U235" s="40" t="s">
        <v>42</v>
      </c>
      <c r="V235" s="152">
        <v>0</v>
      </c>
      <c r="W235" s="152">
        <f t="shared" si="41"/>
        <v>0</v>
      </c>
      <c r="X235" s="152">
        <v>5.0000000000000001E-4</v>
      </c>
      <c r="Y235" s="152">
        <f t="shared" si="42"/>
        <v>9.9750000000000005E-2</v>
      </c>
      <c r="Z235" s="152">
        <v>0</v>
      </c>
      <c r="AA235" s="153">
        <f t="shared" si="43"/>
        <v>0</v>
      </c>
      <c r="AR235" s="18" t="s">
        <v>197</v>
      </c>
      <c r="AT235" s="18" t="s">
        <v>254</v>
      </c>
      <c r="AU235" s="18" t="s">
        <v>103</v>
      </c>
      <c r="AY235" s="18" t="s">
        <v>166</v>
      </c>
      <c r="BE235" s="154">
        <f t="shared" si="44"/>
        <v>0</v>
      </c>
      <c r="BF235" s="154">
        <f t="shared" si="45"/>
        <v>0</v>
      </c>
      <c r="BG235" s="154">
        <f t="shared" si="46"/>
        <v>0</v>
      </c>
      <c r="BH235" s="154">
        <f t="shared" si="47"/>
        <v>0</v>
      </c>
      <c r="BI235" s="154">
        <f t="shared" si="48"/>
        <v>0</v>
      </c>
      <c r="BJ235" s="18" t="s">
        <v>22</v>
      </c>
      <c r="BK235" s="154">
        <f t="shared" si="49"/>
        <v>0</v>
      </c>
      <c r="BL235" s="18" t="s">
        <v>171</v>
      </c>
      <c r="BM235" s="18" t="s">
        <v>1463</v>
      </c>
    </row>
    <row r="236" spans="2:65" s="1" customFormat="1" ht="25.5" customHeight="1">
      <c r="B236" s="119"/>
      <c r="C236" s="147" t="s">
        <v>503</v>
      </c>
      <c r="D236" s="147" t="s">
        <v>167</v>
      </c>
      <c r="E236" s="148" t="s">
        <v>243</v>
      </c>
      <c r="F236" s="219" t="s">
        <v>244</v>
      </c>
      <c r="G236" s="219"/>
      <c r="H236" s="219"/>
      <c r="I236" s="219"/>
      <c r="J236" s="149" t="s">
        <v>194</v>
      </c>
      <c r="K236" s="150">
        <v>275</v>
      </c>
      <c r="L236" s="220"/>
      <c r="M236" s="220"/>
      <c r="N236" s="220">
        <f t="shared" si="40"/>
        <v>0</v>
      </c>
      <c r="O236" s="220"/>
      <c r="P236" s="220"/>
      <c r="Q236" s="220"/>
      <c r="R236" s="121"/>
      <c r="T236" s="151" t="s">
        <v>5</v>
      </c>
      <c r="U236" s="40" t="s">
        <v>42</v>
      </c>
      <c r="V236" s="152">
        <v>0.08</v>
      </c>
      <c r="W236" s="152">
        <f t="shared" si="41"/>
        <v>22</v>
      </c>
      <c r="X236" s="152">
        <v>6.8999999999999997E-4</v>
      </c>
      <c r="Y236" s="152">
        <f t="shared" si="42"/>
        <v>0.18975</v>
      </c>
      <c r="Z236" s="152">
        <v>0</v>
      </c>
      <c r="AA236" s="153">
        <f t="shared" si="43"/>
        <v>0</v>
      </c>
      <c r="AR236" s="18" t="s">
        <v>171</v>
      </c>
      <c r="AT236" s="18" t="s">
        <v>167</v>
      </c>
      <c r="AU236" s="18" t="s">
        <v>103</v>
      </c>
      <c r="AY236" s="18" t="s">
        <v>166</v>
      </c>
      <c r="BE236" s="154">
        <f t="shared" si="44"/>
        <v>0</v>
      </c>
      <c r="BF236" s="154">
        <f t="shared" si="45"/>
        <v>0</v>
      </c>
      <c r="BG236" s="154">
        <f t="shared" si="46"/>
        <v>0</v>
      </c>
      <c r="BH236" s="154">
        <f t="shared" si="47"/>
        <v>0</v>
      </c>
      <c r="BI236" s="154">
        <f t="shared" si="48"/>
        <v>0</v>
      </c>
      <c r="BJ236" s="18" t="s">
        <v>22</v>
      </c>
      <c r="BK236" s="154">
        <f t="shared" si="49"/>
        <v>0</v>
      </c>
      <c r="BL236" s="18" t="s">
        <v>171</v>
      </c>
      <c r="BM236" s="18" t="s">
        <v>1464</v>
      </c>
    </row>
    <row r="237" spans="2:65" s="9" customFormat="1" ht="29.85" customHeight="1">
      <c r="B237" s="136"/>
      <c r="C237" s="137"/>
      <c r="D237" s="146" t="s">
        <v>119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228">
        <f>BK237</f>
        <v>0</v>
      </c>
      <c r="O237" s="229"/>
      <c r="P237" s="229"/>
      <c r="Q237" s="229"/>
      <c r="R237" s="139"/>
      <c r="T237" s="140"/>
      <c r="U237" s="137"/>
      <c r="V237" s="137"/>
      <c r="W237" s="141">
        <f>SUM(W238:W248)</f>
        <v>200.09864000000002</v>
      </c>
      <c r="X237" s="137"/>
      <c r="Y237" s="141">
        <f>SUM(Y238:Y248)</f>
        <v>10.5985736</v>
      </c>
      <c r="Z237" s="137"/>
      <c r="AA237" s="142">
        <f>SUM(AA238:AA248)</f>
        <v>0</v>
      </c>
      <c r="AR237" s="143" t="s">
        <v>22</v>
      </c>
      <c r="AT237" s="144" t="s">
        <v>76</v>
      </c>
      <c r="AU237" s="144" t="s">
        <v>22</v>
      </c>
      <c r="AY237" s="143" t="s">
        <v>166</v>
      </c>
      <c r="BK237" s="145">
        <f>SUM(BK238:BK248)</f>
        <v>0</v>
      </c>
    </row>
    <row r="238" spans="2:65" s="1" customFormat="1" ht="38.25" customHeight="1">
      <c r="B238" s="119"/>
      <c r="C238" s="147" t="s">
        <v>507</v>
      </c>
      <c r="D238" s="147" t="s">
        <v>167</v>
      </c>
      <c r="E238" s="148" t="s">
        <v>1465</v>
      </c>
      <c r="F238" s="219" t="s">
        <v>1466</v>
      </c>
      <c r="G238" s="219"/>
      <c r="H238" s="219"/>
      <c r="I238" s="219"/>
      <c r="J238" s="149" t="s">
        <v>194</v>
      </c>
      <c r="K238" s="150">
        <v>60</v>
      </c>
      <c r="L238" s="220"/>
      <c r="M238" s="220"/>
      <c r="N238" s="220">
        <f t="shared" ref="N238:N248" si="50">ROUND(L238*K238,2)</f>
        <v>0</v>
      </c>
      <c r="O238" s="220"/>
      <c r="P238" s="220"/>
      <c r="Q238" s="220"/>
      <c r="R238" s="121"/>
      <c r="T238" s="151" t="s">
        <v>5</v>
      </c>
      <c r="U238" s="40" t="s">
        <v>42</v>
      </c>
      <c r="V238" s="152">
        <v>0.47</v>
      </c>
      <c r="W238" s="152">
        <f t="shared" ref="W238:W248" si="51">V238*K238</f>
        <v>28.2</v>
      </c>
      <c r="X238" s="152">
        <v>1.8380000000000001E-2</v>
      </c>
      <c r="Y238" s="152">
        <f t="shared" ref="Y238:Y248" si="52">X238*K238</f>
        <v>1.1028</v>
      </c>
      <c r="Z238" s="152">
        <v>0</v>
      </c>
      <c r="AA238" s="153">
        <f t="shared" ref="AA238:AA248" si="53">Z238*K238</f>
        <v>0</v>
      </c>
      <c r="AR238" s="18" t="s">
        <v>171</v>
      </c>
      <c r="AT238" s="18" t="s">
        <v>167</v>
      </c>
      <c r="AU238" s="18" t="s">
        <v>103</v>
      </c>
      <c r="AY238" s="18" t="s">
        <v>166</v>
      </c>
      <c r="BE238" s="154">
        <f t="shared" ref="BE238:BE248" si="54">IF(U238="základní",N238,0)</f>
        <v>0</v>
      </c>
      <c r="BF238" s="154">
        <f t="shared" ref="BF238:BF248" si="55">IF(U238="snížená",N238,0)</f>
        <v>0</v>
      </c>
      <c r="BG238" s="154">
        <f t="shared" ref="BG238:BG248" si="56">IF(U238="zákl. přenesená",N238,0)</f>
        <v>0</v>
      </c>
      <c r="BH238" s="154">
        <f t="shared" ref="BH238:BH248" si="57">IF(U238="sníž. přenesená",N238,0)</f>
        <v>0</v>
      </c>
      <c r="BI238" s="154">
        <f t="shared" ref="BI238:BI248" si="58">IF(U238="nulová",N238,0)</f>
        <v>0</v>
      </c>
      <c r="BJ238" s="18" t="s">
        <v>22</v>
      </c>
      <c r="BK238" s="154">
        <f t="shared" ref="BK238:BK248" si="59">ROUND(L238*K238,2)</f>
        <v>0</v>
      </c>
      <c r="BL238" s="18" t="s">
        <v>171</v>
      </c>
      <c r="BM238" s="18" t="s">
        <v>1467</v>
      </c>
    </row>
    <row r="239" spans="2:65" s="1" customFormat="1" ht="38.25" customHeight="1">
      <c r="B239" s="119"/>
      <c r="C239" s="147" t="s">
        <v>511</v>
      </c>
      <c r="D239" s="147" t="s">
        <v>167</v>
      </c>
      <c r="E239" s="148" t="s">
        <v>1468</v>
      </c>
      <c r="F239" s="219" t="s">
        <v>1469</v>
      </c>
      <c r="G239" s="219"/>
      <c r="H239" s="219"/>
      <c r="I239" s="219"/>
      <c r="J239" s="149" t="s">
        <v>194</v>
      </c>
      <c r="K239" s="150">
        <v>48.48</v>
      </c>
      <c r="L239" s="220"/>
      <c r="M239" s="220"/>
      <c r="N239" s="220">
        <f t="shared" si="50"/>
        <v>0</v>
      </c>
      <c r="O239" s="220"/>
      <c r="P239" s="220"/>
      <c r="Q239" s="220"/>
      <c r="R239" s="121"/>
      <c r="T239" s="151" t="s">
        <v>5</v>
      </c>
      <c r="U239" s="40" t="s">
        <v>42</v>
      </c>
      <c r="V239" s="152">
        <v>0.32</v>
      </c>
      <c r="W239" s="152">
        <f t="shared" si="51"/>
        <v>15.513599999999999</v>
      </c>
      <c r="X239" s="152">
        <v>1.103E-2</v>
      </c>
      <c r="Y239" s="152">
        <f t="shared" si="52"/>
        <v>0.53473439999999994</v>
      </c>
      <c r="Z239" s="152">
        <v>0</v>
      </c>
      <c r="AA239" s="153">
        <f t="shared" si="53"/>
        <v>0</v>
      </c>
      <c r="AR239" s="18" t="s">
        <v>171</v>
      </c>
      <c r="AT239" s="18" t="s">
        <v>167</v>
      </c>
      <c r="AU239" s="18" t="s">
        <v>103</v>
      </c>
      <c r="AY239" s="18" t="s">
        <v>166</v>
      </c>
      <c r="BE239" s="154">
        <f t="shared" si="54"/>
        <v>0</v>
      </c>
      <c r="BF239" s="154">
        <f t="shared" si="55"/>
        <v>0</v>
      </c>
      <c r="BG239" s="154">
        <f t="shared" si="56"/>
        <v>0</v>
      </c>
      <c r="BH239" s="154">
        <f t="shared" si="57"/>
        <v>0</v>
      </c>
      <c r="BI239" s="154">
        <f t="shared" si="58"/>
        <v>0</v>
      </c>
      <c r="BJ239" s="18" t="s">
        <v>22</v>
      </c>
      <c r="BK239" s="154">
        <f t="shared" si="59"/>
        <v>0</v>
      </c>
      <c r="BL239" s="18" t="s">
        <v>171</v>
      </c>
      <c r="BM239" s="18" t="s">
        <v>1470</v>
      </c>
    </row>
    <row r="240" spans="2:65" s="1" customFormat="1" ht="25.5" customHeight="1">
      <c r="B240" s="119"/>
      <c r="C240" s="147" t="s">
        <v>515</v>
      </c>
      <c r="D240" s="147" t="s">
        <v>167</v>
      </c>
      <c r="E240" s="148" t="s">
        <v>1471</v>
      </c>
      <c r="F240" s="219" t="s">
        <v>1472</v>
      </c>
      <c r="G240" s="219"/>
      <c r="H240" s="219"/>
      <c r="I240" s="219"/>
      <c r="J240" s="149" t="s">
        <v>194</v>
      </c>
      <c r="K240" s="150">
        <v>145</v>
      </c>
      <c r="L240" s="220"/>
      <c r="M240" s="220"/>
      <c r="N240" s="220">
        <f t="shared" si="50"/>
        <v>0</v>
      </c>
      <c r="O240" s="220"/>
      <c r="P240" s="220"/>
      <c r="Q240" s="220"/>
      <c r="R240" s="121"/>
      <c r="T240" s="151" t="s">
        <v>5</v>
      </c>
      <c r="U240" s="40" t="s">
        <v>42</v>
      </c>
      <c r="V240" s="152">
        <v>7.3999999999999996E-2</v>
      </c>
      <c r="W240" s="152">
        <f t="shared" si="51"/>
        <v>10.729999999999999</v>
      </c>
      <c r="X240" s="152">
        <v>2.5999999999999998E-4</v>
      </c>
      <c r="Y240" s="152">
        <f t="shared" si="52"/>
        <v>3.7699999999999997E-2</v>
      </c>
      <c r="Z240" s="152">
        <v>0</v>
      </c>
      <c r="AA240" s="153">
        <f t="shared" si="53"/>
        <v>0</v>
      </c>
      <c r="AR240" s="18" t="s">
        <v>171</v>
      </c>
      <c r="AT240" s="18" t="s">
        <v>167</v>
      </c>
      <c r="AU240" s="18" t="s">
        <v>103</v>
      </c>
      <c r="AY240" s="18" t="s">
        <v>166</v>
      </c>
      <c r="BE240" s="154">
        <f t="shared" si="54"/>
        <v>0</v>
      </c>
      <c r="BF240" s="154">
        <f t="shared" si="55"/>
        <v>0</v>
      </c>
      <c r="BG240" s="154">
        <f t="shared" si="56"/>
        <v>0</v>
      </c>
      <c r="BH240" s="154">
        <f t="shared" si="57"/>
        <v>0</v>
      </c>
      <c r="BI240" s="154">
        <f t="shared" si="58"/>
        <v>0</v>
      </c>
      <c r="BJ240" s="18" t="s">
        <v>22</v>
      </c>
      <c r="BK240" s="154">
        <f t="shared" si="59"/>
        <v>0</v>
      </c>
      <c r="BL240" s="18" t="s">
        <v>171</v>
      </c>
      <c r="BM240" s="18" t="s">
        <v>1473</v>
      </c>
    </row>
    <row r="241" spans="2:65" s="1" customFormat="1" ht="25.5" customHeight="1">
      <c r="B241" s="119"/>
      <c r="C241" s="147" t="s">
        <v>519</v>
      </c>
      <c r="D241" s="147" t="s">
        <v>167</v>
      </c>
      <c r="E241" s="148" t="s">
        <v>1474</v>
      </c>
      <c r="F241" s="219" t="s">
        <v>1475</v>
      </c>
      <c r="G241" s="219"/>
      <c r="H241" s="219"/>
      <c r="I241" s="219"/>
      <c r="J241" s="149" t="s">
        <v>194</v>
      </c>
      <c r="K241" s="150">
        <v>145</v>
      </c>
      <c r="L241" s="220"/>
      <c r="M241" s="220"/>
      <c r="N241" s="220">
        <f t="shared" si="50"/>
        <v>0</v>
      </c>
      <c r="O241" s="220"/>
      <c r="P241" s="220"/>
      <c r="Q241" s="220"/>
      <c r="R241" s="121"/>
      <c r="T241" s="151" t="s">
        <v>5</v>
      </c>
      <c r="U241" s="40" t="s">
        <v>42</v>
      </c>
      <c r="V241" s="152">
        <v>0.33</v>
      </c>
      <c r="W241" s="152">
        <f t="shared" si="51"/>
        <v>47.85</v>
      </c>
      <c r="X241" s="152">
        <v>4.8900000000000002E-3</v>
      </c>
      <c r="Y241" s="152">
        <f t="shared" si="52"/>
        <v>0.70905000000000007</v>
      </c>
      <c r="Z241" s="152">
        <v>0</v>
      </c>
      <c r="AA241" s="153">
        <f t="shared" si="53"/>
        <v>0</v>
      </c>
      <c r="AR241" s="18" t="s">
        <v>171</v>
      </c>
      <c r="AT241" s="18" t="s">
        <v>167</v>
      </c>
      <c r="AU241" s="18" t="s">
        <v>103</v>
      </c>
      <c r="AY241" s="18" t="s">
        <v>166</v>
      </c>
      <c r="BE241" s="154">
        <f t="shared" si="54"/>
        <v>0</v>
      </c>
      <c r="BF241" s="154">
        <f t="shared" si="55"/>
        <v>0</v>
      </c>
      <c r="BG241" s="154">
        <f t="shared" si="56"/>
        <v>0</v>
      </c>
      <c r="BH241" s="154">
        <f t="shared" si="57"/>
        <v>0</v>
      </c>
      <c r="BI241" s="154">
        <f t="shared" si="58"/>
        <v>0</v>
      </c>
      <c r="BJ241" s="18" t="s">
        <v>22</v>
      </c>
      <c r="BK241" s="154">
        <f t="shared" si="59"/>
        <v>0</v>
      </c>
      <c r="BL241" s="18" t="s">
        <v>171</v>
      </c>
      <c r="BM241" s="18" t="s">
        <v>1476</v>
      </c>
    </row>
    <row r="242" spans="2:65" s="1" customFormat="1" ht="25.5" customHeight="1">
      <c r="B242" s="119"/>
      <c r="C242" s="147" t="s">
        <v>523</v>
      </c>
      <c r="D242" s="147" t="s">
        <v>167</v>
      </c>
      <c r="E242" s="148" t="s">
        <v>1477</v>
      </c>
      <c r="F242" s="219" t="s">
        <v>1478</v>
      </c>
      <c r="G242" s="219"/>
      <c r="H242" s="219"/>
      <c r="I242" s="219"/>
      <c r="J242" s="149" t="s">
        <v>194</v>
      </c>
      <c r="K242" s="150">
        <v>145</v>
      </c>
      <c r="L242" s="220"/>
      <c r="M242" s="220"/>
      <c r="N242" s="220">
        <f t="shared" si="50"/>
        <v>0</v>
      </c>
      <c r="O242" s="220"/>
      <c r="P242" s="220"/>
      <c r="Q242" s="220"/>
      <c r="R242" s="121"/>
      <c r="T242" s="151" t="s">
        <v>5</v>
      </c>
      <c r="U242" s="40" t="s">
        <v>42</v>
      </c>
      <c r="V242" s="152">
        <v>0.34</v>
      </c>
      <c r="W242" s="152">
        <f t="shared" si="51"/>
        <v>49.300000000000004</v>
      </c>
      <c r="X242" s="152">
        <v>2.3630000000000002E-2</v>
      </c>
      <c r="Y242" s="152">
        <f t="shared" si="52"/>
        <v>3.4263500000000002</v>
      </c>
      <c r="Z242" s="152">
        <v>0</v>
      </c>
      <c r="AA242" s="153">
        <f t="shared" si="53"/>
        <v>0</v>
      </c>
      <c r="AR242" s="18" t="s">
        <v>171</v>
      </c>
      <c r="AT242" s="18" t="s">
        <v>167</v>
      </c>
      <c r="AU242" s="18" t="s">
        <v>103</v>
      </c>
      <c r="AY242" s="18" t="s">
        <v>166</v>
      </c>
      <c r="BE242" s="154">
        <f t="shared" si="54"/>
        <v>0</v>
      </c>
      <c r="BF242" s="154">
        <f t="shared" si="55"/>
        <v>0</v>
      </c>
      <c r="BG242" s="154">
        <f t="shared" si="56"/>
        <v>0</v>
      </c>
      <c r="BH242" s="154">
        <f t="shared" si="57"/>
        <v>0</v>
      </c>
      <c r="BI242" s="154">
        <f t="shared" si="58"/>
        <v>0</v>
      </c>
      <c r="BJ242" s="18" t="s">
        <v>22</v>
      </c>
      <c r="BK242" s="154">
        <f t="shared" si="59"/>
        <v>0</v>
      </c>
      <c r="BL242" s="18" t="s">
        <v>171</v>
      </c>
      <c r="BM242" s="18" t="s">
        <v>1479</v>
      </c>
    </row>
    <row r="243" spans="2:65" s="1" customFormat="1" ht="25.5" customHeight="1">
      <c r="B243" s="119"/>
      <c r="C243" s="147" t="s">
        <v>527</v>
      </c>
      <c r="D243" s="147" t="s">
        <v>167</v>
      </c>
      <c r="E243" s="148" t="s">
        <v>1480</v>
      </c>
      <c r="F243" s="219" t="s">
        <v>1481</v>
      </c>
      <c r="G243" s="219"/>
      <c r="H243" s="219"/>
      <c r="I243" s="219"/>
      <c r="J243" s="149" t="s">
        <v>194</v>
      </c>
      <c r="K243" s="150">
        <v>112</v>
      </c>
      <c r="L243" s="220"/>
      <c r="M243" s="220"/>
      <c r="N243" s="220">
        <f t="shared" si="50"/>
        <v>0</v>
      </c>
      <c r="O243" s="220"/>
      <c r="P243" s="220"/>
      <c r="Q243" s="220"/>
      <c r="R243" s="121"/>
      <c r="T243" s="151" t="s">
        <v>5</v>
      </c>
      <c r="U243" s="40" t="s">
        <v>42</v>
      </c>
      <c r="V243" s="152">
        <v>0.245</v>
      </c>
      <c r="W243" s="152">
        <f t="shared" si="51"/>
        <v>27.439999999999998</v>
      </c>
      <c r="X243" s="152">
        <v>2.6800000000000001E-3</v>
      </c>
      <c r="Y243" s="152">
        <f t="shared" si="52"/>
        <v>0.30015999999999998</v>
      </c>
      <c r="Z243" s="152">
        <v>0</v>
      </c>
      <c r="AA243" s="153">
        <f t="shared" si="53"/>
        <v>0</v>
      </c>
      <c r="AR243" s="18" t="s">
        <v>171</v>
      </c>
      <c r="AT243" s="18" t="s">
        <v>167</v>
      </c>
      <c r="AU243" s="18" t="s">
        <v>103</v>
      </c>
      <c r="AY243" s="18" t="s">
        <v>166</v>
      </c>
      <c r="BE243" s="154">
        <f t="shared" si="54"/>
        <v>0</v>
      </c>
      <c r="BF243" s="154">
        <f t="shared" si="55"/>
        <v>0</v>
      </c>
      <c r="BG243" s="154">
        <f t="shared" si="56"/>
        <v>0</v>
      </c>
      <c r="BH243" s="154">
        <f t="shared" si="57"/>
        <v>0</v>
      </c>
      <c r="BI243" s="154">
        <f t="shared" si="58"/>
        <v>0</v>
      </c>
      <c r="BJ243" s="18" t="s">
        <v>22</v>
      </c>
      <c r="BK243" s="154">
        <f t="shared" si="59"/>
        <v>0</v>
      </c>
      <c r="BL243" s="18" t="s">
        <v>171</v>
      </c>
      <c r="BM243" s="18" t="s">
        <v>1482</v>
      </c>
    </row>
    <row r="244" spans="2:65" s="1" customFormat="1" ht="38.25" customHeight="1">
      <c r="B244" s="119"/>
      <c r="C244" s="147" t="s">
        <v>531</v>
      </c>
      <c r="D244" s="147" t="s">
        <v>167</v>
      </c>
      <c r="E244" s="148" t="s">
        <v>1483</v>
      </c>
      <c r="F244" s="219" t="s">
        <v>1484</v>
      </c>
      <c r="G244" s="219"/>
      <c r="H244" s="219"/>
      <c r="I244" s="219"/>
      <c r="J244" s="149" t="s">
        <v>194</v>
      </c>
      <c r="K244" s="150">
        <v>33</v>
      </c>
      <c r="L244" s="220"/>
      <c r="M244" s="220"/>
      <c r="N244" s="220">
        <f t="shared" si="50"/>
        <v>0</v>
      </c>
      <c r="O244" s="220"/>
      <c r="P244" s="220"/>
      <c r="Q244" s="220"/>
      <c r="R244" s="121"/>
      <c r="T244" s="151" t="s">
        <v>5</v>
      </c>
      <c r="U244" s="40" t="s">
        <v>42</v>
      </c>
      <c r="V244" s="152">
        <v>0.245</v>
      </c>
      <c r="W244" s="152">
        <f t="shared" si="51"/>
        <v>8.0849999999999991</v>
      </c>
      <c r="X244" s="152">
        <v>2.6800000000000001E-3</v>
      </c>
      <c r="Y244" s="152">
        <f t="shared" si="52"/>
        <v>8.8440000000000005E-2</v>
      </c>
      <c r="Z244" s="152">
        <v>0</v>
      </c>
      <c r="AA244" s="153">
        <f t="shared" si="53"/>
        <v>0</v>
      </c>
      <c r="AR244" s="18" t="s">
        <v>171</v>
      </c>
      <c r="AT244" s="18" t="s">
        <v>167</v>
      </c>
      <c r="AU244" s="18" t="s">
        <v>103</v>
      </c>
      <c r="AY244" s="18" t="s">
        <v>166</v>
      </c>
      <c r="BE244" s="154">
        <f t="shared" si="54"/>
        <v>0</v>
      </c>
      <c r="BF244" s="154">
        <f t="shared" si="55"/>
        <v>0</v>
      </c>
      <c r="BG244" s="154">
        <f t="shared" si="56"/>
        <v>0</v>
      </c>
      <c r="BH244" s="154">
        <f t="shared" si="57"/>
        <v>0</v>
      </c>
      <c r="BI244" s="154">
        <f t="shared" si="58"/>
        <v>0</v>
      </c>
      <c r="BJ244" s="18" t="s">
        <v>22</v>
      </c>
      <c r="BK244" s="154">
        <f t="shared" si="59"/>
        <v>0</v>
      </c>
      <c r="BL244" s="18" t="s">
        <v>171</v>
      </c>
      <c r="BM244" s="18" t="s">
        <v>1485</v>
      </c>
    </row>
    <row r="245" spans="2:65" s="1" customFormat="1" ht="16.5" customHeight="1">
      <c r="B245" s="119"/>
      <c r="C245" s="147" t="s">
        <v>535</v>
      </c>
      <c r="D245" s="147" t="s">
        <v>167</v>
      </c>
      <c r="E245" s="148" t="s">
        <v>1486</v>
      </c>
      <c r="F245" s="219" t="s">
        <v>1487</v>
      </c>
      <c r="G245" s="219"/>
      <c r="H245" s="219"/>
      <c r="I245" s="219"/>
      <c r="J245" s="149" t="s">
        <v>605</v>
      </c>
      <c r="K245" s="150">
        <v>1</v>
      </c>
      <c r="L245" s="220"/>
      <c r="M245" s="220"/>
      <c r="N245" s="220">
        <f t="shared" si="50"/>
        <v>0</v>
      </c>
      <c r="O245" s="220"/>
      <c r="P245" s="220"/>
      <c r="Q245" s="220"/>
      <c r="R245" s="121"/>
      <c r="T245" s="151" t="s">
        <v>5</v>
      </c>
      <c r="U245" s="40" t="s">
        <v>42</v>
      </c>
      <c r="V245" s="152">
        <v>0</v>
      </c>
      <c r="W245" s="152">
        <f t="shared" si="51"/>
        <v>0</v>
      </c>
      <c r="X245" s="152">
        <v>0</v>
      </c>
      <c r="Y245" s="152">
        <f t="shared" si="52"/>
        <v>0</v>
      </c>
      <c r="Z245" s="152">
        <v>0</v>
      </c>
      <c r="AA245" s="153">
        <f t="shared" si="53"/>
        <v>0</v>
      </c>
      <c r="AR245" s="18" t="s">
        <v>1488</v>
      </c>
      <c r="AT245" s="18" t="s">
        <v>167</v>
      </c>
      <c r="AU245" s="18" t="s">
        <v>103</v>
      </c>
      <c r="AY245" s="18" t="s">
        <v>166</v>
      </c>
      <c r="BE245" s="154">
        <f t="shared" si="54"/>
        <v>0</v>
      </c>
      <c r="BF245" s="154">
        <f t="shared" si="55"/>
        <v>0</v>
      </c>
      <c r="BG245" s="154">
        <f t="shared" si="56"/>
        <v>0</v>
      </c>
      <c r="BH245" s="154">
        <f t="shared" si="57"/>
        <v>0</v>
      </c>
      <c r="BI245" s="154">
        <f t="shared" si="58"/>
        <v>0</v>
      </c>
      <c r="BJ245" s="18" t="s">
        <v>22</v>
      </c>
      <c r="BK245" s="154">
        <f t="shared" si="59"/>
        <v>0</v>
      </c>
      <c r="BL245" s="18" t="s">
        <v>1488</v>
      </c>
      <c r="BM245" s="18" t="s">
        <v>1489</v>
      </c>
    </row>
    <row r="246" spans="2:65" s="1" customFormat="1" ht="38.25" customHeight="1">
      <c r="B246" s="119"/>
      <c r="C246" s="147" t="s">
        <v>539</v>
      </c>
      <c r="D246" s="147" t="s">
        <v>167</v>
      </c>
      <c r="E246" s="148" t="s">
        <v>1490</v>
      </c>
      <c r="F246" s="219" t="s">
        <v>1491</v>
      </c>
      <c r="G246" s="219"/>
      <c r="H246" s="219"/>
      <c r="I246" s="219"/>
      <c r="J246" s="149" t="s">
        <v>170</v>
      </c>
      <c r="K246" s="150">
        <v>1.68</v>
      </c>
      <c r="L246" s="220"/>
      <c r="M246" s="220"/>
      <c r="N246" s="220">
        <f t="shared" si="50"/>
        <v>0</v>
      </c>
      <c r="O246" s="220"/>
      <c r="P246" s="220"/>
      <c r="Q246" s="220"/>
      <c r="R246" s="121"/>
      <c r="T246" s="151" t="s">
        <v>5</v>
      </c>
      <c r="U246" s="40" t="s">
        <v>42</v>
      </c>
      <c r="V246" s="152">
        <v>3.2130000000000001</v>
      </c>
      <c r="W246" s="152">
        <f t="shared" si="51"/>
        <v>5.3978399999999995</v>
      </c>
      <c r="X246" s="152">
        <v>2.45329</v>
      </c>
      <c r="Y246" s="152">
        <f t="shared" si="52"/>
        <v>4.1215272000000001</v>
      </c>
      <c r="Z246" s="152">
        <v>0</v>
      </c>
      <c r="AA246" s="153">
        <f t="shared" si="53"/>
        <v>0</v>
      </c>
      <c r="AR246" s="18" t="s">
        <v>171</v>
      </c>
      <c r="AT246" s="18" t="s">
        <v>167</v>
      </c>
      <c r="AU246" s="18" t="s">
        <v>103</v>
      </c>
      <c r="AY246" s="18" t="s">
        <v>166</v>
      </c>
      <c r="BE246" s="154">
        <f t="shared" si="54"/>
        <v>0</v>
      </c>
      <c r="BF246" s="154">
        <f t="shared" si="55"/>
        <v>0</v>
      </c>
      <c r="BG246" s="154">
        <f t="shared" si="56"/>
        <v>0</v>
      </c>
      <c r="BH246" s="154">
        <f t="shared" si="57"/>
        <v>0</v>
      </c>
      <c r="BI246" s="154">
        <f t="shared" si="58"/>
        <v>0</v>
      </c>
      <c r="BJ246" s="18" t="s">
        <v>22</v>
      </c>
      <c r="BK246" s="154">
        <f t="shared" si="59"/>
        <v>0</v>
      </c>
      <c r="BL246" s="18" t="s">
        <v>171</v>
      </c>
      <c r="BM246" s="18" t="s">
        <v>1492</v>
      </c>
    </row>
    <row r="247" spans="2:65" s="1" customFormat="1" ht="25.5" customHeight="1">
      <c r="B247" s="119"/>
      <c r="C247" s="147" t="s">
        <v>543</v>
      </c>
      <c r="D247" s="147" t="s">
        <v>167</v>
      </c>
      <c r="E247" s="148" t="s">
        <v>1493</v>
      </c>
      <c r="F247" s="219" t="s">
        <v>1494</v>
      </c>
      <c r="G247" s="219"/>
      <c r="H247" s="219"/>
      <c r="I247" s="219"/>
      <c r="J247" s="149" t="s">
        <v>170</v>
      </c>
      <c r="K247" s="150">
        <v>1.68</v>
      </c>
      <c r="L247" s="220"/>
      <c r="M247" s="220"/>
      <c r="N247" s="220">
        <f t="shared" si="50"/>
        <v>0</v>
      </c>
      <c r="O247" s="220"/>
      <c r="P247" s="220"/>
      <c r="Q247" s="220"/>
      <c r="R247" s="121"/>
      <c r="T247" s="151" t="s">
        <v>5</v>
      </c>
      <c r="U247" s="40" t="s">
        <v>42</v>
      </c>
      <c r="V247" s="152">
        <v>2.7</v>
      </c>
      <c r="W247" s="152">
        <f t="shared" si="51"/>
        <v>4.5360000000000005</v>
      </c>
      <c r="X247" s="152">
        <v>0.04</v>
      </c>
      <c r="Y247" s="152">
        <f t="shared" si="52"/>
        <v>6.7199999999999996E-2</v>
      </c>
      <c r="Z247" s="152">
        <v>0</v>
      </c>
      <c r="AA247" s="153">
        <f t="shared" si="53"/>
        <v>0</v>
      </c>
      <c r="AR247" s="18" t="s">
        <v>171</v>
      </c>
      <c r="AT247" s="18" t="s">
        <v>167</v>
      </c>
      <c r="AU247" s="18" t="s">
        <v>103</v>
      </c>
      <c r="AY247" s="18" t="s">
        <v>166</v>
      </c>
      <c r="BE247" s="154">
        <f t="shared" si="54"/>
        <v>0</v>
      </c>
      <c r="BF247" s="154">
        <f t="shared" si="55"/>
        <v>0</v>
      </c>
      <c r="BG247" s="154">
        <f t="shared" si="56"/>
        <v>0</v>
      </c>
      <c r="BH247" s="154">
        <f t="shared" si="57"/>
        <v>0</v>
      </c>
      <c r="BI247" s="154">
        <f t="shared" si="58"/>
        <v>0</v>
      </c>
      <c r="BJ247" s="18" t="s">
        <v>22</v>
      </c>
      <c r="BK247" s="154">
        <f t="shared" si="59"/>
        <v>0</v>
      </c>
      <c r="BL247" s="18" t="s">
        <v>171</v>
      </c>
      <c r="BM247" s="18" t="s">
        <v>1495</v>
      </c>
    </row>
    <row r="248" spans="2:65" s="1" customFormat="1" ht="16.5" customHeight="1">
      <c r="B248" s="119"/>
      <c r="C248" s="147" t="s">
        <v>547</v>
      </c>
      <c r="D248" s="147" t="s">
        <v>167</v>
      </c>
      <c r="E248" s="148" t="s">
        <v>1496</v>
      </c>
      <c r="F248" s="219" t="s">
        <v>1497</v>
      </c>
      <c r="G248" s="219"/>
      <c r="H248" s="219"/>
      <c r="I248" s="219"/>
      <c r="J248" s="149" t="s">
        <v>208</v>
      </c>
      <c r="K248" s="150">
        <v>0.2</v>
      </c>
      <c r="L248" s="220"/>
      <c r="M248" s="220"/>
      <c r="N248" s="220">
        <f t="shared" si="50"/>
        <v>0</v>
      </c>
      <c r="O248" s="220"/>
      <c r="P248" s="220"/>
      <c r="Q248" s="220"/>
      <c r="R248" s="121"/>
      <c r="T248" s="151" t="s">
        <v>5</v>
      </c>
      <c r="U248" s="40" t="s">
        <v>42</v>
      </c>
      <c r="V248" s="152">
        <v>15.231</v>
      </c>
      <c r="W248" s="152">
        <f t="shared" si="51"/>
        <v>3.0462000000000002</v>
      </c>
      <c r="X248" s="152">
        <v>1.0530600000000001</v>
      </c>
      <c r="Y248" s="152">
        <f t="shared" si="52"/>
        <v>0.21061200000000002</v>
      </c>
      <c r="Z248" s="152">
        <v>0</v>
      </c>
      <c r="AA248" s="153">
        <f t="shared" si="53"/>
        <v>0</v>
      </c>
      <c r="AR248" s="18" t="s">
        <v>171</v>
      </c>
      <c r="AT248" s="18" t="s">
        <v>167</v>
      </c>
      <c r="AU248" s="18" t="s">
        <v>103</v>
      </c>
      <c r="AY248" s="18" t="s">
        <v>166</v>
      </c>
      <c r="BE248" s="154">
        <f t="shared" si="54"/>
        <v>0</v>
      </c>
      <c r="BF248" s="154">
        <f t="shared" si="55"/>
        <v>0</v>
      </c>
      <c r="BG248" s="154">
        <f t="shared" si="56"/>
        <v>0</v>
      </c>
      <c r="BH248" s="154">
        <f t="shared" si="57"/>
        <v>0</v>
      </c>
      <c r="BI248" s="154">
        <f t="shared" si="58"/>
        <v>0</v>
      </c>
      <c r="BJ248" s="18" t="s">
        <v>22</v>
      </c>
      <c r="BK248" s="154">
        <f t="shared" si="59"/>
        <v>0</v>
      </c>
      <c r="BL248" s="18" t="s">
        <v>171</v>
      </c>
      <c r="BM248" s="18" t="s">
        <v>1498</v>
      </c>
    </row>
    <row r="249" spans="2:65" s="9" customFormat="1" ht="29.85" customHeight="1">
      <c r="B249" s="136"/>
      <c r="C249" s="137"/>
      <c r="D249" s="146" t="s">
        <v>120</v>
      </c>
      <c r="E249" s="146"/>
      <c r="F249" s="146"/>
      <c r="G249" s="146"/>
      <c r="H249" s="146"/>
      <c r="I249" s="146"/>
      <c r="J249" s="146"/>
      <c r="K249" s="146"/>
      <c r="L249" s="146"/>
      <c r="M249" s="146"/>
      <c r="N249" s="228">
        <f>BK249</f>
        <v>0</v>
      </c>
      <c r="O249" s="229"/>
      <c r="P249" s="229"/>
      <c r="Q249" s="229"/>
      <c r="R249" s="139"/>
      <c r="T249" s="140"/>
      <c r="U249" s="137"/>
      <c r="V249" s="137"/>
      <c r="W249" s="141">
        <f>W250</f>
        <v>75.2928</v>
      </c>
      <c r="X249" s="137"/>
      <c r="Y249" s="141">
        <f>Y250</f>
        <v>0</v>
      </c>
      <c r="Z249" s="137"/>
      <c r="AA249" s="142">
        <f>AA250</f>
        <v>37.988640000000004</v>
      </c>
      <c r="AR249" s="143" t="s">
        <v>22</v>
      </c>
      <c r="AT249" s="144" t="s">
        <v>76</v>
      </c>
      <c r="AU249" s="144" t="s">
        <v>22</v>
      </c>
      <c r="AY249" s="143" t="s">
        <v>166</v>
      </c>
      <c r="BK249" s="145">
        <f>BK250</f>
        <v>0</v>
      </c>
    </row>
    <row r="250" spans="2:65" s="1" customFormat="1" ht="38.25" customHeight="1">
      <c r="B250" s="119"/>
      <c r="C250" s="147" t="s">
        <v>551</v>
      </c>
      <c r="D250" s="147" t="s">
        <v>167</v>
      </c>
      <c r="E250" s="148" t="s">
        <v>1499</v>
      </c>
      <c r="F250" s="219" t="s">
        <v>1500</v>
      </c>
      <c r="G250" s="219"/>
      <c r="H250" s="219"/>
      <c r="I250" s="219"/>
      <c r="J250" s="149" t="s">
        <v>170</v>
      </c>
      <c r="K250" s="150">
        <v>171.12</v>
      </c>
      <c r="L250" s="220"/>
      <c r="M250" s="220"/>
      <c r="N250" s="220">
        <f>ROUND(L250*K250,2)</f>
        <v>0</v>
      </c>
      <c r="O250" s="220"/>
      <c r="P250" s="220"/>
      <c r="Q250" s="220"/>
      <c r="R250" s="121"/>
      <c r="T250" s="151" t="s">
        <v>5</v>
      </c>
      <c r="U250" s="40" t="s">
        <v>42</v>
      </c>
      <c r="V250" s="152">
        <v>0.44</v>
      </c>
      <c r="W250" s="152">
        <f>V250*K250</f>
        <v>75.2928</v>
      </c>
      <c r="X250" s="152">
        <v>0</v>
      </c>
      <c r="Y250" s="152">
        <f>X250*K250</f>
        <v>0</v>
      </c>
      <c r="Z250" s="152">
        <v>0.222</v>
      </c>
      <c r="AA250" s="153">
        <f>Z250*K250</f>
        <v>37.988640000000004</v>
      </c>
      <c r="AR250" s="18" t="s">
        <v>171</v>
      </c>
      <c r="AT250" s="18" t="s">
        <v>167</v>
      </c>
      <c r="AU250" s="18" t="s">
        <v>103</v>
      </c>
      <c r="AY250" s="18" t="s">
        <v>166</v>
      </c>
      <c r="BE250" s="154">
        <f>IF(U250="základní",N250,0)</f>
        <v>0</v>
      </c>
      <c r="BF250" s="154">
        <f>IF(U250="snížená",N250,0)</f>
        <v>0</v>
      </c>
      <c r="BG250" s="154">
        <f>IF(U250="zákl. přenesená",N250,0)</f>
        <v>0</v>
      </c>
      <c r="BH250" s="154">
        <f>IF(U250="sníž. přenesená",N250,0)</f>
        <v>0</v>
      </c>
      <c r="BI250" s="154">
        <f>IF(U250="nulová",N250,0)</f>
        <v>0</v>
      </c>
      <c r="BJ250" s="18" t="s">
        <v>22</v>
      </c>
      <c r="BK250" s="154">
        <f>ROUND(L250*K250,2)</f>
        <v>0</v>
      </c>
      <c r="BL250" s="18" t="s">
        <v>171</v>
      </c>
      <c r="BM250" s="18" t="s">
        <v>1501</v>
      </c>
    </row>
    <row r="251" spans="2:65" s="9" customFormat="1" ht="37.35" customHeight="1">
      <c r="B251" s="136"/>
      <c r="C251" s="137"/>
      <c r="D251" s="138" t="s">
        <v>123</v>
      </c>
      <c r="E251" s="138"/>
      <c r="F251" s="138"/>
      <c r="G251" s="138"/>
      <c r="H251" s="138"/>
      <c r="I251" s="138"/>
      <c r="J251" s="138"/>
      <c r="K251" s="138"/>
      <c r="L251" s="138"/>
      <c r="M251" s="138"/>
      <c r="N251" s="230">
        <f>BK251</f>
        <v>0</v>
      </c>
      <c r="O251" s="231"/>
      <c r="P251" s="231"/>
      <c r="Q251" s="231"/>
      <c r="R251" s="139"/>
      <c r="T251" s="140"/>
      <c r="U251" s="137"/>
      <c r="V251" s="137"/>
      <c r="W251" s="141">
        <f>W252+W269+W288+W311+W315+W325+W343+W346+W349+W358+W371+W384+W389+W395+W400+W406+W408</f>
        <v>731.93736199999989</v>
      </c>
      <c r="X251" s="137"/>
      <c r="Y251" s="141">
        <f>Y252+Y269+Y288+Y311+Y315+Y325+Y343+Y346+Y349+Y358+Y371+Y384+Y389+Y395+Y400+Y406+Y408</f>
        <v>8.126188599999999</v>
      </c>
      <c r="Z251" s="137"/>
      <c r="AA251" s="142">
        <f>AA252+AA269+AA288+AA311+AA315+AA325+AA343+AA346+AA349+AA358+AA371+AA384+AA389+AA395+AA400+AA406+AA408</f>
        <v>0</v>
      </c>
      <c r="AR251" s="143" t="s">
        <v>103</v>
      </c>
      <c r="AT251" s="144" t="s">
        <v>76</v>
      </c>
      <c r="AU251" s="144" t="s">
        <v>77</v>
      </c>
      <c r="AY251" s="143" t="s">
        <v>166</v>
      </c>
      <c r="BK251" s="145">
        <f>BK252+BK269+BK288+BK311+BK315+BK325+BK343+BK346+BK349+BK358+BK371+BK384+BK389+BK395+BK400+BK406+BK408</f>
        <v>0</v>
      </c>
    </row>
    <row r="252" spans="2:65" s="9" customFormat="1" ht="19.899999999999999" customHeight="1">
      <c r="B252" s="136"/>
      <c r="C252" s="137"/>
      <c r="D252" s="146" t="s">
        <v>126</v>
      </c>
      <c r="E252" s="146"/>
      <c r="F252" s="146"/>
      <c r="G252" s="146"/>
      <c r="H252" s="146"/>
      <c r="I252" s="146"/>
      <c r="J252" s="146"/>
      <c r="K252" s="146"/>
      <c r="L252" s="146"/>
      <c r="M252" s="146"/>
      <c r="N252" s="226">
        <f>BK252</f>
        <v>0</v>
      </c>
      <c r="O252" s="227"/>
      <c r="P252" s="227"/>
      <c r="Q252" s="227"/>
      <c r="R252" s="139"/>
      <c r="T252" s="140"/>
      <c r="U252" s="137"/>
      <c r="V252" s="137"/>
      <c r="W252" s="141">
        <f>SUM(W253:W268)</f>
        <v>21.592199999999995</v>
      </c>
      <c r="X252" s="137"/>
      <c r="Y252" s="141">
        <f>SUM(Y253:Y268)</f>
        <v>0.15991</v>
      </c>
      <c r="Z252" s="137"/>
      <c r="AA252" s="142">
        <f>SUM(AA253:AA268)</f>
        <v>0</v>
      </c>
      <c r="AR252" s="143" t="s">
        <v>103</v>
      </c>
      <c r="AT252" s="144" t="s">
        <v>76</v>
      </c>
      <c r="AU252" s="144" t="s">
        <v>22</v>
      </c>
      <c r="AY252" s="143" t="s">
        <v>166</v>
      </c>
      <c r="BK252" s="145">
        <f>SUM(BK253:BK268)</f>
        <v>0</v>
      </c>
    </row>
    <row r="253" spans="2:65" s="1" customFormat="1" ht="25.5" customHeight="1">
      <c r="B253" s="119"/>
      <c r="C253" s="147" t="s">
        <v>555</v>
      </c>
      <c r="D253" s="147" t="s">
        <v>167</v>
      </c>
      <c r="E253" s="148" t="s">
        <v>1502</v>
      </c>
      <c r="F253" s="219" t="s">
        <v>1503</v>
      </c>
      <c r="G253" s="219"/>
      <c r="H253" s="219"/>
      <c r="I253" s="219"/>
      <c r="J253" s="149" t="s">
        <v>200</v>
      </c>
      <c r="K253" s="150">
        <v>6</v>
      </c>
      <c r="L253" s="220"/>
      <c r="M253" s="220"/>
      <c r="N253" s="220">
        <f t="shared" ref="N253:N268" si="60">ROUND(L253*K253,2)</f>
        <v>0</v>
      </c>
      <c r="O253" s="220"/>
      <c r="P253" s="220"/>
      <c r="Q253" s="220"/>
      <c r="R253" s="121"/>
      <c r="T253" s="151" t="s">
        <v>5</v>
      </c>
      <c r="U253" s="40" t="s">
        <v>42</v>
      </c>
      <c r="V253" s="152">
        <v>0.55700000000000005</v>
      </c>
      <c r="W253" s="152">
        <f t="shared" ref="W253:W268" si="61">V253*K253</f>
        <v>3.3420000000000005</v>
      </c>
      <c r="X253" s="152">
        <v>2.2699999999999999E-3</v>
      </c>
      <c r="Y253" s="152">
        <f t="shared" ref="Y253:Y268" si="62">X253*K253</f>
        <v>1.362E-2</v>
      </c>
      <c r="Z253" s="152">
        <v>0</v>
      </c>
      <c r="AA253" s="153">
        <f t="shared" ref="AA253:AA268" si="63">Z253*K253</f>
        <v>0</v>
      </c>
      <c r="AR253" s="18" t="s">
        <v>230</v>
      </c>
      <c r="AT253" s="18" t="s">
        <v>167</v>
      </c>
      <c r="AU253" s="18" t="s">
        <v>103</v>
      </c>
      <c r="AY253" s="18" t="s">
        <v>166</v>
      </c>
      <c r="BE253" s="154">
        <f t="shared" ref="BE253:BE268" si="64">IF(U253="základní",N253,0)</f>
        <v>0</v>
      </c>
      <c r="BF253" s="154">
        <f t="shared" ref="BF253:BF268" si="65">IF(U253="snížená",N253,0)</f>
        <v>0</v>
      </c>
      <c r="BG253" s="154">
        <f t="shared" ref="BG253:BG268" si="66">IF(U253="zákl. přenesená",N253,0)</f>
        <v>0</v>
      </c>
      <c r="BH253" s="154">
        <f t="shared" ref="BH253:BH268" si="67">IF(U253="sníž. přenesená",N253,0)</f>
        <v>0</v>
      </c>
      <c r="BI253" s="154">
        <f t="shared" ref="BI253:BI268" si="68">IF(U253="nulová",N253,0)</f>
        <v>0</v>
      </c>
      <c r="BJ253" s="18" t="s">
        <v>22</v>
      </c>
      <c r="BK253" s="154">
        <f t="shared" ref="BK253:BK268" si="69">ROUND(L253*K253,2)</f>
        <v>0</v>
      </c>
      <c r="BL253" s="18" t="s">
        <v>230</v>
      </c>
      <c r="BM253" s="18" t="s">
        <v>1504</v>
      </c>
    </row>
    <row r="254" spans="2:65" s="1" customFormat="1" ht="25.5" customHeight="1">
      <c r="B254" s="119"/>
      <c r="C254" s="147" t="s">
        <v>28</v>
      </c>
      <c r="D254" s="147" t="s">
        <v>167</v>
      </c>
      <c r="E254" s="148" t="s">
        <v>468</v>
      </c>
      <c r="F254" s="219" t="s">
        <v>469</v>
      </c>
      <c r="G254" s="219"/>
      <c r="H254" s="219"/>
      <c r="I254" s="219"/>
      <c r="J254" s="149" t="s">
        <v>200</v>
      </c>
      <c r="K254" s="150">
        <v>4</v>
      </c>
      <c r="L254" s="220"/>
      <c r="M254" s="220"/>
      <c r="N254" s="220">
        <f t="shared" si="60"/>
        <v>0</v>
      </c>
      <c r="O254" s="220"/>
      <c r="P254" s="220"/>
      <c r="Q254" s="220"/>
      <c r="R254" s="121"/>
      <c r="T254" s="151" t="s">
        <v>5</v>
      </c>
      <c r="U254" s="40" t="s">
        <v>42</v>
      </c>
      <c r="V254" s="152">
        <v>0.36299999999999999</v>
      </c>
      <c r="W254" s="152">
        <f t="shared" si="61"/>
        <v>1.452</v>
      </c>
      <c r="X254" s="152">
        <v>1.2600000000000001E-3</v>
      </c>
      <c r="Y254" s="152">
        <f t="shared" si="62"/>
        <v>5.0400000000000002E-3</v>
      </c>
      <c r="Z254" s="152">
        <v>0</v>
      </c>
      <c r="AA254" s="153">
        <f t="shared" si="63"/>
        <v>0</v>
      </c>
      <c r="AR254" s="18" t="s">
        <v>230</v>
      </c>
      <c r="AT254" s="18" t="s">
        <v>167</v>
      </c>
      <c r="AU254" s="18" t="s">
        <v>103</v>
      </c>
      <c r="AY254" s="18" t="s">
        <v>166</v>
      </c>
      <c r="BE254" s="154">
        <f t="shared" si="64"/>
        <v>0</v>
      </c>
      <c r="BF254" s="154">
        <f t="shared" si="65"/>
        <v>0</v>
      </c>
      <c r="BG254" s="154">
        <f t="shared" si="66"/>
        <v>0</v>
      </c>
      <c r="BH254" s="154">
        <f t="shared" si="67"/>
        <v>0</v>
      </c>
      <c r="BI254" s="154">
        <f t="shared" si="68"/>
        <v>0</v>
      </c>
      <c r="BJ254" s="18" t="s">
        <v>22</v>
      </c>
      <c r="BK254" s="154">
        <f t="shared" si="69"/>
        <v>0</v>
      </c>
      <c r="BL254" s="18" t="s">
        <v>230</v>
      </c>
      <c r="BM254" s="18" t="s">
        <v>1505</v>
      </c>
    </row>
    <row r="255" spans="2:65" s="1" customFormat="1" ht="25.5" customHeight="1">
      <c r="B255" s="119"/>
      <c r="C255" s="155" t="s">
        <v>562</v>
      </c>
      <c r="D255" s="155" t="s">
        <v>254</v>
      </c>
      <c r="E255" s="156" t="s">
        <v>476</v>
      </c>
      <c r="F255" s="221" t="s">
        <v>477</v>
      </c>
      <c r="G255" s="221"/>
      <c r="H255" s="221"/>
      <c r="I255" s="221"/>
      <c r="J255" s="157" t="s">
        <v>228</v>
      </c>
      <c r="K255" s="158">
        <v>1</v>
      </c>
      <c r="L255" s="222"/>
      <c r="M255" s="222"/>
      <c r="N255" s="222">
        <f t="shared" si="60"/>
        <v>0</v>
      </c>
      <c r="O255" s="220"/>
      <c r="P255" s="220"/>
      <c r="Q255" s="220"/>
      <c r="R255" s="121"/>
      <c r="T255" s="151" t="s">
        <v>5</v>
      </c>
      <c r="U255" s="40" t="s">
        <v>42</v>
      </c>
      <c r="V255" s="152">
        <v>0</v>
      </c>
      <c r="W255" s="152">
        <f t="shared" si="61"/>
        <v>0</v>
      </c>
      <c r="X255" s="152">
        <v>4.4999999999999999E-4</v>
      </c>
      <c r="Y255" s="152">
        <f t="shared" si="62"/>
        <v>4.4999999999999999E-4</v>
      </c>
      <c r="Z255" s="152">
        <v>0</v>
      </c>
      <c r="AA255" s="153">
        <f t="shared" si="63"/>
        <v>0</v>
      </c>
      <c r="AR255" s="18" t="s">
        <v>294</v>
      </c>
      <c r="AT255" s="18" t="s">
        <v>254</v>
      </c>
      <c r="AU255" s="18" t="s">
        <v>103</v>
      </c>
      <c r="AY255" s="18" t="s">
        <v>166</v>
      </c>
      <c r="BE255" s="154">
        <f t="shared" si="64"/>
        <v>0</v>
      </c>
      <c r="BF255" s="154">
        <f t="shared" si="65"/>
        <v>0</v>
      </c>
      <c r="BG255" s="154">
        <f t="shared" si="66"/>
        <v>0</v>
      </c>
      <c r="BH255" s="154">
        <f t="shared" si="67"/>
        <v>0</v>
      </c>
      <c r="BI255" s="154">
        <f t="shared" si="68"/>
        <v>0</v>
      </c>
      <c r="BJ255" s="18" t="s">
        <v>22</v>
      </c>
      <c r="BK255" s="154">
        <f t="shared" si="69"/>
        <v>0</v>
      </c>
      <c r="BL255" s="18" t="s">
        <v>230</v>
      </c>
      <c r="BM255" s="18" t="s">
        <v>1506</v>
      </c>
    </row>
    <row r="256" spans="2:65" s="1" customFormat="1" ht="25.5" customHeight="1">
      <c r="B256" s="119"/>
      <c r="C256" s="147" t="s">
        <v>566</v>
      </c>
      <c r="D256" s="147" t="s">
        <v>167</v>
      </c>
      <c r="E256" s="148" t="s">
        <v>1507</v>
      </c>
      <c r="F256" s="219" t="s">
        <v>1508</v>
      </c>
      <c r="G256" s="219"/>
      <c r="H256" s="219"/>
      <c r="I256" s="219"/>
      <c r="J256" s="149" t="s">
        <v>200</v>
      </c>
      <c r="K256" s="150">
        <v>16</v>
      </c>
      <c r="L256" s="220"/>
      <c r="M256" s="220"/>
      <c r="N256" s="220">
        <f t="shared" si="60"/>
        <v>0</v>
      </c>
      <c r="O256" s="220"/>
      <c r="P256" s="220"/>
      <c r="Q256" s="220"/>
      <c r="R256" s="121"/>
      <c r="T256" s="151" t="s">
        <v>5</v>
      </c>
      <c r="U256" s="40" t="s">
        <v>42</v>
      </c>
      <c r="V256" s="152">
        <v>0.38300000000000001</v>
      </c>
      <c r="W256" s="152">
        <f t="shared" si="61"/>
        <v>6.1280000000000001</v>
      </c>
      <c r="X256" s="152">
        <v>1.7700000000000001E-3</v>
      </c>
      <c r="Y256" s="152">
        <f t="shared" si="62"/>
        <v>2.8320000000000001E-2</v>
      </c>
      <c r="Z256" s="152">
        <v>0</v>
      </c>
      <c r="AA256" s="153">
        <f t="shared" si="63"/>
        <v>0</v>
      </c>
      <c r="AR256" s="18" t="s">
        <v>230</v>
      </c>
      <c r="AT256" s="18" t="s">
        <v>167</v>
      </c>
      <c r="AU256" s="18" t="s">
        <v>103</v>
      </c>
      <c r="AY256" s="18" t="s">
        <v>166</v>
      </c>
      <c r="BE256" s="154">
        <f t="shared" si="64"/>
        <v>0</v>
      </c>
      <c r="BF256" s="154">
        <f t="shared" si="65"/>
        <v>0</v>
      </c>
      <c r="BG256" s="154">
        <f t="shared" si="66"/>
        <v>0</v>
      </c>
      <c r="BH256" s="154">
        <f t="shared" si="67"/>
        <v>0</v>
      </c>
      <c r="BI256" s="154">
        <f t="shared" si="68"/>
        <v>0</v>
      </c>
      <c r="BJ256" s="18" t="s">
        <v>22</v>
      </c>
      <c r="BK256" s="154">
        <f t="shared" si="69"/>
        <v>0</v>
      </c>
      <c r="BL256" s="18" t="s">
        <v>230</v>
      </c>
      <c r="BM256" s="18" t="s">
        <v>1509</v>
      </c>
    </row>
    <row r="257" spans="2:65" s="1" customFormat="1" ht="25.5" customHeight="1">
      <c r="B257" s="119"/>
      <c r="C257" s="147" t="s">
        <v>570</v>
      </c>
      <c r="D257" s="147" t="s">
        <v>167</v>
      </c>
      <c r="E257" s="148" t="s">
        <v>488</v>
      </c>
      <c r="F257" s="219" t="s">
        <v>489</v>
      </c>
      <c r="G257" s="219"/>
      <c r="H257" s="219"/>
      <c r="I257" s="219"/>
      <c r="J257" s="149" t="s">
        <v>200</v>
      </c>
      <c r="K257" s="150">
        <v>2</v>
      </c>
      <c r="L257" s="220"/>
      <c r="M257" s="220"/>
      <c r="N257" s="220">
        <f t="shared" si="60"/>
        <v>0</v>
      </c>
      <c r="O257" s="220"/>
      <c r="P257" s="220"/>
      <c r="Q257" s="220"/>
      <c r="R257" s="121"/>
      <c r="T257" s="151" t="s">
        <v>5</v>
      </c>
      <c r="U257" s="40" t="s">
        <v>42</v>
      </c>
      <c r="V257" s="152">
        <v>0.65900000000000003</v>
      </c>
      <c r="W257" s="152">
        <f t="shared" si="61"/>
        <v>1.3180000000000001</v>
      </c>
      <c r="X257" s="152">
        <v>8.1999999999999998E-4</v>
      </c>
      <c r="Y257" s="152">
        <f t="shared" si="62"/>
        <v>1.64E-3</v>
      </c>
      <c r="Z257" s="152">
        <v>0</v>
      </c>
      <c r="AA257" s="153">
        <f t="shared" si="63"/>
        <v>0</v>
      </c>
      <c r="AR257" s="18" t="s">
        <v>230</v>
      </c>
      <c r="AT257" s="18" t="s">
        <v>167</v>
      </c>
      <c r="AU257" s="18" t="s">
        <v>103</v>
      </c>
      <c r="AY257" s="18" t="s">
        <v>166</v>
      </c>
      <c r="BE257" s="154">
        <f t="shared" si="64"/>
        <v>0</v>
      </c>
      <c r="BF257" s="154">
        <f t="shared" si="65"/>
        <v>0</v>
      </c>
      <c r="BG257" s="154">
        <f t="shared" si="66"/>
        <v>0</v>
      </c>
      <c r="BH257" s="154">
        <f t="shared" si="67"/>
        <v>0</v>
      </c>
      <c r="BI257" s="154">
        <f t="shared" si="68"/>
        <v>0</v>
      </c>
      <c r="BJ257" s="18" t="s">
        <v>22</v>
      </c>
      <c r="BK257" s="154">
        <f t="shared" si="69"/>
        <v>0</v>
      </c>
      <c r="BL257" s="18" t="s">
        <v>230</v>
      </c>
      <c r="BM257" s="18" t="s">
        <v>1510</v>
      </c>
    </row>
    <row r="258" spans="2:65" s="1" customFormat="1" ht="25.5" customHeight="1">
      <c r="B258" s="119"/>
      <c r="C258" s="147" t="s">
        <v>574</v>
      </c>
      <c r="D258" s="147" t="s">
        <v>167</v>
      </c>
      <c r="E258" s="148" t="s">
        <v>492</v>
      </c>
      <c r="F258" s="219" t="s">
        <v>493</v>
      </c>
      <c r="G258" s="219"/>
      <c r="H258" s="219"/>
      <c r="I258" s="219"/>
      <c r="J258" s="149" t="s">
        <v>200</v>
      </c>
      <c r="K258" s="150">
        <v>5</v>
      </c>
      <c r="L258" s="220"/>
      <c r="M258" s="220"/>
      <c r="N258" s="220">
        <f t="shared" si="60"/>
        <v>0</v>
      </c>
      <c r="O258" s="220"/>
      <c r="P258" s="220"/>
      <c r="Q258" s="220"/>
      <c r="R258" s="121"/>
      <c r="T258" s="151" t="s">
        <v>5</v>
      </c>
      <c r="U258" s="40" t="s">
        <v>42</v>
      </c>
      <c r="V258" s="152">
        <v>0.72799999999999998</v>
      </c>
      <c r="W258" s="152">
        <f t="shared" si="61"/>
        <v>3.6399999999999997</v>
      </c>
      <c r="X258" s="152">
        <v>1E-3</v>
      </c>
      <c r="Y258" s="152">
        <f t="shared" si="62"/>
        <v>5.0000000000000001E-3</v>
      </c>
      <c r="Z258" s="152">
        <v>0</v>
      </c>
      <c r="AA258" s="153">
        <f t="shared" si="63"/>
        <v>0</v>
      </c>
      <c r="AR258" s="18" t="s">
        <v>230</v>
      </c>
      <c r="AT258" s="18" t="s">
        <v>167</v>
      </c>
      <c r="AU258" s="18" t="s">
        <v>103</v>
      </c>
      <c r="AY258" s="18" t="s">
        <v>166</v>
      </c>
      <c r="BE258" s="154">
        <f t="shared" si="64"/>
        <v>0</v>
      </c>
      <c r="BF258" s="154">
        <f t="shared" si="65"/>
        <v>0</v>
      </c>
      <c r="BG258" s="154">
        <f t="shared" si="66"/>
        <v>0</v>
      </c>
      <c r="BH258" s="154">
        <f t="shared" si="67"/>
        <v>0</v>
      </c>
      <c r="BI258" s="154">
        <f t="shared" si="68"/>
        <v>0</v>
      </c>
      <c r="BJ258" s="18" t="s">
        <v>22</v>
      </c>
      <c r="BK258" s="154">
        <f t="shared" si="69"/>
        <v>0</v>
      </c>
      <c r="BL258" s="18" t="s">
        <v>230</v>
      </c>
      <c r="BM258" s="18" t="s">
        <v>1511</v>
      </c>
    </row>
    <row r="259" spans="2:65" s="1" customFormat="1" ht="25.5" customHeight="1">
      <c r="B259" s="119"/>
      <c r="C259" s="147" t="s">
        <v>578</v>
      </c>
      <c r="D259" s="147" t="s">
        <v>167</v>
      </c>
      <c r="E259" s="148" t="s">
        <v>500</v>
      </c>
      <c r="F259" s="219" t="s">
        <v>501</v>
      </c>
      <c r="G259" s="219"/>
      <c r="H259" s="219"/>
      <c r="I259" s="219"/>
      <c r="J259" s="149" t="s">
        <v>200</v>
      </c>
      <c r="K259" s="150">
        <v>3</v>
      </c>
      <c r="L259" s="220"/>
      <c r="M259" s="220"/>
      <c r="N259" s="220">
        <f t="shared" si="60"/>
        <v>0</v>
      </c>
      <c r="O259" s="220"/>
      <c r="P259" s="220"/>
      <c r="Q259" s="220"/>
      <c r="R259" s="121"/>
      <c r="T259" s="151" t="s">
        <v>5</v>
      </c>
      <c r="U259" s="40" t="s">
        <v>42</v>
      </c>
      <c r="V259" s="152">
        <v>0.314</v>
      </c>
      <c r="W259" s="152">
        <f t="shared" si="61"/>
        <v>0.94199999999999995</v>
      </c>
      <c r="X259" s="152">
        <v>1.09E-3</v>
      </c>
      <c r="Y259" s="152">
        <f t="shared" si="62"/>
        <v>3.2700000000000003E-3</v>
      </c>
      <c r="Z259" s="152">
        <v>0</v>
      </c>
      <c r="AA259" s="153">
        <f t="shared" si="63"/>
        <v>0</v>
      </c>
      <c r="AR259" s="18" t="s">
        <v>230</v>
      </c>
      <c r="AT259" s="18" t="s">
        <v>167</v>
      </c>
      <c r="AU259" s="18" t="s">
        <v>103</v>
      </c>
      <c r="AY259" s="18" t="s">
        <v>166</v>
      </c>
      <c r="BE259" s="154">
        <f t="shared" si="64"/>
        <v>0</v>
      </c>
      <c r="BF259" s="154">
        <f t="shared" si="65"/>
        <v>0</v>
      </c>
      <c r="BG259" s="154">
        <f t="shared" si="66"/>
        <v>0</v>
      </c>
      <c r="BH259" s="154">
        <f t="shared" si="67"/>
        <v>0</v>
      </c>
      <c r="BI259" s="154">
        <f t="shared" si="68"/>
        <v>0</v>
      </c>
      <c r="BJ259" s="18" t="s">
        <v>22</v>
      </c>
      <c r="BK259" s="154">
        <f t="shared" si="69"/>
        <v>0</v>
      </c>
      <c r="BL259" s="18" t="s">
        <v>230</v>
      </c>
      <c r="BM259" s="18" t="s">
        <v>1512</v>
      </c>
    </row>
    <row r="260" spans="2:65" s="1" customFormat="1" ht="25.5" customHeight="1">
      <c r="B260" s="119"/>
      <c r="C260" s="147" t="s">
        <v>582</v>
      </c>
      <c r="D260" s="147" t="s">
        <v>167</v>
      </c>
      <c r="E260" s="148" t="s">
        <v>504</v>
      </c>
      <c r="F260" s="219" t="s">
        <v>505</v>
      </c>
      <c r="G260" s="219"/>
      <c r="H260" s="219"/>
      <c r="I260" s="219"/>
      <c r="J260" s="149" t="s">
        <v>228</v>
      </c>
      <c r="K260" s="150">
        <v>2</v>
      </c>
      <c r="L260" s="220"/>
      <c r="M260" s="220"/>
      <c r="N260" s="220">
        <f t="shared" si="60"/>
        <v>0</v>
      </c>
      <c r="O260" s="220"/>
      <c r="P260" s="220"/>
      <c r="Q260" s="220"/>
      <c r="R260" s="121"/>
      <c r="T260" s="151" t="s">
        <v>5</v>
      </c>
      <c r="U260" s="40" t="s">
        <v>42</v>
      </c>
      <c r="V260" s="152">
        <v>0.157</v>
      </c>
      <c r="W260" s="152">
        <f t="shared" si="61"/>
        <v>0.314</v>
      </c>
      <c r="X260" s="152">
        <v>0</v>
      </c>
      <c r="Y260" s="152">
        <f t="shared" si="62"/>
        <v>0</v>
      </c>
      <c r="Z260" s="152">
        <v>0</v>
      </c>
      <c r="AA260" s="153">
        <f t="shared" si="63"/>
        <v>0</v>
      </c>
      <c r="AR260" s="18" t="s">
        <v>230</v>
      </c>
      <c r="AT260" s="18" t="s">
        <v>167</v>
      </c>
      <c r="AU260" s="18" t="s">
        <v>103</v>
      </c>
      <c r="AY260" s="18" t="s">
        <v>166</v>
      </c>
      <c r="BE260" s="154">
        <f t="shared" si="64"/>
        <v>0</v>
      </c>
      <c r="BF260" s="154">
        <f t="shared" si="65"/>
        <v>0</v>
      </c>
      <c r="BG260" s="154">
        <f t="shared" si="66"/>
        <v>0</v>
      </c>
      <c r="BH260" s="154">
        <f t="shared" si="67"/>
        <v>0</v>
      </c>
      <c r="BI260" s="154">
        <f t="shared" si="68"/>
        <v>0</v>
      </c>
      <c r="BJ260" s="18" t="s">
        <v>22</v>
      </c>
      <c r="BK260" s="154">
        <f t="shared" si="69"/>
        <v>0</v>
      </c>
      <c r="BL260" s="18" t="s">
        <v>230</v>
      </c>
      <c r="BM260" s="18" t="s">
        <v>1513</v>
      </c>
    </row>
    <row r="261" spans="2:65" s="1" customFormat="1" ht="25.5" customHeight="1">
      <c r="B261" s="119"/>
      <c r="C261" s="147" t="s">
        <v>586</v>
      </c>
      <c r="D261" s="147" t="s">
        <v>167</v>
      </c>
      <c r="E261" s="148" t="s">
        <v>508</v>
      </c>
      <c r="F261" s="219" t="s">
        <v>509</v>
      </c>
      <c r="G261" s="219"/>
      <c r="H261" s="219"/>
      <c r="I261" s="219"/>
      <c r="J261" s="149" t="s">
        <v>228</v>
      </c>
      <c r="K261" s="150">
        <v>1</v>
      </c>
      <c r="L261" s="220"/>
      <c r="M261" s="220"/>
      <c r="N261" s="220">
        <f t="shared" si="60"/>
        <v>0</v>
      </c>
      <c r="O261" s="220"/>
      <c r="P261" s="220"/>
      <c r="Q261" s="220"/>
      <c r="R261" s="121"/>
      <c r="T261" s="151" t="s">
        <v>5</v>
      </c>
      <c r="U261" s="40" t="s">
        <v>42</v>
      </c>
      <c r="V261" s="152">
        <v>0.17399999999999999</v>
      </c>
      <c r="W261" s="152">
        <f t="shared" si="61"/>
        <v>0.17399999999999999</v>
      </c>
      <c r="X261" s="152">
        <v>0</v>
      </c>
      <c r="Y261" s="152">
        <f t="shared" si="62"/>
        <v>0</v>
      </c>
      <c r="Z261" s="152">
        <v>0</v>
      </c>
      <c r="AA261" s="153">
        <f t="shared" si="63"/>
        <v>0</v>
      </c>
      <c r="AR261" s="18" t="s">
        <v>230</v>
      </c>
      <c r="AT261" s="18" t="s">
        <v>167</v>
      </c>
      <c r="AU261" s="18" t="s">
        <v>103</v>
      </c>
      <c r="AY261" s="18" t="s">
        <v>166</v>
      </c>
      <c r="BE261" s="154">
        <f t="shared" si="64"/>
        <v>0</v>
      </c>
      <c r="BF261" s="154">
        <f t="shared" si="65"/>
        <v>0</v>
      </c>
      <c r="BG261" s="154">
        <f t="shared" si="66"/>
        <v>0</v>
      </c>
      <c r="BH261" s="154">
        <f t="shared" si="67"/>
        <v>0</v>
      </c>
      <c r="BI261" s="154">
        <f t="shared" si="68"/>
        <v>0</v>
      </c>
      <c r="BJ261" s="18" t="s">
        <v>22</v>
      </c>
      <c r="BK261" s="154">
        <f t="shared" si="69"/>
        <v>0</v>
      </c>
      <c r="BL261" s="18" t="s">
        <v>230</v>
      </c>
      <c r="BM261" s="18" t="s">
        <v>1514</v>
      </c>
    </row>
    <row r="262" spans="2:65" s="1" customFormat="1" ht="16.5" customHeight="1">
      <c r="B262" s="119"/>
      <c r="C262" s="147" t="s">
        <v>590</v>
      </c>
      <c r="D262" s="147" t="s">
        <v>167</v>
      </c>
      <c r="E262" s="148" t="s">
        <v>520</v>
      </c>
      <c r="F262" s="219" t="s">
        <v>521</v>
      </c>
      <c r="G262" s="219"/>
      <c r="H262" s="219"/>
      <c r="I262" s="219"/>
      <c r="J262" s="149" t="s">
        <v>228</v>
      </c>
      <c r="K262" s="150">
        <v>2</v>
      </c>
      <c r="L262" s="220"/>
      <c r="M262" s="220"/>
      <c r="N262" s="220">
        <f t="shared" si="60"/>
        <v>0</v>
      </c>
      <c r="O262" s="220"/>
      <c r="P262" s="220"/>
      <c r="Q262" s="220"/>
      <c r="R262" s="121"/>
      <c r="T262" s="151" t="s">
        <v>5</v>
      </c>
      <c r="U262" s="40" t="s">
        <v>42</v>
      </c>
      <c r="V262" s="152">
        <v>0.113</v>
      </c>
      <c r="W262" s="152">
        <f t="shared" si="61"/>
        <v>0.22600000000000001</v>
      </c>
      <c r="X262" s="152">
        <v>2.3000000000000001E-4</v>
      </c>
      <c r="Y262" s="152">
        <f t="shared" si="62"/>
        <v>4.6000000000000001E-4</v>
      </c>
      <c r="Z262" s="152">
        <v>0</v>
      </c>
      <c r="AA262" s="153">
        <f t="shared" si="63"/>
        <v>0</v>
      </c>
      <c r="AR262" s="18" t="s">
        <v>230</v>
      </c>
      <c r="AT262" s="18" t="s">
        <v>167</v>
      </c>
      <c r="AU262" s="18" t="s">
        <v>103</v>
      </c>
      <c r="AY262" s="18" t="s">
        <v>166</v>
      </c>
      <c r="BE262" s="154">
        <f t="shared" si="64"/>
        <v>0</v>
      </c>
      <c r="BF262" s="154">
        <f t="shared" si="65"/>
        <v>0</v>
      </c>
      <c r="BG262" s="154">
        <f t="shared" si="66"/>
        <v>0</v>
      </c>
      <c r="BH262" s="154">
        <f t="shared" si="67"/>
        <v>0</v>
      </c>
      <c r="BI262" s="154">
        <f t="shared" si="68"/>
        <v>0</v>
      </c>
      <c r="BJ262" s="18" t="s">
        <v>22</v>
      </c>
      <c r="BK262" s="154">
        <f t="shared" si="69"/>
        <v>0</v>
      </c>
      <c r="BL262" s="18" t="s">
        <v>230</v>
      </c>
      <c r="BM262" s="18" t="s">
        <v>1515</v>
      </c>
    </row>
    <row r="263" spans="2:65" s="1" customFormat="1" ht="16.5" customHeight="1">
      <c r="B263" s="119"/>
      <c r="C263" s="147" t="s">
        <v>594</v>
      </c>
      <c r="D263" s="147" t="s">
        <v>167</v>
      </c>
      <c r="E263" s="148" t="s">
        <v>524</v>
      </c>
      <c r="F263" s="219" t="s">
        <v>525</v>
      </c>
      <c r="G263" s="219"/>
      <c r="H263" s="219"/>
      <c r="I263" s="219"/>
      <c r="J263" s="149" t="s">
        <v>228</v>
      </c>
      <c r="K263" s="150">
        <v>1</v>
      </c>
      <c r="L263" s="220"/>
      <c r="M263" s="220"/>
      <c r="N263" s="220">
        <f t="shared" si="60"/>
        <v>0</v>
      </c>
      <c r="O263" s="220"/>
      <c r="P263" s="220"/>
      <c r="Q263" s="220"/>
      <c r="R263" s="121"/>
      <c r="T263" s="151" t="s">
        <v>5</v>
      </c>
      <c r="U263" s="40" t="s">
        <v>42</v>
      </c>
      <c r="V263" s="152">
        <v>0.113</v>
      </c>
      <c r="W263" s="152">
        <f t="shared" si="61"/>
        <v>0.113</v>
      </c>
      <c r="X263" s="152">
        <v>2.7E-4</v>
      </c>
      <c r="Y263" s="152">
        <f t="shared" si="62"/>
        <v>2.7E-4</v>
      </c>
      <c r="Z263" s="152">
        <v>0</v>
      </c>
      <c r="AA263" s="153">
        <f t="shared" si="63"/>
        <v>0</v>
      </c>
      <c r="AR263" s="18" t="s">
        <v>230</v>
      </c>
      <c r="AT263" s="18" t="s">
        <v>167</v>
      </c>
      <c r="AU263" s="18" t="s">
        <v>103</v>
      </c>
      <c r="AY263" s="18" t="s">
        <v>166</v>
      </c>
      <c r="BE263" s="154">
        <f t="shared" si="64"/>
        <v>0</v>
      </c>
      <c r="BF263" s="154">
        <f t="shared" si="65"/>
        <v>0</v>
      </c>
      <c r="BG263" s="154">
        <f t="shared" si="66"/>
        <v>0</v>
      </c>
      <c r="BH263" s="154">
        <f t="shared" si="67"/>
        <v>0</v>
      </c>
      <c r="BI263" s="154">
        <f t="shared" si="68"/>
        <v>0</v>
      </c>
      <c r="BJ263" s="18" t="s">
        <v>22</v>
      </c>
      <c r="BK263" s="154">
        <f t="shared" si="69"/>
        <v>0</v>
      </c>
      <c r="BL263" s="18" t="s">
        <v>230</v>
      </c>
      <c r="BM263" s="18" t="s">
        <v>1516</v>
      </c>
    </row>
    <row r="264" spans="2:65" s="1" customFormat="1" ht="25.5" customHeight="1">
      <c r="B264" s="119"/>
      <c r="C264" s="147" t="s">
        <v>598</v>
      </c>
      <c r="D264" s="147" t="s">
        <v>167</v>
      </c>
      <c r="E264" s="148" t="s">
        <v>540</v>
      </c>
      <c r="F264" s="219" t="s">
        <v>541</v>
      </c>
      <c r="G264" s="219"/>
      <c r="H264" s="219"/>
      <c r="I264" s="219"/>
      <c r="J264" s="149" t="s">
        <v>200</v>
      </c>
      <c r="K264" s="150">
        <v>24</v>
      </c>
      <c r="L264" s="220"/>
      <c r="M264" s="220"/>
      <c r="N264" s="220">
        <f t="shared" si="60"/>
        <v>0</v>
      </c>
      <c r="O264" s="220"/>
      <c r="P264" s="220"/>
      <c r="Q264" s="220"/>
      <c r="R264" s="121"/>
      <c r="T264" s="151" t="s">
        <v>5</v>
      </c>
      <c r="U264" s="40" t="s">
        <v>42</v>
      </c>
      <c r="V264" s="152">
        <v>5.8999999999999997E-2</v>
      </c>
      <c r="W264" s="152">
        <f t="shared" si="61"/>
        <v>1.4159999999999999</v>
      </c>
      <c r="X264" s="152">
        <v>0</v>
      </c>
      <c r="Y264" s="152">
        <f t="shared" si="62"/>
        <v>0</v>
      </c>
      <c r="Z264" s="152">
        <v>0</v>
      </c>
      <c r="AA264" s="153">
        <f t="shared" si="63"/>
        <v>0</v>
      </c>
      <c r="AR264" s="18" t="s">
        <v>230</v>
      </c>
      <c r="AT264" s="18" t="s">
        <v>167</v>
      </c>
      <c r="AU264" s="18" t="s">
        <v>103</v>
      </c>
      <c r="AY264" s="18" t="s">
        <v>166</v>
      </c>
      <c r="BE264" s="154">
        <f t="shared" si="64"/>
        <v>0</v>
      </c>
      <c r="BF264" s="154">
        <f t="shared" si="65"/>
        <v>0</v>
      </c>
      <c r="BG264" s="154">
        <f t="shared" si="66"/>
        <v>0</v>
      </c>
      <c r="BH264" s="154">
        <f t="shared" si="67"/>
        <v>0</v>
      </c>
      <c r="BI264" s="154">
        <f t="shared" si="68"/>
        <v>0</v>
      </c>
      <c r="BJ264" s="18" t="s">
        <v>22</v>
      </c>
      <c r="BK264" s="154">
        <f t="shared" si="69"/>
        <v>0</v>
      </c>
      <c r="BL264" s="18" t="s">
        <v>230</v>
      </c>
      <c r="BM264" s="18" t="s">
        <v>1517</v>
      </c>
    </row>
    <row r="265" spans="2:65" s="1" customFormat="1" ht="16.5" customHeight="1">
      <c r="B265" s="119"/>
      <c r="C265" s="147" t="s">
        <v>602</v>
      </c>
      <c r="D265" s="147" t="s">
        <v>167</v>
      </c>
      <c r="E265" s="148" t="s">
        <v>544</v>
      </c>
      <c r="F265" s="219" t="s">
        <v>545</v>
      </c>
      <c r="G265" s="219"/>
      <c r="H265" s="219"/>
      <c r="I265" s="219"/>
      <c r="J265" s="149" t="s">
        <v>200</v>
      </c>
      <c r="K265" s="150">
        <v>1</v>
      </c>
      <c r="L265" s="220"/>
      <c r="M265" s="220"/>
      <c r="N265" s="220">
        <f t="shared" si="60"/>
        <v>0</v>
      </c>
      <c r="O265" s="220"/>
      <c r="P265" s="220"/>
      <c r="Q265" s="220"/>
      <c r="R265" s="121"/>
      <c r="T265" s="151" t="s">
        <v>5</v>
      </c>
      <c r="U265" s="40" t="s">
        <v>42</v>
      </c>
      <c r="V265" s="152">
        <v>1.1479999999999999</v>
      </c>
      <c r="W265" s="152">
        <f t="shared" si="61"/>
        <v>1.1479999999999999</v>
      </c>
      <c r="X265" s="152">
        <v>5.0840000000000003E-2</v>
      </c>
      <c r="Y265" s="152">
        <f t="shared" si="62"/>
        <v>5.0840000000000003E-2</v>
      </c>
      <c r="Z265" s="152">
        <v>0</v>
      </c>
      <c r="AA265" s="153">
        <f t="shared" si="63"/>
        <v>0</v>
      </c>
      <c r="AR265" s="18" t="s">
        <v>230</v>
      </c>
      <c r="AT265" s="18" t="s">
        <v>167</v>
      </c>
      <c r="AU265" s="18" t="s">
        <v>103</v>
      </c>
      <c r="AY265" s="18" t="s">
        <v>166</v>
      </c>
      <c r="BE265" s="154">
        <f t="shared" si="64"/>
        <v>0</v>
      </c>
      <c r="BF265" s="154">
        <f t="shared" si="65"/>
        <v>0</v>
      </c>
      <c r="BG265" s="154">
        <f t="shared" si="66"/>
        <v>0</v>
      </c>
      <c r="BH265" s="154">
        <f t="shared" si="67"/>
        <v>0</v>
      </c>
      <c r="BI265" s="154">
        <f t="shared" si="68"/>
        <v>0</v>
      </c>
      <c r="BJ265" s="18" t="s">
        <v>22</v>
      </c>
      <c r="BK265" s="154">
        <f t="shared" si="69"/>
        <v>0</v>
      </c>
      <c r="BL265" s="18" t="s">
        <v>230</v>
      </c>
      <c r="BM265" s="18" t="s">
        <v>1518</v>
      </c>
    </row>
    <row r="266" spans="2:65" s="1" customFormat="1" ht="25.5" customHeight="1">
      <c r="B266" s="119"/>
      <c r="C266" s="147" t="s">
        <v>607</v>
      </c>
      <c r="D266" s="147" t="s">
        <v>167</v>
      </c>
      <c r="E266" s="148" t="s">
        <v>548</v>
      </c>
      <c r="F266" s="219" t="s">
        <v>549</v>
      </c>
      <c r="G266" s="219"/>
      <c r="H266" s="219"/>
      <c r="I266" s="219"/>
      <c r="J266" s="149" t="s">
        <v>228</v>
      </c>
      <c r="K266" s="150">
        <v>2</v>
      </c>
      <c r="L266" s="220"/>
      <c r="M266" s="220"/>
      <c r="N266" s="220">
        <f t="shared" si="60"/>
        <v>0</v>
      </c>
      <c r="O266" s="220"/>
      <c r="P266" s="220"/>
      <c r="Q266" s="220"/>
      <c r="R266" s="121"/>
      <c r="T266" s="151" t="s">
        <v>5</v>
      </c>
      <c r="U266" s="40" t="s">
        <v>42</v>
      </c>
      <c r="V266" s="152">
        <v>0.57199999999999995</v>
      </c>
      <c r="W266" s="152">
        <f t="shared" si="61"/>
        <v>1.1439999999999999</v>
      </c>
      <c r="X266" s="152">
        <v>0</v>
      </c>
      <c r="Y266" s="152">
        <f t="shared" si="62"/>
        <v>0</v>
      </c>
      <c r="Z266" s="152">
        <v>0</v>
      </c>
      <c r="AA266" s="153">
        <f t="shared" si="63"/>
        <v>0</v>
      </c>
      <c r="AR266" s="18" t="s">
        <v>171</v>
      </c>
      <c r="AT266" s="18" t="s">
        <v>167</v>
      </c>
      <c r="AU266" s="18" t="s">
        <v>103</v>
      </c>
      <c r="AY266" s="18" t="s">
        <v>166</v>
      </c>
      <c r="BE266" s="154">
        <f t="shared" si="64"/>
        <v>0</v>
      </c>
      <c r="BF266" s="154">
        <f t="shared" si="65"/>
        <v>0</v>
      </c>
      <c r="BG266" s="154">
        <f t="shared" si="66"/>
        <v>0</v>
      </c>
      <c r="BH266" s="154">
        <f t="shared" si="67"/>
        <v>0</v>
      </c>
      <c r="BI266" s="154">
        <f t="shared" si="68"/>
        <v>0</v>
      </c>
      <c r="BJ266" s="18" t="s">
        <v>22</v>
      </c>
      <c r="BK266" s="154">
        <f t="shared" si="69"/>
        <v>0</v>
      </c>
      <c r="BL266" s="18" t="s">
        <v>171</v>
      </c>
      <c r="BM266" s="18" t="s">
        <v>1519</v>
      </c>
    </row>
    <row r="267" spans="2:65" s="1" customFormat="1" ht="25.5" customHeight="1">
      <c r="B267" s="119"/>
      <c r="C267" s="155" t="s">
        <v>611</v>
      </c>
      <c r="D267" s="155" t="s">
        <v>254</v>
      </c>
      <c r="E267" s="156" t="s">
        <v>552</v>
      </c>
      <c r="F267" s="221" t="s">
        <v>553</v>
      </c>
      <c r="G267" s="221"/>
      <c r="H267" s="221"/>
      <c r="I267" s="221"/>
      <c r="J267" s="157" t="s">
        <v>228</v>
      </c>
      <c r="K267" s="158">
        <v>2</v>
      </c>
      <c r="L267" s="222"/>
      <c r="M267" s="222"/>
      <c r="N267" s="222">
        <f t="shared" si="60"/>
        <v>0</v>
      </c>
      <c r="O267" s="220"/>
      <c r="P267" s="220"/>
      <c r="Q267" s="220"/>
      <c r="R267" s="121"/>
      <c r="T267" s="151" t="s">
        <v>5</v>
      </c>
      <c r="U267" s="40" t="s">
        <v>42</v>
      </c>
      <c r="V267" s="152">
        <v>0</v>
      </c>
      <c r="W267" s="152">
        <f t="shared" si="61"/>
        <v>0</v>
      </c>
      <c r="X267" s="152">
        <v>2.5499999999999998E-2</v>
      </c>
      <c r="Y267" s="152">
        <f t="shared" si="62"/>
        <v>5.0999999999999997E-2</v>
      </c>
      <c r="Z267" s="152">
        <v>0</v>
      </c>
      <c r="AA267" s="153">
        <f t="shared" si="63"/>
        <v>0</v>
      </c>
      <c r="AR267" s="18" t="s">
        <v>294</v>
      </c>
      <c r="AT267" s="18" t="s">
        <v>254</v>
      </c>
      <c r="AU267" s="18" t="s">
        <v>103</v>
      </c>
      <c r="AY267" s="18" t="s">
        <v>166</v>
      </c>
      <c r="BE267" s="154">
        <f t="shared" si="64"/>
        <v>0</v>
      </c>
      <c r="BF267" s="154">
        <f t="shared" si="65"/>
        <v>0</v>
      </c>
      <c r="BG267" s="154">
        <f t="shared" si="66"/>
        <v>0</v>
      </c>
      <c r="BH267" s="154">
        <f t="shared" si="67"/>
        <v>0</v>
      </c>
      <c r="BI267" s="154">
        <f t="shared" si="68"/>
        <v>0</v>
      </c>
      <c r="BJ267" s="18" t="s">
        <v>22</v>
      </c>
      <c r="BK267" s="154">
        <f t="shared" si="69"/>
        <v>0</v>
      </c>
      <c r="BL267" s="18" t="s">
        <v>230</v>
      </c>
      <c r="BM267" s="18" t="s">
        <v>1520</v>
      </c>
    </row>
    <row r="268" spans="2:65" s="1" customFormat="1" ht="25.5" customHeight="1">
      <c r="B268" s="119"/>
      <c r="C268" s="147" t="s">
        <v>615</v>
      </c>
      <c r="D268" s="147" t="s">
        <v>167</v>
      </c>
      <c r="E268" s="148" t="s">
        <v>556</v>
      </c>
      <c r="F268" s="219" t="s">
        <v>557</v>
      </c>
      <c r="G268" s="219"/>
      <c r="H268" s="219"/>
      <c r="I268" s="219"/>
      <c r="J268" s="149" t="s">
        <v>208</v>
      </c>
      <c r="K268" s="150">
        <v>0.16</v>
      </c>
      <c r="L268" s="220"/>
      <c r="M268" s="220"/>
      <c r="N268" s="220">
        <f t="shared" si="60"/>
        <v>0</v>
      </c>
      <c r="O268" s="220"/>
      <c r="P268" s="220"/>
      <c r="Q268" s="220"/>
      <c r="R268" s="121"/>
      <c r="T268" s="151" t="s">
        <v>5</v>
      </c>
      <c r="U268" s="40" t="s">
        <v>42</v>
      </c>
      <c r="V268" s="152">
        <v>1.47</v>
      </c>
      <c r="W268" s="152">
        <f t="shared" si="61"/>
        <v>0.23519999999999999</v>
      </c>
      <c r="X268" s="152">
        <v>0</v>
      </c>
      <c r="Y268" s="152">
        <f t="shared" si="62"/>
        <v>0</v>
      </c>
      <c r="Z268" s="152">
        <v>0</v>
      </c>
      <c r="AA268" s="153">
        <f t="shared" si="63"/>
        <v>0</v>
      </c>
      <c r="AR268" s="18" t="s">
        <v>230</v>
      </c>
      <c r="AT268" s="18" t="s">
        <v>167</v>
      </c>
      <c r="AU268" s="18" t="s">
        <v>103</v>
      </c>
      <c r="AY268" s="18" t="s">
        <v>166</v>
      </c>
      <c r="BE268" s="154">
        <f t="shared" si="64"/>
        <v>0</v>
      </c>
      <c r="BF268" s="154">
        <f t="shared" si="65"/>
        <v>0</v>
      </c>
      <c r="BG268" s="154">
        <f t="shared" si="66"/>
        <v>0</v>
      </c>
      <c r="BH268" s="154">
        <f t="shared" si="67"/>
        <v>0</v>
      </c>
      <c r="BI268" s="154">
        <f t="shared" si="68"/>
        <v>0</v>
      </c>
      <c r="BJ268" s="18" t="s">
        <v>22</v>
      </c>
      <c r="BK268" s="154">
        <f t="shared" si="69"/>
        <v>0</v>
      </c>
      <c r="BL268" s="18" t="s">
        <v>230</v>
      </c>
      <c r="BM268" s="18" t="s">
        <v>1521</v>
      </c>
    </row>
    <row r="269" spans="2:65" s="9" customFormat="1" ht="29.85" customHeight="1">
      <c r="B269" s="136"/>
      <c r="C269" s="137"/>
      <c r="D269" s="146" t="s">
        <v>127</v>
      </c>
      <c r="E269" s="146"/>
      <c r="F269" s="146"/>
      <c r="G269" s="146"/>
      <c r="H269" s="146"/>
      <c r="I269" s="146"/>
      <c r="J269" s="146"/>
      <c r="K269" s="146"/>
      <c r="L269" s="146"/>
      <c r="M269" s="146"/>
      <c r="N269" s="228">
        <f>BK269</f>
        <v>0</v>
      </c>
      <c r="O269" s="229"/>
      <c r="P269" s="229"/>
      <c r="Q269" s="229"/>
      <c r="R269" s="139"/>
      <c r="T269" s="140"/>
      <c r="U269" s="137"/>
      <c r="V269" s="137"/>
      <c r="W269" s="141">
        <f>SUM(W270:W287)</f>
        <v>28.928780000000007</v>
      </c>
      <c r="X269" s="137"/>
      <c r="Y269" s="141">
        <f>SUM(Y270:Y287)</f>
        <v>0.14000000000000004</v>
      </c>
      <c r="Z269" s="137"/>
      <c r="AA269" s="142">
        <f>SUM(AA270:AA287)</f>
        <v>0</v>
      </c>
      <c r="AR269" s="143" t="s">
        <v>103</v>
      </c>
      <c r="AT269" s="144" t="s">
        <v>76</v>
      </c>
      <c r="AU269" s="144" t="s">
        <v>22</v>
      </c>
      <c r="AY269" s="143" t="s">
        <v>166</v>
      </c>
      <c r="BK269" s="145">
        <f>SUM(BK270:BK287)</f>
        <v>0</v>
      </c>
    </row>
    <row r="270" spans="2:65" s="1" customFormat="1" ht="25.5" customHeight="1">
      <c r="B270" s="119"/>
      <c r="C270" s="147" t="s">
        <v>619</v>
      </c>
      <c r="D270" s="147" t="s">
        <v>167</v>
      </c>
      <c r="E270" s="148" t="s">
        <v>559</v>
      </c>
      <c r="F270" s="219" t="s">
        <v>560</v>
      </c>
      <c r="G270" s="219"/>
      <c r="H270" s="219"/>
      <c r="I270" s="219"/>
      <c r="J270" s="149" t="s">
        <v>200</v>
      </c>
      <c r="K270" s="150">
        <v>10</v>
      </c>
      <c r="L270" s="220"/>
      <c r="M270" s="220"/>
      <c r="N270" s="220">
        <f t="shared" ref="N270:N287" si="70">ROUND(L270*K270,2)</f>
        <v>0</v>
      </c>
      <c r="O270" s="220"/>
      <c r="P270" s="220"/>
      <c r="Q270" s="220"/>
      <c r="R270" s="121"/>
      <c r="T270" s="151" t="s">
        <v>5</v>
      </c>
      <c r="U270" s="40" t="s">
        <v>42</v>
      </c>
      <c r="V270" s="152">
        <v>0.52900000000000003</v>
      </c>
      <c r="W270" s="152">
        <f t="shared" ref="W270:W287" si="71">V270*K270</f>
        <v>5.29</v>
      </c>
      <c r="X270" s="152">
        <v>3.48E-3</v>
      </c>
      <c r="Y270" s="152">
        <f t="shared" ref="Y270:Y287" si="72">X270*K270</f>
        <v>3.4799999999999998E-2</v>
      </c>
      <c r="Z270" s="152">
        <v>0</v>
      </c>
      <c r="AA270" s="153">
        <f t="shared" ref="AA270:AA287" si="73">Z270*K270</f>
        <v>0</v>
      </c>
      <c r="AR270" s="18" t="s">
        <v>230</v>
      </c>
      <c r="AT270" s="18" t="s">
        <v>167</v>
      </c>
      <c r="AU270" s="18" t="s">
        <v>103</v>
      </c>
      <c r="AY270" s="18" t="s">
        <v>166</v>
      </c>
      <c r="BE270" s="154">
        <f t="shared" ref="BE270:BE287" si="74">IF(U270="základní",N270,0)</f>
        <v>0</v>
      </c>
      <c r="BF270" s="154">
        <f t="shared" ref="BF270:BF287" si="75">IF(U270="snížená",N270,0)</f>
        <v>0</v>
      </c>
      <c r="BG270" s="154">
        <f t="shared" ref="BG270:BG287" si="76">IF(U270="zákl. přenesená",N270,0)</f>
        <v>0</v>
      </c>
      <c r="BH270" s="154">
        <f t="shared" ref="BH270:BH287" si="77">IF(U270="sníž. přenesená",N270,0)</f>
        <v>0</v>
      </c>
      <c r="BI270" s="154">
        <f t="shared" ref="BI270:BI287" si="78">IF(U270="nulová",N270,0)</f>
        <v>0</v>
      </c>
      <c r="BJ270" s="18" t="s">
        <v>22</v>
      </c>
      <c r="BK270" s="154">
        <f t="shared" ref="BK270:BK287" si="79">ROUND(L270*K270,2)</f>
        <v>0</v>
      </c>
      <c r="BL270" s="18" t="s">
        <v>230</v>
      </c>
      <c r="BM270" s="18" t="s">
        <v>1522</v>
      </c>
    </row>
    <row r="271" spans="2:65" s="1" customFormat="1" ht="25.5" customHeight="1">
      <c r="B271" s="119"/>
      <c r="C271" s="147" t="s">
        <v>623</v>
      </c>
      <c r="D271" s="147" t="s">
        <v>167</v>
      </c>
      <c r="E271" s="148" t="s">
        <v>563</v>
      </c>
      <c r="F271" s="219" t="s">
        <v>564</v>
      </c>
      <c r="G271" s="219"/>
      <c r="H271" s="219"/>
      <c r="I271" s="219"/>
      <c r="J271" s="149" t="s">
        <v>200</v>
      </c>
      <c r="K271" s="150">
        <v>14</v>
      </c>
      <c r="L271" s="220"/>
      <c r="M271" s="220"/>
      <c r="N271" s="220">
        <f t="shared" si="70"/>
        <v>0</v>
      </c>
      <c r="O271" s="220"/>
      <c r="P271" s="220"/>
      <c r="Q271" s="220"/>
      <c r="R271" s="121"/>
      <c r="T271" s="151" t="s">
        <v>5</v>
      </c>
      <c r="U271" s="40" t="s">
        <v>42</v>
      </c>
      <c r="V271" s="152">
        <v>0.61599999999999999</v>
      </c>
      <c r="W271" s="152">
        <f t="shared" si="71"/>
        <v>8.6240000000000006</v>
      </c>
      <c r="X271" s="152">
        <v>5.7000000000000002E-3</v>
      </c>
      <c r="Y271" s="152">
        <f t="shared" si="72"/>
        <v>7.980000000000001E-2</v>
      </c>
      <c r="Z271" s="152">
        <v>0</v>
      </c>
      <c r="AA271" s="153">
        <f t="shared" si="73"/>
        <v>0</v>
      </c>
      <c r="AR271" s="18" t="s">
        <v>230</v>
      </c>
      <c r="AT271" s="18" t="s">
        <v>167</v>
      </c>
      <c r="AU271" s="18" t="s">
        <v>103</v>
      </c>
      <c r="AY271" s="18" t="s">
        <v>166</v>
      </c>
      <c r="BE271" s="154">
        <f t="shared" si="74"/>
        <v>0</v>
      </c>
      <c r="BF271" s="154">
        <f t="shared" si="75"/>
        <v>0</v>
      </c>
      <c r="BG271" s="154">
        <f t="shared" si="76"/>
        <v>0</v>
      </c>
      <c r="BH271" s="154">
        <f t="shared" si="77"/>
        <v>0</v>
      </c>
      <c r="BI271" s="154">
        <f t="shared" si="78"/>
        <v>0</v>
      </c>
      <c r="BJ271" s="18" t="s">
        <v>22</v>
      </c>
      <c r="BK271" s="154">
        <f t="shared" si="79"/>
        <v>0</v>
      </c>
      <c r="BL271" s="18" t="s">
        <v>230</v>
      </c>
      <c r="BM271" s="18" t="s">
        <v>1523</v>
      </c>
    </row>
    <row r="272" spans="2:65" s="1" customFormat="1" ht="25.5" customHeight="1">
      <c r="B272" s="119"/>
      <c r="C272" s="147" t="s">
        <v>627</v>
      </c>
      <c r="D272" s="147" t="s">
        <v>167</v>
      </c>
      <c r="E272" s="148" t="s">
        <v>567</v>
      </c>
      <c r="F272" s="219" t="s">
        <v>568</v>
      </c>
      <c r="G272" s="219"/>
      <c r="H272" s="219"/>
      <c r="I272" s="219"/>
      <c r="J272" s="149" t="s">
        <v>200</v>
      </c>
      <c r="K272" s="150">
        <v>6</v>
      </c>
      <c r="L272" s="220"/>
      <c r="M272" s="220"/>
      <c r="N272" s="220">
        <f t="shared" si="70"/>
        <v>0</v>
      </c>
      <c r="O272" s="220"/>
      <c r="P272" s="220"/>
      <c r="Q272" s="220"/>
      <c r="R272" s="121"/>
      <c r="T272" s="151" t="s">
        <v>5</v>
      </c>
      <c r="U272" s="40" t="s">
        <v>42</v>
      </c>
      <c r="V272" s="152">
        <v>0.69599999999999995</v>
      </c>
      <c r="W272" s="152">
        <f t="shared" si="71"/>
        <v>4.1760000000000002</v>
      </c>
      <c r="X272" s="152">
        <v>1.1900000000000001E-3</v>
      </c>
      <c r="Y272" s="152">
        <f t="shared" si="72"/>
        <v>7.1400000000000005E-3</v>
      </c>
      <c r="Z272" s="152">
        <v>0</v>
      </c>
      <c r="AA272" s="153">
        <f t="shared" si="73"/>
        <v>0</v>
      </c>
      <c r="AR272" s="18" t="s">
        <v>230</v>
      </c>
      <c r="AT272" s="18" t="s">
        <v>167</v>
      </c>
      <c r="AU272" s="18" t="s">
        <v>103</v>
      </c>
      <c r="AY272" s="18" t="s">
        <v>166</v>
      </c>
      <c r="BE272" s="154">
        <f t="shared" si="74"/>
        <v>0</v>
      </c>
      <c r="BF272" s="154">
        <f t="shared" si="75"/>
        <v>0</v>
      </c>
      <c r="BG272" s="154">
        <f t="shared" si="76"/>
        <v>0</v>
      </c>
      <c r="BH272" s="154">
        <f t="shared" si="77"/>
        <v>0</v>
      </c>
      <c r="BI272" s="154">
        <f t="shared" si="78"/>
        <v>0</v>
      </c>
      <c r="BJ272" s="18" t="s">
        <v>22</v>
      </c>
      <c r="BK272" s="154">
        <f t="shared" si="79"/>
        <v>0</v>
      </c>
      <c r="BL272" s="18" t="s">
        <v>230</v>
      </c>
      <c r="BM272" s="18" t="s">
        <v>1524</v>
      </c>
    </row>
    <row r="273" spans="2:65" s="1" customFormat="1" ht="38.25" customHeight="1">
      <c r="B273" s="119"/>
      <c r="C273" s="147" t="s">
        <v>631</v>
      </c>
      <c r="D273" s="147" t="s">
        <v>167</v>
      </c>
      <c r="E273" s="148" t="s">
        <v>571</v>
      </c>
      <c r="F273" s="219" t="s">
        <v>572</v>
      </c>
      <c r="G273" s="219"/>
      <c r="H273" s="219"/>
      <c r="I273" s="219"/>
      <c r="J273" s="149" t="s">
        <v>200</v>
      </c>
      <c r="K273" s="150">
        <v>10</v>
      </c>
      <c r="L273" s="220"/>
      <c r="M273" s="220"/>
      <c r="N273" s="220">
        <f t="shared" si="70"/>
        <v>0</v>
      </c>
      <c r="O273" s="220"/>
      <c r="P273" s="220"/>
      <c r="Q273" s="220"/>
      <c r="R273" s="121"/>
      <c r="T273" s="151" t="s">
        <v>5</v>
      </c>
      <c r="U273" s="40" t="s">
        <v>42</v>
      </c>
      <c r="V273" s="152">
        <v>0.113</v>
      </c>
      <c r="W273" s="152">
        <f t="shared" si="71"/>
        <v>1.1300000000000001</v>
      </c>
      <c r="X273" s="152">
        <v>1.2E-4</v>
      </c>
      <c r="Y273" s="152">
        <f t="shared" si="72"/>
        <v>1.2000000000000001E-3</v>
      </c>
      <c r="Z273" s="152">
        <v>0</v>
      </c>
      <c r="AA273" s="153">
        <f t="shared" si="73"/>
        <v>0</v>
      </c>
      <c r="AR273" s="18" t="s">
        <v>230</v>
      </c>
      <c r="AT273" s="18" t="s">
        <v>167</v>
      </c>
      <c r="AU273" s="18" t="s">
        <v>103</v>
      </c>
      <c r="AY273" s="18" t="s">
        <v>166</v>
      </c>
      <c r="BE273" s="154">
        <f t="shared" si="74"/>
        <v>0</v>
      </c>
      <c r="BF273" s="154">
        <f t="shared" si="75"/>
        <v>0</v>
      </c>
      <c r="BG273" s="154">
        <f t="shared" si="76"/>
        <v>0</v>
      </c>
      <c r="BH273" s="154">
        <f t="shared" si="77"/>
        <v>0</v>
      </c>
      <c r="BI273" s="154">
        <f t="shared" si="78"/>
        <v>0</v>
      </c>
      <c r="BJ273" s="18" t="s">
        <v>22</v>
      </c>
      <c r="BK273" s="154">
        <f t="shared" si="79"/>
        <v>0</v>
      </c>
      <c r="BL273" s="18" t="s">
        <v>230</v>
      </c>
      <c r="BM273" s="18" t="s">
        <v>1525</v>
      </c>
    </row>
    <row r="274" spans="2:65" s="1" customFormat="1" ht="38.25" customHeight="1">
      <c r="B274" s="119"/>
      <c r="C274" s="147" t="s">
        <v>635</v>
      </c>
      <c r="D274" s="147" t="s">
        <v>167</v>
      </c>
      <c r="E274" s="148" t="s">
        <v>575</v>
      </c>
      <c r="F274" s="219" t="s">
        <v>576</v>
      </c>
      <c r="G274" s="219"/>
      <c r="H274" s="219"/>
      <c r="I274" s="219"/>
      <c r="J274" s="149" t="s">
        <v>200</v>
      </c>
      <c r="K274" s="150">
        <v>20</v>
      </c>
      <c r="L274" s="220"/>
      <c r="M274" s="220"/>
      <c r="N274" s="220">
        <f t="shared" si="70"/>
        <v>0</v>
      </c>
      <c r="O274" s="220"/>
      <c r="P274" s="220"/>
      <c r="Q274" s="220"/>
      <c r="R274" s="121"/>
      <c r="T274" s="151" t="s">
        <v>5</v>
      </c>
      <c r="U274" s="40" t="s">
        <v>42</v>
      </c>
      <c r="V274" s="152">
        <v>0.113</v>
      </c>
      <c r="W274" s="152">
        <f t="shared" si="71"/>
        <v>2.2600000000000002</v>
      </c>
      <c r="X274" s="152">
        <v>1.6000000000000001E-4</v>
      </c>
      <c r="Y274" s="152">
        <f t="shared" si="72"/>
        <v>3.2000000000000002E-3</v>
      </c>
      <c r="Z274" s="152">
        <v>0</v>
      </c>
      <c r="AA274" s="153">
        <f t="shared" si="73"/>
        <v>0</v>
      </c>
      <c r="AR274" s="18" t="s">
        <v>230</v>
      </c>
      <c r="AT274" s="18" t="s">
        <v>167</v>
      </c>
      <c r="AU274" s="18" t="s">
        <v>103</v>
      </c>
      <c r="AY274" s="18" t="s">
        <v>166</v>
      </c>
      <c r="BE274" s="154">
        <f t="shared" si="74"/>
        <v>0</v>
      </c>
      <c r="BF274" s="154">
        <f t="shared" si="75"/>
        <v>0</v>
      </c>
      <c r="BG274" s="154">
        <f t="shared" si="76"/>
        <v>0</v>
      </c>
      <c r="BH274" s="154">
        <f t="shared" si="77"/>
        <v>0</v>
      </c>
      <c r="BI274" s="154">
        <f t="shared" si="78"/>
        <v>0</v>
      </c>
      <c r="BJ274" s="18" t="s">
        <v>22</v>
      </c>
      <c r="BK274" s="154">
        <f t="shared" si="79"/>
        <v>0</v>
      </c>
      <c r="BL274" s="18" t="s">
        <v>230</v>
      </c>
      <c r="BM274" s="18" t="s">
        <v>1526</v>
      </c>
    </row>
    <row r="275" spans="2:65" s="1" customFormat="1" ht="38.25" customHeight="1">
      <c r="B275" s="119"/>
      <c r="C275" s="147" t="s">
        <v>639</v>
      </c>
      <c r="D275" s="147" t="s">
        <v>167</v>
      </c>
      <c r="E275" s="148" t="s">
        <v>1527</v>
      </c>
      <c r="F275" s="219" t="s">
        <v>1528</v>
      </c>
      <c r="G275" s="219"/>
      <c r="H275" s="219"/>
      <c r="I275" s="219"/>
      <c r="J275" s="149" t="s">
        <v>228</v>
      </c>
      <c r="K275" s="150">
        <v>1</v>
      </c>
      <c r="L275" s="220"/>
      <c r="M275" s="220"/>
      <c r="N275" s="220">
        <f t="shared" si="70"/>
        <v>0</v>
      </c>
      <c r="O275" s="220"/>
      <c r="P275" s="220"/>
      <c r="Q275" s="220"/>
      <c r="R275" s="121"/>
      <c r="T275" s="151" t="s">
        <v>5</v>
      </c>
      <c r="U275" s="40" t="s">
        <v>42</v>
      </c>
      <c r="V275" s="152">
        <v>0.14199999999999999</v>
      </c>
      <c r="W275" s="152">
        <f t="shared" si="71"/>
        <v>0.14199999999999999</v>
      </c>
      <c r="X275" s="152">
        <v>3.5E-4</v>
      </c>
      <c r="Y275" s="152">
        <f t="shared" si="72"/>
        <v>3.5E-4</v>
      </c>
      <c r="Z275" s="152">
        <v>0</v>
      </c>
      <c r="AA275" s="153">
        <f t="shared" si="73"/>
        <v>0</v>
      </c>
      <c r="AR275" s="18" t="s">
        <v>230</v>
      </c>
      <c r="AT275" s="18" t="s">
        <v>167</v>
      </c>
      <c r="AU275" s="18" t="s">
        <v>103</v>
      </c>
      <c r="AY275" s="18" t="s">
        <v>166</v>
      </c>
      <c r="BE275" s="154">
        <f t="shared" si="74"/>
        <v>0</v>
      </c>
      <c r="BF275" s="154">
        <f t="shared" si="75"/>
        <v>0</v>
      </c>
      <c r="BG275" s="154">
        <f t="shared" si="76"/>
        <v>0</v>
      </c>
      <c r="BH275" s="154">
        <f t="shared" si="77"/>
        <v>0</v>
      </c>
      <c r="BI275" s="154">
        <f t="shared" si="78"/>
        <v>0</v>
      </c>
      <c r="BJ275" s="18" t="s">
        <v>22</v>
      </c>
      <c r="BK275" s="154">
        <f t="shared" si="79"/>
        <v>0</v>
      </c>
      <c r="BL275" s="18" t="s">
        <v>230</v>
      </c>
      <c r="BM275" s="18" t="s">
        <v>1529</v>
      </c>
    </row>
    <row r="276" spans="2:65" s="1" customFormat="1" ht="25.5" customHeight="1">
      <c r="B276" s="119"/>
      <c r="C276" s="147" t="s">
        <v>643</v>
      </c>
      <c r="D276" s="147" t="s">
        <v>167</v>
      </c>
      <c r="E276" s="148" t="s">
        <v>1530</v>
      </c>
      <c r="F276" s="219" t="s">
        <v>1531</v>
      </c>
      <c r="G276" s="219"/>
      <c r="H276" s="219"/>
      <c r="I276" s="219"/>
      <c r="J276" s="149" t="s">
        <v>228</v>
      </c>
      <c r="K276" s="150">
        <v>1</v>
      </c>
      <c r="L276" s="220"/>
      <c r="M276" s="220"/>
      <c r="N276" s="220">
        <f t="shared" si="70"/>
        <v>0</v>
      </c>
      <c r="O276" s="220"/>
      <c r="P276" s="220"/>
      <c r="Q276" s="220"/>
      <c r="R276" s="121"/>
      <c r="T276" s="151" t="s">
        <v>5</v>
      </c>
      <c r="U276" s="40" t="s">
        <v>42</v>
      </c>
      <c r="V276" s="152">
        <v>0.114</v>
      </c>
      <c r="W276" s="152">
        <f t="shared" si="71"/>
        <v>0.114</v>
      </c>
      <c r="X276" s="152">
        <v>6.6E-4</v>
      </c>
      <c r="Y276" s="152">
        <f t="shared" si="72"/>
        <v>6.6E-4</v>
      </c>
      <c r="Z276" s="152">
        <v>0</v>
      </c>
      <c r="AA276" s="153">
        <f t="shared" si="73"/>
        <v>0</v>
      </c>
      <c r="AR276" s="18" t="s">
        <v>230</v>
      </c>
      <c r="AT276" s="18" t="s">
        <v>167</v>
      </c>
      <c r="AU276" s="18" t="s">
        <v>103</v>
      </c>
      <c r="AY276" s="18" t="s">
        <v>166</v>
      </c>
      <c r="BE276" s="154">
        <f t="shared" si="74"/>
        <v>0</v>
      </c>
      <c r="BF276" s="154">
        <f t="shared" si="75"/>
        <v>0</v>
      </c>
      <c r="BG276" s="154">
        <f t="shared" si="76"/>
        <v>0</v>
      </c>
      <c r="BH276" s="154">
        <f t="shared" si="77"/>
        <v>0</v>
      </c>
      <c r="BI276" s="154">
        <f t="shared" si="78"/>
        <v>0</v>
      </c>
      <c r="BJ276" s="18" t="s">
        <v>22</v>
      </c>
      <c r="BK276" s="154">
        <f t="shared" si="79"/>
        <v>0</v>
      </c>
      <c r="BL276" s="18" t="s">
        <v>230</v>
      </c>
      <c r="BM276" s="18" t="s">
        <v>1532</v>
      </c>
    </row>
    <row r="277" spans="2:65" s="1" customFormat="1" ht="25.5" customHeight="1">
      <c r="B277" s="119"/>
      <c r="C277" s="147" t="s">
        <v>647</v>
      </c>
      <c r="D277" s="147" t="s">
        <v>167</v>
      </c>
      <c r="E277" s="148" t="s">
        <v>1533</v>
      </c>
      <c r="F277" s="219" t="s">
        <v>1534</v>
      </c>
      <c r="G277" s="219"/>
      <c r="H277" s="219"/>
      <c r="I277" s="219"/>
      <c r="J277" s="149" t="s">
        <v>228</v>
      </c>
      <c r="K277" s="150">
        <v>2</v>
      </c>
      <c r="L277" s="220"/>
      <c r="M277" s="220"/>
      <c r="N277" s="220">
        <f t="shared" si="70"/>
        <v>0</v>
      </c>
      <c r="O277" s="220"/>
      <c r="P277" s="220"/>
      <c r="Q277" s="220"/>
      <c r="R277" s="121"/>
      <c r="T277" s="151" t="s">
        <v>5</v>
      </c>
      <c r="U277" s="40" t="s">
        <v>42</v>
      </c>
      <c r="V277" s="152">
        <v>0.20699999999999999</v>
      </c>
      <c r="W277" s="152">
        <f t="shared" si="71"/>
        <v>0.41399999999999998</v>
      </c>
      <c r="X277" s="152">
        <v>2.0000000000000002E-5</v>
      </c>
      <c r="Y277" s="152">
        <f t="shared" si="72"/>
        <v>4.0000000000000003E-5</v>
      </c>
      <c r="Z277" s="152">
        <v>0</v>
      </c>
      <c r="AA277" s="153">
        <f t="shared" si="73"/>
        <v>0</v>
      </c>
      <c r="AR277" s="18" t="s">
        <v>230</v>
      </c>
      <c r="AT277" s="18" t="s">
        <v>167</v>
      </c>
      <c r="AU277" s="18" t="s">
        <v>103</v>
      </c>
      <c r="AY277" s="18" t="s">
        <v>166</v>
      </c>
      <c r="BE277" s="154">
        <f t="shared" si="74"/>
        <v>0</v>
      </c>
      <c r="BF277" s="154">
        <f t="shared" si="75"/>
        <v>0</v>
      </c>
      <c r="BG277" s="154">
        <f t="shared" si="76"/>
        <v>0</v>
      </c>
      <c r="BH277" s="154">
        <f t="shared" si="77"/>
        <v>0</v>
      </c>
      <c r="BI277" s="154">
        <f t="shared" si="78"/>
        <v>0</v>
      </c>
      <c r="BJ277" s="18" t="s">
        <v>22</v>
      </c>
      <c r="BK277" s="154">
        <f t="shared" si="79"/>
        <v>0</v>
      </c>
      <c r="BL277" s="18" t="s">
        <v>230</v>
      </c>
      <c r="BM277" s="18" t="s">
        <v>1535</v>
      </c>
    </row>
    <row r="278" spans="2:65" s="1" customFormat="1" ht="25.5" customHeight="1">
      <c r="B278" s="119"/>
      <c r="C278" s="155" t="s">
        <v>651</v>
      </c>
      <c r="D278" s="155" t="s">
        <v>254</v>
      </c>
      <c r="E278" s="156" t="s">
        <v>1536</v>
      </c>
      <c r="F278" s="221" t="s">
        <v>1537</v>
      </c>
      <c r="G278" s="221"/>
      <c r="H278" s="221"/>
      <c r="I278" s="221"/>
      <c r="J278" s="157" t="s">
        <v>228</v>
      </c>
      <c r="K278" s="158">
        <v>2</v>
      </c>
      <c r="L278" s="222"/>
      <c r="M278" s="222"/>
      <c r="N278" s="222">
        <f t="shared" si="70"/>
        <v>0</v>
      </c>
      <c r="O278" s="220"/>
      <c r="P278" s="220"/>
      <c r="Q278" s="220"/>
      <c r="R278" s="121"/>
      <c r="T278" s="151" t="s">
        <v>5</v>
      </c>
      <c r="U278" s="40" t="s">
        <v>42</v>
      </c>
      <c r="V278" s="152">
        <v>0</v>
      </c>
      <c r="W278" s="152">
        <f t="shared" si="71"/>
        <v>0</v>
      </c>
      <c r="X278" s="152">
        <v>6.7000000000000002E-4</v>
      </c>
      <c r="Y278" s="152">
        <f t="shared" si="72"/>
        <v>1.34E-3</v>
      </c>
      <c r="Z278" s="152">
        <v>0</v>
      </c>
      <c r="AA278" s="153">
        <f t="shared" si="73"/>
        <v>0</v>
      </c>
      <c r="AR278" s="18" t="s">
        <v>294</v>
      </c>
      <c r="AT278" s="18" t="s">
        <v>254</v>
      </c>
      <c r="AU278" s="18" t="s">
        <v>103</v>
      </c>
      <c r="AY278" s="18" t="s">
        <v>166</v>
      </c>
      <c r="BE278" s="154">
        <f t="shared" si="74"/>
        <v>0</v>
      </c>
      <c r="BF278" s="154">
        <f t="shared" si="75"/>
        <v>0</v>
      </c>
      <c r="BG278" s="154">
        <f t="shared" si="76"/>
        <v>0</v>
      </c>
      <c r="BH278" s="154">
        <f t="shared" si="77"/>
        <v>0</v>
      </c>
      <c r="BI278" s="154">
        <f t="shared" si="78"/>
        <v>0</v>
      </c>
      <c r="BJ278" s="18" t="s">
        <v>22</v>
      </c>
      <c r="BK278" s="154">
        <f t="shared" si="79"/>
        <v>0</v>
      </c>
      <c r="BL278" s="18" t="s">
        <v>230</v>
      </c>
      <c r="BM278" s="18" t="s">
        <v>1538</v>
      </c>
    </row>
    <row r="279" spans="2:65" s="1" customFormat="1" ht="16.5" customHeight="1">
      <c r="B279" s="119"/>
      <c r="C279" s="147" t="s">
        <v>655</v>
      </c>
      <c r="D279" s="147" t="s">
        <v>167</v>
      </c>
      <c r="E279" s="148" t="s">
        <v>1539</v>
      </c>
      <c r="F279" s="219" t="s">
        <v>1540</v>
      </c>
      <c r="G279" s="219"/>
      <c r="H279" s="219"/>
      <c r="I279" s="219"/>
      <c r="J279" s="149" t="s">
        <v>228</v>
      </c>
      <c r="K279" s="150">
        <v>1</v>
      </c>
      <c r="L279" s="220"/>
      <c r="M279" s="220"/>
      <c r="N279" s="220">
        <f t="shared" si="70"/>
        <v>0</v>
      </c>
      <c r="O279" s="220"/>
      <c r="P279" s="220"/>
      <c r="Q279" s="220"/>
      <c r="R279" s="121"/>
      <c r="T279" s="151" t="s">
        <v>5</v>
      </c>
      <c r="U279" s="40" t="s">
        <v>42</v>
      </c>
      <c r="V279" s="152">
        <v>0.20699999999999999</v>
      </c>
      <c r="W279" s="152">
        <f t="shared" si="71"/>
        <v>0.20699999999999999</v>
      </c>
      <c r="X279" s="152">
        <v>1.7000000000000001E-4</v>
      </c>
      <c r="Y279" s="152">
        <f t="shared" si="72"/>
        <v>1.7000000000000001E-4</v>
      </c>
      <c r="Z279" s="152">
        <v>0</v>
      </c>
      <c r="AA279" s="153">
        <f t="shared" si="73"/>
        <v>0</v>
      </c>
      <c r="AR279" s="18" t="s">
        <v>230</v>
      </c>
      <c r="AT279" s="18" t="s">
        <v>167</v>
      </c>
      <c r="AU279" s="18" t="s">
        <v>103</v>
      </c>
      <c r="AY279" s="18" t="s">
        <v>166</v>
      </c>
      <c r="BE279" s="154">
        <f t="shared" si="74"/>
        <v>0</v>
      </c>
      <c r="BF279" s="154">
        <f t="shared" si="75"/>
        <v>0</v>
      </c>
      <c r="BG279" s="154">
        <f t="shared" si="76"/>
        <v>0</v>
      </c>
      <c r="BH279" s="154">
        <f t="shared" si="77"/>
        <v>0</v>
      </c>
      <c r="BI279" s="154">
        <f t="shared" si="78"/>
        <v>0</v>
      </c>
      <c r="BJ279" s="18" t="s">
        <v>22</v>
      </c>
      <c r="BK279" s="154">
        <f t="shared" si="79"/>
        <v>0</v>
      </c>
      <c r="BL279" s="18" t="s">
        <v>230</v>
      </c>
      <c r="BM279" s="18" t="s">
        <v>1541</v>
      </c>
    </row>
    <row r="280" spans="2:65" s="1" customFormat="1" ht="25.5" customHeight="1">
      <c r="B280" s="119"/>
      <c r="C280" s="147" t="s">
        <v>659</v>
      </c>
      <c r="D280" s="147" t="s">
        <v>167</v>
      </c>
      <c r="E280" s="148" t="s">
        <v>1542</v>
      </c>
      <c r="F280" s="219" t="s">
        <v>1543</v>
      </c>
      <c r="G280" s="219"/>
      <c r="H280" s="219"/>
      <c r="I280" s="219"/>
      <c r="J280" s="149" t="s">
        <v>228</v>
      </c>
      <c r="K280" s="150">
        <v>1</v>
      </c>
      <c r="L280" s="220"/>
      <c r="M280" s="220"/>
      <c r="N280" s="220">
        <f t="shared" si="70"/>
        <v>0</v>
      </c>
      <c r="O280" s="220"/>
      <c r="P280" s="220"/>
      <c r="Q280" s="220"/>
      <c r="R280" s="121"/>
      <c r="T280" s="151" t="s">
        <v>5</v>
      </c>
      <c r="U280" s="40" t="s">
        <v>42</v>
      </c>
      <c r="V280" s="152">
        <v>0.16</v>
      </c>
      <c r="W280" s="152">
        <f t="shared" si="71"/>
        <v>0.16</v>
      </c>
      <c r="X280" s="152">
        <v>1.8000000000000001E-4</v>
      </c>
      <c r="Y280" s="152">
        <f t="shared" si="72"/>
        <v>1.8000000000000001E-4</v>
      </c>
      <c r="Z280" s="152">
        <v>0</v>
      </c>
      <c r="AA280" s="153">
        <f t="shared" si="73"/>
        <v>0</v>
      </c>
      <c r="AR280" s="18" t="s">
        <v>230</v>
      </c>
      <c r="AT280" s="18" t="s">
        <v>167</v>
      </c>
      <c r="AU280" s="18" t="s">
        <v>103</v>
      </c>
      <c r="AY280" s="18" t="s">
        <v>166</v>
      </c>
      <c r="BE280" s="154">
        <f t="shared" si="74"/>
        <v>0</v>
      </c>
      <c r="BF280" s="154">
        <f t="shared" si="75"/>
        <v>0</v>
      </c>
      <c r="BG280" s="154">
        <f t="shared" si="76"/>
        <v>0</v>
      </c>
      <c r="BH280" s="154">
        <f t="shared" si="77"/>
        <v>0</v>
      </c>
      <c r="BI280" s="154">
        <f t="shared" si="78"/>
        <v>0</v>
      </c>
      <c r="BJ280" s="18" t="s">
        <v>22</v>
      </c>
      <c r="BK280" s="154">
        <f t="shared" si="79"/>
        <v>0</v>
      </c>
      <c r="BL280" s="18" t="s">
        <v>230</v>
      </c>
      <c r="BM280" s="18" t="s">
        <v>1544</v>
      </c>
    </row>
    <row r="281" spans="2:65" s="1" customFormat="1" ht="38.25" customHeight="1">
      <c r="B281" s="119"/>
      <c r="C281" s="147" t="s">
        <v>663</v>
      </c>
      <c r="D281" s="147" t="s">
        <v>167</v>
      </c>
      <c r="E281" s="148" t="s">
        <v>579</v>
      </c>
      <c r="F281" s="219" t="s">
        <v>580</v>
      </c>
      <c r="G281" s="219"/>
      <c r="H281" s="219"/>
      <c r="I281" s="219"/>
      <c r="J281" s="149" t="s">
        <v>228</v>
      </c>
      <c r="K281" s="150">
        <v>1</v>
      </c>
      <c r="L281" s="220"/>
      <c r="M281" s="220"/>
      <c r="N281" s="220">
        <f t="shared" si="70"/>
        <v>0</v>
      </c>
      <c r="O281" s="220"/>
      <c r="P281" s="220"/>
      <c r="Q281" s="220"/>
      <c r="R281" s="121"/>
      <c r="T281" s="151" t="s">
        <v>5</v>
      </c>
      <c r="U281" s="40" t="s">
        <v>42</v>
      </c>
      <c r="V281" s="152">
        <v>0.2</v>
      </c>
      <c r="W281" s="152">
        <f t="shared" si="71"/>
        <v>0.2</v>
      </c>
      <c r="X281" s="152">
        <v>3.0000000000000001E-5</v>
      </c>
      <c r="Y281" s="152">
        <f t="shared" si="72"/>
        <v>3.0000000000000001E-5</v>
      </c>
      <c r="Z281" s="152">
        <v>0</v>
      </c>
      <c r="AA281" s="153">
        <f t="shared" si="73"/>
        <v>0</v>
      </c>
      <c r="AR281" s="18" t="s">
        <v>230</v>
      </c>
      <c r="AT281" s="18" t="s">
        <v>167</v>
      </c>
      <c r="AU281" s="18" t="s">
        <v>103</v>
      </c>
      <c r="AY281" s="18" t="s">
        <v>166</v>
      </c>
      <c r="BE281" s="154">
        <f t="shared" si="74"/>
        <v>0</v>
      </c>
      <c r="BF281" s="154">
        <f t="shared" si="75"/>
        <v>0</v>
      </c>
      <c r="BG281" s="154">
        <f t="shared" si="76"/>
        <v>0</v>
      </c>
      <c r="BH281" s="154">
        <f t="shared" si="77"/>
        <v>0</v>
      </c>
      <c r="BI281" s="154">
        <f t="shared" si="78"/>
        <v>0</v>
      </c>
      <c r="BJ281" s="18" t="s">
        <v>22</v>
      </c>
      <c r="BK281" s="154">
        <f t="shared" si="79"/>
        <v>0</v>
      </c>
      <c r="BL281" s="18" t="s">
        <v>230</v>
      </c>
      <c r="BM281" s="18" t="s">
        <v>1545</v>
      </c>
    </row>
    <row r="282" spans="2:65" s="1" customFormat="1" ht="25.5" customHeight="1">
      <c r="B282" s="119"/>
      <c r="C282" s="147" t="s">
        <v>667</v>
      </c>
      <c r="D282" s="147" t="s">
        <v>167</v>
      </c>
      <c r="E282" s="148" t="s">
        <v>583</v>
      </c>
      <c r="F282" s="219" t="s">
        <v>584</v>
      </c>
      <c r="G282" s="219"/>
      <c r="H282" s="219"/>
      <c r="I282" s="219"/>
      <c r="J282" s="149" t="s">
        <v>228</v>
      </c>
      <c r="K282" s="150">
        <v>1</v>
      </c>
      <c r="L282" s="220"/>
      <c r="M282" s="220"/>
      <c r="N282" s="220">
        <f t="shared" si="70"/>
        <v>0</v>
      </c>
      <c r="O282" s="220"/>
      <c r="P282" s="220"/>
      <c r="Q282" s="220"/>
      <c r="R282" s="121"/>
      <c r="T282" s="151" t="s">
        <v>5</v>
      </c>
      <c r="U282" s="40" t="s">
        <v>42</v>
      </c>
      <c r="V282" s="152">
        <v>0.47599999999999998</v>
      </c>
      <c r="W282" s="152">
        <f t="shared" si="71"/>
        <v>0.47599999999999998</v>
      </c>
      <c r="X282" s="152">
        <v>2.9299999999999999E-3</v>
      </c>
      <c r="Y282" s="152">
        <f t="shared" si="72"/>
        <v>2.9299999999999999E-3</v>
      </c>
      <c r="Z282" s="152">
        <v>0</v>
      </c>
      <c r="AA282" s="153">
        <f t="shared" si="73"/>
        <v>0</v>
      </c>
      <c r="AR282" s="18" t="s">
        <v>230</v>
      </c>
      <c r="AT282" s="18" t="s">
        <v>167</v>
      </c>
      <c r="AU282" s="18" t="s">
        <v>103</v>
      </c>
      <c r="AY282" s="18" t="s">
        <v>166</v>
      </c>
      <c r="BE282" s="154">
        <f t="shared" si="74"/>
        <v>0</v>
      </c>
      <c r="BF282" s="154">
        <f t="shared" si="75"/>
        <v>0</v>
      </c>
      <c r="BG282" s="154">
        <f t="shared" si="76"/>
        <v>0</v>
      </c>
      <c r="BH282" s="154">
        <f t="shared" si="77"/>
        <v>0</v>
      </c>
      <c r="BI282" s="154">
        <f t="shared" si="78"/>
        <v>0</v>
      </c>
      <c r="BJ282" s="18" t="s">
        <v>22</v>
      </c>
      <c r="BK282" s="154">
        <f t="shared" si="79"/>
        <v>0</v>
      </c>
      <c r="BL282" s="18" t="s">
        <v>230</v>
      </c>
      <c r="BM282" s="18" t="s">
        <v>1546</v>
      </c>
    </row>
    <row r="283" spans="2:65" s="1" customFormat="1" ht="25.5" customHeight="1">
      <c r="B283" s="119"/>
      <c r="C283" s="147" t="s">
        <v>671</v>
      </c>
      <c r="D283" s="147" t="s">
        <v>167</v>
      </c>
      <c r="E283" s="148" t="s">
        <v>587</v>
      </c>
      <c r="F283" s="219" t="s">
        <v>588</v>
      </c>
      <c r="G283" s="219"/>
      <c r="H283" s="219"/>
      <c r="I283" s="219"/>
      <c r="J283" s="149" t="s">
        <v>228</v>
      </c>
      <c r="K283" s="150">
        <v>4</v>
      </c>
      <c r="L283" s="220"/>
      <c r="M283" s="220"/>
      <c r="N283" s="220">
        <f t="shared" si="70"/>
        <v>0</v>
      </c>
      <c r="O283" s="220"/>
      <c r="P283" s="220"/>
      <c r="Q283" s="220"/>
      <c r="R283" s="121"/>
      <c r="T283" s="151" t="s">
        <v>5</v>
      </c>
      <c r="U283" s="40" t="s">
        <v>42</v>
      </c>
      <c r="V283" s="152">
        <v>0.22</v>
      </c>
      <c r="W283" s="152">
        <f t="shared" si="71"/>
        <v>0.88</v>
      </c>
      <c r="X283" s="152">
        <v>5.0000000000000001E-4</v>
      </c>
      <c r="Y283" s="152">
        <f t="shared" si="72"/>
        <v>2E-3</v>
      </c>
      <c r="Z283" s="152">
        <v>0</v>
      </c>
      <c r="AA283" s="153">
        <f t="shared" si="73"/>
        <v>0</v>
      </c>
      <c r="AR283" s="18" t="s">
        <v>230</v>
      </c>
      <c r="AT283" s="18" t="s">
        <v>167</v>
      </c>
      <c r="AU283" s="18" t="s">
        <v>103</v>
      </c>
      <c r="AY283" s="18" t="s">
        <v>166</v>
      </c>
      <c r="BE283" s="154">
        <f t="shared" si="74"/>
        <v>0</v>
      </c>
      <c r="BF283" s="154">
        <f t="shared" si="75"/>
        <v>0</v>
      </c>
      <c r="BG283" s="154">
        <f t="shared" si="76"/>
        <v>0</v>
      </c>
      <c r="BH283" s="154">
        <f t="shared" si="77"/>
        <v>0</v>
      </c>
      <c r="BI283" s="154">
        <f t="shared" si="78"/>
        <v>0</v>
      </c>
      <c r="BJ283" s="18" t="s">
        <v>22</v>
      </c>
      <c r="BK283" s="154">
        <f t="shared" si="79"/>
        <v>0</v>
      </c>
      <c r="BL283" s="18" t="s">
        <v>230</v>
      </c>
      <c r="BM283" s="18" t="s">
        <v>1547</v>
      </c>
    </row>
    <row r="284" spans="2:65" s="1" customFormat="1" ht="25.5" customHeight="1">
      <c r="B284" s="119"/>
      <c r="C284" s="147" t="s">
        <v>675</v>
      </c>
      <c r="D284" s="147" t="s">
        <v>167</v>
      </c>
      <c r="E284" s="148" t="s">
        <v>591</v>
      </c>
      <c r="F284" s="219" t="s">
        <v>592</v>
      </c>
      <c r="G284" s="219"/>
      <c r="H284" s="219"/>
      <c r="I284" s="219"/>
      <c r="J284" s="149" t="s">
        <v>228</v>
      </c>
      <c r="K284" s="150">
        <v>1</v>
      </c>
      <c r="L284" s="220"/>
      <c r="M284" s="220"/>
      <c r="N284" s="220">
        <f t="shared" si="70"/>
        <v>0</v>
      </c>
      <c r="O284" s="220"/>
      <c r="P284" s="220"/>
      <c r="Q284" s="220"/>
      <c r="R284" s="121"/>
      <c r="T284" s="151" t="s">
        <v>5</v>
      </c>
      <c r="U284" s="40" t="s">
        <v>42</v>
      </c>
      <c r="V284" s="152">
        <v>0.2</v>
      </c>
      <c r="W284" s="152">
        <f t="shared" si="71"/>
        <v>0.2</v>
      </c>
      <c r="X284" s="152">
        <v>1.6000000000000001E-4</v>
      </c>
      <c r="Y284" s="152">
        <f t="shared" si="72"/>
        <v>1.6000000000000001E-4</v>
      </c>
      <c r="Z284" s="152">
        <v>0</v>
      </c>
      <c r="AA284" s="153">
        <f t="shared" si="73"/>
        <v>0</v>
      </c>
      <c r="AR284" s="18" t="s">
        <v>230</v>
      </c>
      <c r="AT284" s="18" t="s">
        <v>167</v>
      </c>
      <c r="AU284" s="18" t="s">
        <v>103</v>
      </c>
      <c r="AY284" s="18" t="s">
        <v>166</v>
      </c>
      <c r="BE284" s="154">
        <f t="shared" si="74"/>
        <v>0</v>
      </c>
      <c r="BF284" s="154">
        <f t="shared" si="75"/>
        <v>0</v>
      </c>
      <c r="BG284" s="154">
        <f t="shared" si="76"/>
        <v>0</v>
      </c>
      <c r="BH284" s="154">
        <f t="shared" si="77"/>
        <v>0</v>
      </c>
      <c r="BI284" s="154">
        <f t="shared" si="78"/>
        <v>0</v>
      </c>
      <c r="BJ284" s="18" t="s">
        <v>22</v>
      </c>
      <c r="BK284" s="154">
        <f t="shared" si="79"/>
        <v>0</v>
      </c>
      <c r="BL284" s="18" t="s">
        <v>230</v>
      </c>
      <c r="BM284" s="18" t="s">
        <v>1548</v>
      </c>
    </row>
    <row r="285" spans="2:65" s="1" customFormat="1" ht="25.5" customHeight="1">
      <c r="B285" s="119"/>
      <c r="C285" s="147" t="s">
        <v>679</v>
      </c>
      <c r="D285" s="147" t="s">
        <v>167</v>
      </c>
      <c r="E285" s="148" t="s">
        <v>595</v>
      </c>
      <c r="F285" s="219" t="s">
        <v>596</v>
      </c>
      <c r="G285" s="219"/>
      <c r="H285" s="219"/>
      <c r="I285" s="219"/>
      <c r="J285" s="149" t="s">
        <v>200</v>
      </c>
      <c r="K285" s="150">
        <v>30</v>
      </c>
      <c r="L285" s="220"/>
      <c r="M285" s="220"/>
      <c r="N285" s="220">
        <f t="shared" si="70"/>
        <v>0</v>
      </c>
      <c r="O285" s="220"/>
      <c r="P285" s="220"/>
      <c r="Q285" s="220"/>
      <c r="R285" s="121"/>
      <c r="T285" s="151" t="s">
        <v>5</v>
      </c>
      <c r="U285" s="40" t="s">
        <v>42</v>
      </c>
      <c r="V285" s="152">
        <v>6.7000000000000004E-2</v>
      </c>
      <c r="W285" s="152">
        <f t="shared" si="71"/>
        <v>2.0100000000000002</v>
      </c>
      <c r="X285" s="152">
        <v>1.9000000000000001E-4</v>
      </c>
      <c r="Y285" s="152">
        <f t="shared" si="72"/>
        <v>5.7000000000000002E-3</v>
      </c>
      <c r="Z285" s="152">
        <v>0</v>
      </c>
      <c r="AA285" s="153">
        <f t="shared" si="73"/>
        <v>0</v>
      </c>
      <c r="AR285" s="18" t="s">
        <v>230</v>
      </c>
      <c r="AT285" s="18" t="s">
        <v>167</v>
      </c>
      <c r="AU285" s="18" t="s">
        <v>103</v>
      </c>
      <c r="AY285" s="18" t="s">
        <v>166</v>
      </c>
      <c r="BE285" s="154">
        <f t="shared" si="74"/>
        <v>0</v>
      </c>
      <c r="BF285" s="154">
        <f t="shared" si="75"/>
        <v>0</v>
      </c>
      <c r="BG285" s="154">
        <f t="shared" si="76"/>
        <v>0</v>
      </c>
      <c r="BH285" s="154">
        <f t="shared" si="77"/>
        <v>0</v>
      </c>
      <c r="BI285" s="154">
        <f t="shared" si="78"/>
        <v>0</v>
      </c>
      <c r="BJ285" s="18" t="s">
        <v>22</v>
      </c>
      <c r="BK285" s="154">
        <f t="shared" si="79"/>
        <v>0</v>
      </c>
      <c r="BL285" s="18" t="s">
        <v>230</v>
      </c>
      <c r="BM285" s="18" t="s">
        <v>1549</v>
      </c>
    </row>
    <row r="286" spans="2:65" s="1" customFormat="1" ht="25.5" customHeight="1">
      <c r="B286" s="119"/>
      <c r="C286" s="147" t="s">
        <v>683</v>
      </c>
      <c r="D286" s="147" t="s">
        <v>167</v>
      </c>
      <c r="E286" s="148" t="s">
        <v>1550</v>
      </c>
      <c r="F286" s="219" t="s">
        <v>1551</v>
      </c>
      <c r="G286" s="219"/>
      <c r="H286" s="219"/>
      <c r="I286" s="219"/>
      <c r="J286" s="149" t="s">
        <v>200</v>
      </c>
      <c r="K286" s="150">
        <v>30</v>
      </c>
      <c r="L286" s="220"/>
      <c r="M286" s="220"/>
      <c r="N286" s="220">
        <f t="shared" si="70"/>
        <v>0</v>
      </c>
      <c r="O286" s="220"/>
      <c r="P286" s="220"/>
      <c r="Q286" s="220"/>
      <c r="R286" s="121"/>
      <c r="T286" s="151" t="s">
        <v>5</v>
      </c>
      <c r="U286" s="40" t="s">
        <v>42</v>
      </c>
      <c r="V286" s="152">
        <v>8.2000000000000003E-2</v>
      </c>
      <c r="W286" s="152">
        <f t="shared" si="71"/>
        <v>2.46</v>
      </c>
      <c r="X286" s="152">
        <v>1.0000000000000001E-5</v>
      </c>
      <c r="Y286" s="152">
        <f t="shared" si="72"/>
        <v>3.0000000000000003E-4</v>
      </c>
      <c r="Z286" s="152">
        <v>0</v>
      </c>
      <c r="AA286" s="153">
        <f t="shared" si="73"/>
        <v>0</v>
      </c>
      <c r="AR286" s="18" t="s">
        <v>230</v>
      </c>
      <c r="AT286" s="18" t="s">
        <v>167</v>
      </c>
      <c r="AU286" s="18" t="s">
        <v>103</v>
      </c>
      <c r="AY286" s="18" t="s">
        <v>166</v>
      </c>
      <c r="BE286" s="154">
        <f t="shared" si="74"/>
        <v>0</v>
      </c>
      <c r="BF286" s="154">
        <f t="shared" si="75"/>
        <v>0</v>
      </c>
      <c r="BG286" s="154">
        <f t="shared" si="76"/>
        <v>0</v>
      </c>
      <c r="BH286" s="154">
        <f t="shared" si="77"/>
        <v>0</v>
      </c>
      <c r="BI286" s="154">
        <f t="shared" si="78"/>
        <v>0</v>
      </c>
      <c r="BJ286" s="18" t="s">
        <v>22</v>
      </c>
      <c r="BK286" s="154">
        <f t="shared" si="79"/>
        <v>0</v>
      </c>
      <c r="BL286" s="18" t="s">
        <v>230</v>
      </c>
      <c r="BM286" s="18" t="s">
        <v>1552</v>
      </c>
    </row>
    <row r="287" spans="2:65" s="1" customFormat="1" ht="25.5" customHeight="1">
      <c r="B287" s="119"/>
      <c r="C287" s="147" t="s">
        <v>687</v>
      </c>
      <c r="D287" s="147" t="s">
        <v>167</v>
      </c>
      <c r="E287" s="148" t="s">
        <v>599</v>
      </c>
      <c r="F287" s="219" t="s">
        <v>600</v>
      </c>
      <c r="G287" s="219"/>
      <c r="H287" s="219"/>
      <c r="I287" s="219"/>
      <c r="J287" s="149" t="s">
        <v>208</v>
      </c>
      <c r="K287" s="150">
        <v>0.14000000000000001</v>
      </c>
      <c r="L287" s="220"/>
      <c r="M287" s="220"/>
      <c r="N287" s="220">
        <f t="shared" si="70"/>
        <v>0</v>
      </c>
      <c r="O287" s="220"/>
      <c r="P287" s="220"/>
      <c r="Q287" s="220"/>
      <c r="R287" s="121"/>
      <c r="T287" s="151" t="s">
        <v>5</v>
      </c>
      <c r="U287" s="40" t="s">
        <v>42</v>
      </c>
      <c r="V287" s="152">
        <v>1.327</v>
      </c>
      <c r="W287" s="152">
        <f t="shared" si="71"/>
        <v>0.18578</v>
      </c>
      <c r="X287" s="152">
        <v>0</v>
      </c>
      <c r="Y287" s="152">
        <f t="shared" si="72"/>
        <v>0</v>
      </c>
      <c r="Z287" s="152">
        <v>0</v>
      </c>
      <c r="AA287" s="153">
        <f t="shared" si="73"/>
        <v>0</v>
      </c>
      <c r="AR287" s="18" t="s">
        <v>230</v>
      </c>
      <c r="AT287" s="18" t="s">
        <v>167</v>
      </c>
      <c r="AU287" s="18" t="s">
        <v>103</v>
      </c>
      <c r="AY287" s="18" t="s">
        <v>166</v>
      </c>
      <c r="BE287" s="154">
        <f t="shared" si="74"/>
        <v>0</v>
      </c>
      <c r="BF287" s="154">
        <f t="shared" si="75"/>
        <v>0</v>
      </c>
      <c r="BG287" s="154">
        <f t="shared" si="76"/>
        <v>0</v>
      </c>
      <c r="BH287" s="154">
        <f t="shared" si="77"/>
        <v>0</v>
      </c>
      <c r="BI287" s="154">
        <f t="shared" si="78"/>
        <v>0</v>
      </c>
      <c r="BJ287" s="18" t="s">
        <v>22</v>
      </c>
      <c r="BK287" s="154">
        <f t="shared" si="79"/>
        <v>0</v>
      </c>
      <c r="BL287" s="18" t="s">
        <v>230</v>
      </c>
      <c r="BM287" s="18" t="s">
        <v>1553</v>
      </c>
    </row>
    <row r="288" spans="2:65" s="9" customFormat="1" ht="29.85" customHeight="1">
      <c r="B288" s="136"/>
      <c r="C288" s="137"/>
      <c r="D288" s="146" t="s">
        <v>128</v>
      </c>
      <c r="E288" s="146"/>
      <c r="F288" s="146"/>
      <c r="G288" s="146"/>
      <c r="H288" s="146"/>
      <c r="I288" s="146"/>
      <c r="J288" s="146"/>
      <c r="K288" s="146"/>
      <c r="L288" s="146"/>
      <c r="M288" s="146"/>
      <c r="N288" s="228">
        <f>BK288</f>
        <v>0</v>
      </c>
      <c r="O288" s="229"/>
      <c r="P288" s="229"/>
      <c r="Q288" s="229"/>
      <c r="R288" s="139"/>
      <c r="T288" s="140"/>
      <c r="U288" s="137"/>
      <c r="V288" s="137"/>
      <c r="W288" s="141">
        <f>SUM(W289:W310)</f>
        <v>12.367217000000002</v>
      </c>
      <c r="X288" s="137"/>
      <c r="Y288" s="141">
        <f>SUM(Y289:Y310)</f>
        <v>0.13</v>
      </c>
      <c r="Z288" s="137"/>
      <c r="AA288" s="142">
        <f>SUM(AA289:AA310)</f>
        <v>0</v>
      </c>
      <c r="AR288" s="143" t="s">
        <v>103</v>
      </c>
      <c r="AT288" s="144" t="s">
        <v>76</v>
      </c>
      <c r="AU288" s="144" t="s">
        <v>22</v>
      </c>
      <c r="AY288" s="143" t="s">
        <v>166</v>
      </c>
      <c r="BK288" s="145">
        <f>SUM(BK289:BK310)</f>
        <v>0</v>
      </c>
    </row>
    <row r="289" spans="2:65" s="1" customFormat="1" ht="16.5" customHeight="1">
      <c r="B289" s="119"/>
      <c r="C289" s="147" t="s">
        <v>691</v>
      </c>
      <c r="D289" s="147" t="s">
        <v>167</v>
      </c>
      <c r="E289" s="148" t="s">
        <v>608</v>
      </c>
      <c r="F289" s="219" t="s">
        <v>609</v>
      </c>
      <c r="G289" s="219"/>
      <c r="H289" s="219"/>
      <c r="I289" s="219"/>
      <c r="J289" s="149" t="s">
        <v>228</v>
      </c>
      <c r="K289" s="150">
        <v>2</v>
      </c>
      <c r="L289" s="220"/>
      <c r="M289" s="220"/>
      <c r="N289" s="220">
        <f t="shared" ref="N289:N310" si="80">ROUND(L289*K289,2)</f>
        <v>0</v>
      </c>
      <c r="O289" s="220"/>
      <c r="P289" s="220"/>
      <c r="Q289" s="220"/>
      <c r="R289" s="121"/>
      <c r="T289" s="151" t="s">
        <v>5</v>
      </c>
      <c r="U289" s="40" t="s">
        <v>42</v>
      </c>
      <c r="V289" s="152">
        <v>1.4</v>
      </c>
      <c r="W289" s="152">
        <f t="shared" ref="W289:W310" si="81">V289*K289</f>
        <v>2.8</v>
      </c>
      <c r="X289" s="152">
        <v>1.7799999999999999E-3</v>
      </c>
      <c r="Y289" s="152">
        <f t="shared" ref="Y289:Y310" si="82">X289*K289</f>
        <v>3.5599999999999998E-3</v>
      </c>
      <c r="Z289" s="152">
        <v>0</v>
      </c>
      <c r="AA289" s="153">
        <f t="shared" ref="AA289:AA310" si="83">Z289*K289</f>
        <v>0</v>
      </c>
      <c r="AR289" s="18" t="s">
        <v>230</v>
      </c>
      <c r="AT289" s="18" t="s">
        <v>167</v>
      </c>
      <c r="AU289" s="18" t="s">
        <v>103</v>
      </c>
      <c r="AY289" s="18" t="s">
        <v>166</v>
      </c>
      <c r="BE289" s="154">
        <f t="shared" ref="BE289:BE310" si="84">IF(U289="základní",N289,0)</f>
        <v>0</v>
      </c>
      <c r="BF289" s="154">
        <f t="shared" ref="BF289:BF310" si="85">IF(U289="snížená",N289,0)</f>
        <v>0</v>
      </c>
      <c r="BG289" s="154">
        <f t="shared" ref="BG289:BG310" si="86">IF(U289="zákl. přenesená",N289,0)</f>
        <v>0</v>
      </c>
      <c r="BH289" s="154">
        <f t="shared" ref="BH289:BH310" si="87">IF(U289="sníž. přenesená",N289,0)</f>
        <v>0</v>
      </c>
      <c r="BI289" s="154">
        <f t="shared" ref="BI289:BI310" si="88">IF(U289="nulová",N289,0)</f>
        <v>0</v>
      </c>
      <c r="BJ289" s="18" t="s">
        <v>22</v>
      </c>
      <c r="BK289" s="154">
        <f t="shared" ref="BK289:BK310" si="89">ROUND(L289*K289,2)</f>
        <v>0</v>
      </c>
      <c r="BL289" s="18" t="s">
        <v>230</v>
      </c>
      <c r="BM289" s="18" t="s">
        <v>1554</v>
      </c>
    </row>
    <row r="290" spans="2:65" s="1" customFormat="1" ht="38.25" customHeight="1">
      <c r="B290" s="119"/>
      <c r="C290" s="155" t="s">
        <v>695</v>
      </c>
      <c r="D290" s="155" t="s">
        <v>254</v>
      </c>
      <c r="E290" s="156" t="s">
        <v>624</v>
      </c>
      <c r="F290" s="221" t="s">
        <v>1555</v>
      </c>
      <c r="G290" s="221"/>
      <c r="H290" s="221"/>
      <c r="I290" s="221"/>
      <c r="J290" s="157" t="s">
        <v>228</v>
      </c>
      <c r="K290" s="158">
        <v>1</v>
      </c>
      <c r="L290" s="222"/>
      <c r="M290" s="222"/>
      <c r="N290" s="222">
        <f t="shared" si="80"/>
        <v>0</v>
      </c>
      <c r="O290" s="220"/>
      <c r="P290" s="220"/>
      <c r="Q290" s="220"/>
      <c r="R290" s="121"/>
      <c r="T290" s="151" t="s">
        <v>5</v>
      </c>
      <c r="U290" s="40" t="s">
        <v>42</v>
      </c>
      <c r="V290" s="152">
        <v>0</v>
      </c>
      <c r="W290" s="152">
        <f t="shared" si="81"/>
        <v>0</v>
      </c>
      <c r="X290" s="152">
        <v>8.6999999999999994E-3</v>
      </c>
      <c r="Y290" s="152">
        <f t="shared" si="82"/>
        <v>8.6999999999999994E-3</v>
      </c>
      <c r="Z290" s="152">
        <v>0</v>
      </c>
      <c r="AA290" s="153">
        <f t="shared" si="83"/>
        <v>0</v>
      </c>
      <c r="AR290" s="18" t="s">
        <v>294</v>
      </c>
      <c r="AT290" s="18" t="s">
        <v>254</v>
      </c>
      <c r="AU290" s="18" t="s">
        <v>103</v>
      </c>
      <c r="AY290" s="18" t="s">
        <v>166</v>
      </c>
      <c r="BE290" s="154">
        <f t="shared" si="84"/>
        <v>0</v>
      </c>
      <c r="BF290" s="154">
        <f t="shared" si="85"/>
        <v>0</v>
      </c>
      <c r="BG290" s="154">
        <f t="shared" si="86"/>
        <v>0</v>
      </c>
      <c r="BH290" s="154">
        <f t="shared" si="87"/>
        <v>0</v>
      </c>
      <c r="BI290" s="154">
        <f t="shared" si="88"/>
        <v>0</v>
      </c>
      <c r="BJ290" s="18" t="s">
        <v>22</v>
      </c>
      <c r="BK290" s="154">
        <f t="shared" si="89"/>
        <v>0</v>
      </c>
      <c r="BL290" s="18" t="s">
        <v>230</v>
      </c>
      <c r="BM290" s="18" t="s">
        <v>1556</v>
      </c>
    </row>
    <row r="291" spans="2:65" s="1" customFormat="1" ht="25.5" customHeight="1">
      <c r="B291" s="119"/>
      <c r="C291" s="155" t="s">
        <v>699</v>
      </c>
      <c r="D291" s="155" t="s">
        <v>254</v>
      </c>
      <c r="E291" s="156" t="s">
        <v>1557</v>
      </c>
      <c r="F291" s="221" t="s">
        <v>1558</v>
      </c>
      <c r="G291" s="221"/>
      <c r="H291" s="221"/>
      <c r="I291" s="221"/>
      <c r="J291" s="157" t="s">
        <v>228</v>
      </c>
      <c r="K291" s="158">
        <v>1</v>
      </c>
      <c r="L291" s="222"/>
      <c r="M291" s="222"/>
      <c r="N291" s="222">
        <f t="shared" si="80"/>
        <v>0</v>
      </c>
      <c r="O291" s="220"/>
      <c r="P291" s="220"/>
      <c r="Q291" s="220"/>
      <c r="R291" s="121"/>
      <c r="T291" s="151" t="s">
        <v>5</v>
      </c>
      <c r="U291" s="40" t="s">
        <v>42</v>
      </c>
      <c r="V291" s="152">
        <v>0</v>
      </c>
      <c r="W291" s="152">
        <f t="shared" si="81"/>
        <v>0</v>
      </c>
      <c r="X291" s="152">
        <v>1.4999999999999999E-2</v>
      </c>
      <c r="Y291" s="152">
        <f t="shared" si="82"/>
        <v>1.4999999999999999E-2</v>
      </c>
      <c r="Z291" s="152">
        <v>0</v>
      </c>
      <c r="AA291" s="153">
        <f t="shared" si="83"/>
        <v>0</v>
      </c>
      <c r="AR291" s="18" t="s">
        <v>294</v>
      </c>
      <c r="AT291" s="18" t="s">
        <v>254</v>
      </c>
      <c r="AU291" s="18" t="s">
        <v>103</v>
      </c>
      <c r="AY291" s="18" t="s">
        <v>166</v>
      </c>
      <c r="BE291" s="154">
        <f t="shared" si="84"/>
        <v>0</v>
      </c>
      <c r="BF291" s="154">
        <f t="shared" si="85"/>
        <v>0</v>
      </c>
      <c r="BG291" s="154">
        <f t="shared" si="86"/>
        <v>0</v>
      </c>
      <c r="BH291" s="154">
        <f t="shared" si="87"/>
        <v>0</v>
      </c>
      <c r="BI291" s="154">
        <f t="shared" si="88"/>
        <v>0</v>
      </c>
      <c r="BJ291" s="18" t="s">
        <v>22</v>
      </c>
      <c r="BK291" s="154">
        <f t="shared" si="89"/>
        <v>0</v>
      </c>
      <c r="BL291" s="18" t="s">
        <v>230</v>
      </c>
      <c r="BM291" s="18" t="s">
        <v>1559</v>
      </c>
    </row>
    <row r="292" spans="2:65" s="1" customFormat="1" ht="25.5" customHeight="1">
      <c r="B292" s="119"/>
      <c r="C292" s="155" t="s">
        <v>703</v>
      </c>
      <c r="D292" s="155" t="s">
        <v>254</v>
      </c>
      <c r="E292" s="156" t="s">
        <v>612</v>
      </c>
      <c r="F292" s="221" t="s">
        <v>613</v>
      </c>
      <c r="G292" s="221"/>
      <c r="H292" s="221"/>
      <c r="I292" s="221"/>
      <c r="J292" s="157" t="s">
        <v>228</v>
      </c>
      <c r="K292" s="158">
        <v>1</v>
      </c>
      <c r="L292" s="222"/>
      <c r="M292" s="222"/>
      <c r="N292" s="222">
        <f t="shared" si="80"/>
        <v>0</v>
      </c>
      <c r="O292" s="220"/>
      <c r="P292" s="220"/>
      <c r="Q292" s="220"/>
      <c r="R292" s="121"/>
      <c r="T292" s="151" t="s">
        <v>5</v>
      </c>
      <c r="U292" s="40" t="s">
        <v>42</v>
      </c>
      <c r="V292" s="152">
        <v>0</v>
      </c>
      <c r="W292" s="152">
        <f t="shared" si="81"/>
        <v>0</v>
      </c>
      <c r="X292" s="152">
        <v>1.6E-2</v>
      </c>
      <c r="Y292" s="152">
        <f t="shared" si="82"/>
        <v>1.6E-2</v>
      </c>
      <c r="Z292" s="152">
        <v>0</v>
      </c>
      <c r="AA292" s="153">
        <f t="shared" si="83"/>
        <v>0</v>
      </c>
      <c r="AR292" s="18" t="s">
        <v>294</v>
      </c>
      <c r="AT292" s="18" t="s">
        <v>254</v>
      </c>
      <c r="AU292" s="18" t="s">
        <v>103</v>
      </c>
      <c r="AY292" s="18" t="s">
        <v>166</v>
      </c>
      <c r="BE292" s="154">
        <f t="shared" si="84"/>
        <v>0</v>
      </c>
      <c r="BF292" s="154">
        <f t="shared" si="85"/>
        <v>0</v>
      </c>
      <c r="BG292" s="154">
        <f t="shared" si="86"/>
        <v>0</v>
      </c>
      <c r="BH292" s="154">
        <f t="shared" si="87"/>
        <v>0</v>
      </c>
      <c r="BI292" s="154">
        <f t="shared" si="88"/>
        <v>0</v>
      </c>
      <c r="BJ292" s="18" t="s">
        <v>22</v>
      </c>
      <c r="BK292" s="154">
        <f t="shared" si="89"/>
        <v>0</v>
      </c>
      <c r="BL292" s="18" t="s">
        <v>230</v>
      </c>
      <c r="BM292" s="18" t="s">
        <v>1560</v>
      </c>
    </row>
    <row r="293" spans="2:65" s="1" customFormat="1" ht="25.5" customHeight="1">
      <c r="B293" s="119"/>
      <c r="C293" s="147" t="s">
        <v>707</v>
      </c>
      <c r="D293" s="147" t="s">
        <v>167</v>
      </c>
      <c r="E293" s="148" t="s">
        <v>636</v>
      </c>
      <c r="F293" s="219" t="s">
        <v>637</v>
      </c>
      <c r="G293" s="219"/>
      <c r="H293" s="219"/>
      <c r="I293" s="219"/>
      <c r="J293" s="149" t="s">
        <v>605</v>
      </c>
      <c r="K293" s="150">
        <v>2</v>
      </c>
      <c r="L293" s="220"/>
      <c r="M293" s="220"/>
      <c r="N293" s="220">
        <f t="shared" si="80"/>
        <v>0</v>
      </c>
      <c r="O293" s="220"/>
      <c r="P293" s="220"/>
      <c r="Q293" s="220"/>
      <c r="R293" s="121"/>
      <c r="T293" s="151" t="s">
        <v>5</v>
      </c>
      <c r="U293" s="40" t="s">
        <v>42</v>
      </c>
      <c r="V293" s="152">
        <v>1.1000000000000001</v>
      </c>
      <c r="W293" s="152">
        <f t="shared" si="81"/>
        <v>2.2000000000000002</v>
      </c>
      <c r="X293" s="152">
        <v>1.8600000000000001E-3</v>
      </c>
      <c r="Y293" s="152">
        <f t="shared" si="82"/>
        <v>3.7200000000000002E-3</v>
      </c>
      <c r="Z293" s="152">
        <v>0</v>
      </c>
      <c r="AA293" s="153">
        <f t="shared" si="83"/>
        <v>0</v>
      </c>
      <c r="AR293" s="18" t="s">
        <v>230</v>
      </c>
      <c r="AT293" s="18" t="s">
        <v>167</v>
      </c>
      <c r="AU293" s="18" t="s">
        <v>103</v>
      </c>
      <c r="AY293" s="18" t="s">
        <v>166</v>
      </c>
      <c r="BE293" s="154">
        <f t="shared" si="84"/>
        <v>0</v>
      </c>
      <c r="BF293" s="154">
        <f t="shared" si="85"/>
        <v>0</v>
      </c>
      <c r="BG293" s="154">
        <f t="shared" si="86"/>
        <v>0</v>
      </c>
      <c r="BH293" s="154">
        <f t="shared" si="87"/>
        <v>0</v>
      </c>
      <c r="BI293" s="154">
        <f t="shared" si="88"/>
        <v>0</v>
      </c>
      <c r="BJ293" s="18" t="s">
        <v>22</v>
      </c>
      <c r="BK293" s="154">
        <f t="shared" si="89"/>
        <v>0</v>
      </c>
      <c r="BL293" s="18" t="s">
        <v>230</v>
      </c>
      <c r="BM293" s="18" t="s">
        <v>1561</v>
      </c>
    </row>
    <row r="294" spans="2:65" s="1" customFormat="1" ht="25.5" customHeight="1">
      <c r="B294" s="119"/>
      <c r="C294" s="155" t="s">
        <v>711</v>
      </c>
      <c r="D294" s="155" t="s">
        <v>254</v>
      </c>
      <c r="E294" s="156" t="s">
        <v>1562</v>
      </c>
      <c r="F294" s="221" t="s">
        <v>1563</v>
      </c>
      <c r="G294" s="221"/>
      <c r="H294" s="221"/>
      <c r="I294" s="221"/>
      <c r="J294" s="157" t="s">
        <v>228</v>
      </c>
      <c r="K294" s="158">
        <v>1</v>
      </c>
      <c r="L294" s="222"/>
      <c r="M294" s="222"/>
      <c r="N294" s="222">
        <f t="shared" si="80"/>
        <v>0</v>
      </c>
      <c r="O294" s="220"/>
      <c r="P294" s="220"/>
      <c r="Q294" s="220"/>
      <c r="R294" s="121"/>
      <c r="T294" s="151" t="s">
        <v>5</v>
      </c>
      <c r="U294" s="40" t="s">
        <v>42</v>
      </c>
      <c r="V294" s="152">
        <v>0</v>
      </c>
      <c r="W294" s="152">
        <f t="shared" si="81"/>
        <v>0</v>
      </c>
      <c r="X294" s="152">
        <v>1.6E-2</v>
      </c>
      <c r="Y294" s="152">
        <f t="shared" si="82"/>
        <v>1.6E-2</v>
      </c>
      <c r="Z294" s="152">
        <v>0</v>
      </c>
      <c r="AA294" s="153">
        <f t="shared" si="83"/>
        <v>0</v>
      </c>
      <c r="AR294" s="18" t="s">
        <v>294</v>
      </c>
      <c r="AT294" s="18" t="s">
        <v>254</v>
      </c>
      <c r="AU294" s="18" t="s">
        <v>103</v>
      </c>
      <c r="AY294" s="18" t="s">
        <v>166</v>
      </c>
      <c r="BE294" s="154">
        <f t="shared" si="84"/>
        <v>0</v>
      </c>
      <c r="BF294" s="154">
        <f t="shared" si="85"/>
        <v>0</v>
      </c>
      <c r="BG294" s="154">
        <f t="shared" si="86"/>
        <v>0</v>
      </c>
      <c r="BH294" s="154">
        <f t="shared" si="87"/>
        <v>0</v>
      </c>
      <c r="BI294" s="154">
        <f t="shared" si="88"/>
        <v>0</v>
      </c>
      <c r="BJ294" s="18" t="s">
        <v>22</v>
      </c>
      <c r="BK294" s="154">
        <f t="shared" si="89"/>
        <v>0</v>
      </c>
      <c r="BL294" s="18" t="s">
        <v>230</v>
      </c>
      <c r="BM294" s="18" t="s">
        <v>1564</v>
      </c>
    </row>
    <row r="295" spans="2:65" s="1" customFormat="1" ht="16.5" customHeight="1">
      <c r="B295" s="119"/>
      <c r="C295" s="155" t="s">
        <v>715</v>
      </c>
      <c r="D295" s="155" t="s">
        <v>254</v>
      </c>
      <c r="E295" s="156" t="s">
        <v>648</v>
      </c>
      <c r="F295" s="221" t="s">
        <v>649</v>
      </c>
      <c r="G295" s="221"/>
      <c r="H295" s="221"/>
      <c r="I295" s="221"/>
      <c r="J295" s="157" t="s">
        <v>228</v>
      </c>
      <c r="K295" s="158">
        <v>1</v>
      </c>
      <c r="L295" s="222"/>
      <c r="M295" s="222"/>
      <c r="N295" s="222">
        <f t="shared" si="80"/>
        <v>0</v>
      </c>
      <c r="O295" s="220"/>
      <c r="P295" s="220"/>
      <c r="Q295" s="220"/>
      <c r="R295" s="121"/>
      <c r="T295" s="151" t="s">
        <v>5</v>
      </c>
      <c r="U295" s="40" t="s">
        <v>42</v>
      </c>
      <c r="V295" s="152">
        <v>0</v>
      </c>
      <c r="W295" s="152">
        <f t="shared" si="81"/>
        <v>0</v>
      </c>
      <c r="X295" s="152">
        <v>1.6500000000000001E-2</v>
      </c>
      <c r="Y295" s="152">
        <f t="shared" si="82"/>
        <v>1.6500000000000001E-2</v>
      </c>
      <c r="Z295" s="152">
        <v>0</v>
      </c>
      <c r="AA295" s="153">
        <f t="shared" si="83"/>
        <v>0</v>
      </c>
      <c r="AR295" s="18" t="s">
        <v>294</v>
      </c>
      <c r="AT295" s="18" t="s">
        <v>254</v>
      </c>
      <c r="AU295" s="18" t="s">
        <v>103</v>
      </c>
      <c r="AY295" s="18" t="s">
        <v>166</v>
      </c>
      <c r="BE295" s="154">
        <f t="shared" si="84"/>
        <v>0</v>
      </c>
      <c r="BF295" s="154">
        <f t="shared" si="85"/>
        <v>0</v>
      </c>
      <c r="BG295" s="154">
        <f t="shared" si="86"/>
        <v>0</v>
      </c>
      <c r="BH295" s="154">
        <f t="shared" si="87"/>
        <v>0</v>
      </c>
      <c r="BI295" s="154">
        <f t="shared" si="88"/>
        <v>0</v>
      </c>
      <c r="BJ295" s="18" t="s">
        <v>22</v>
      </c>
      <c r="BK295" s="154">
        <f t="shared" si="89"/>
        <v>0</v>
      </c>
      <c r="BL295" s="18" t="s">
        <v>230</v>
      </c>
      <c r="BM295" s="18" t="s">
        <v>1565</v>
      </c>
    </row>
    <row r="296" spans="2:65" s="1" customFormat="1" ht="25.5" customHeight="1">
      <c r="B296" s="119"/>
      <c r="C296" s="147" t="s">
        <v>719</v>
      </c>
      <c r="D296" s="147" t="s">
        <v>167</v>
      </c>
      <c r="E296" s="148" t="s">
        <v>664</v>
      </c>
      <c r="F296" s="219" t="s">
        <v>665</v>
      </c>
      <c r="G296" s="219"/>
      <c r="H296" s="219"/>
      <c r="I296" s="219"/>
      <c r="J296" s="149" t="s">
        <v>605</v>
      </c>
      <c r="K296" s="150">
        <v>1</v>
      </c>
      <c r="L296" s="220"/>
      <c r="M296" s="220"/>
      <c r="N296" s="220">
        <f t="shared" si="80"/>
        <v>0</v>
      </c>
      <c r="O296" s="220"/>
      <c r="P296" s="220"/>
      <c r="Q296" s="220"/>
      <c r="R296" s="121"/>
      <c r="T296" s="151" t="s">
        <v>5</v>
      </c>
      <c r="U296" s="40" t="s">
        <v>42</v>
      </c>
      <c r="V296" s="152">
        <v>0.25</v>
      </c>
      <c r="W296" s="152">
        <f t="shared" si="81"/>
        <v>0.25</v>
      </c>
      <c r="X296" s="152">
        <v>8.0000000000000004E-4</v>
      </c>
      <c r="Y296" s="152">
        <f t="shared" si="82"/>
        <v>8.0000000000000004E-4</v>
      </c>
      <c r="Z296" s="152">
        <v>0</v>
      </c>
      <c r="AA296" s="153">
        <f t="shared" si="83"/>
        <v>0</v>
      </c>
      <c r="AR296" s="18" t="s">
        <v>230</v>
      </c>
      <c r="AT296" s="18" t="s">
        <v>167</v>
      </c>
      <c r="AU296" s="18" t="s">
        <v>103</v>
      </c>
      <c r="AY296" s="18" t="s">
        <v>166</v>
      </c>
      <c r="BE296" s="154">
        <f t="shared" si="84"/>
        <v>0</v>
      </c>
      <c r="BF296" s="154">
        <f t="shared" si="85"/>
        <v>0</v>
      </c>
      <c r="BG296" s="154">
        <f t="shared" si="86"/>
        <v>0</v>
      </c>
      <c r="BH296" s="154">
        <f t="shared" si="87"/>
        <v>0</v>
      </c>
      <c r="BI296" s="154">
        <f t="shared" si="88"/>
        <v>0</v>
      </c>
      <c r="BJ296" s="18" t="s">
        <v>22</v>
      </c>
      <c r="BK296" s="154">
        <f t="shared" si="89"/>
        <v>0</v>
      </c>
      <c r="BL296" s="18" t="s">
        <v>230</v>
      </c>
      <c r="BM296" s="18" t="s">
        <v>1566</v>
      </c>
    </row>
    <row r="297" spans="2:65" s="1" customFormat="1" ht="38.25" customHeight="1">
      <c r="B297" s="119"/>
      <c r="C297" s="147" t="s">
        <v>723</v>
      </c>
      <c r="D297" s="147" t="s">
        <v>167</v>
      </c>
      <c r="E297" s="148" t="s">
        <v>668</v>
      </c>
      <c r="F297" s="219" t="s">
        <v>669</v>
      </c>
      <c r="G297" s="219"/>
      <c r="H297" s="219"/>
      <c r="I297" s="219"/>
      <c r="J297" s="149" t="s">
        <v>605</v>
      </c>
      <c r="K297" s="150">
        <v>1</v>
      </c>
      <c r="L297" s="220"/>
      <c r="M297" s="220"/>
      <c r="N297" s="220">
        <f t="shared" si="80"/>
        <v>0</v>
      </c>
      <c r="O297" s="220"/>
      <c r="P297" s="220"/>
      <c r="Q297" s="220"/>
      <c r="R297" s="121"/>
      <c r="T297" s="151" t="s">
        <v>5</v>
      </c>
      <c r="U297" s="40" t="s">
        <v>42</v>
      </c>
      <c r="V297" s="152">
        <v>0.25</v>
      </c>
      <c r="W297" s="152">
        <f t="shared" si="81"/>
        <v>0.25</v>
      </c>
      <c r="X297" s="152">
        <v>8.4999999999999995E-4</v>
      </c>
      <c r="Y297" s="152">
        <f t="shared" si="82"/>
        <v>8.4999999999999995E-4</v>
      </c>
      <c r="Z297" s="152">
        <v>0</v>
      </c>
      <c r="AA297" s="153">
        <f t="shared" si="83"/>
        <v>0</v>
      </c>
      <c r="AR297" s="18" t="s">
        <v>230</v>
      </c>
      <c r="AT297" s="18" t="s">
        <v>167</v>
      </c>
      <c r="AU297" s="18" t="s">
        <v>103</v>
      </c>
      <c r="AY297" s="18" t="s">
        <v>166</v>
      </c>
      <c r="BE297" s="154">
        <f t="shared" si="84"/>
        <v>0</v>
      </c>
      <c r="BF297" s="154">
        <f t="shared" si="85"/>
        <v>0</v>
      </c>
      <c r="BG297" s="154">
        <f t="shared" si="86"/>
        <v>0</v>
      </c>
      <c r="BH297" s="154">
        <f t="shared" si="87"/>
        <v>0</v>
      </c>
      <c r="BI297" s="154">
        <f t="shared" si="88"/>
        <v>0</v>
      </c>
      <c r="BJ297" s="18" t="s">
        <v>22</v>
      </c>
      <c r="BK297" s="154">
        <f t="shared" si="89"/>
        <v>0</v>
      </c>
      <c r="BL297" s="18" t="s">
        <v>230</v>
      </c>
      <c r="BM297" s="18" t="s">
        <v>1567</v>
      </c>
    </row>
    <row r="298" spans="2:65" s="1" customFormat="1" ht="16.5" customHeight="1">
      <c r="B298" s="119"/>
      <c r="C298" s="147" t="s">
        <v>727</v>
      </c>
      <c r="D298" s="147" t="s">
        <v>167</v>
      </c>
      <c r="E298" s="148" t="s">
        <v>1568</v>
      </c>
      <c r="F298" s="219" t="s">
        <v>1569</v>
      </c>
      <c r="G298" s="219"/>
      <c r="H298" s="219"/>
      <c r="I298" s="219"/>
      <c r="J298" s="149" t="s">
        <v>605</v>
      </c>
      <c r="K298" s="150">
        <v>2</v>
      </c>
      <c r="L298" s="220"/>
      <c r="M298" s="220"/>
      <c r="N298" s="220">
        <f t="shared" si="80"/>
        <v>0</v>
      </c>
      <c r="O298" s="220"/>
      <c r="P298" s="220"/>
      <c r="Q298" s="220"/>
      <c r="R298" s="121"/>
      <c r="T298" s="151" t="s">
        <v>5</v>
      </c>
      <c r="U298" s="40" t="s">
        <v>42</v>
      </c>
      <c r="V298" s="152">
        <v>0.85</v>
      </c>
      <c r="W298" s="152">
        <f t="shared" si="81"/>
        <v>1.7</v>
      </c>
      <c r="X298" s="152">
        <v>4.4000000000000002E-4</v>
      </c>
      <c r="Y298" s="152">
        <f t="shared" si="82"/>
        <v>8.8000000000000003E-4</v>
      </c>
      <c r="Z298" s="152">
        <v>0</v>
      </c>
      <c r="AA298" s="153">
        <f t="shared" si="83"/>
        <v>0</v>
      </c>
      <c r="AR298" s="18" t="s">
        <v>230</v>
      </c>
      <c r="AT298" s="18" t="s">
        <v>167</v>
      </c>
      <c r="AU298" s="18" t="s">
        <v>103</v>
      </c>
      <c r="AY298" s="18" t="s">
        <v>166</v>
      </c>
      <c r="BE298" s="154">
        <f t="shared" si="84"/>
        <v>0</v>
      </c>
      <c r="BF298" s="154">
        <f t="shared" si="85"/>
        <v>0</v>
      </c>
      <c r="BG298" s="154">
        <f t="shared" si="86"/>
        <v>0</v>
      </c>
      <c r="BH298" s="154">
        <f t="shared" si="87"/>
        <v>0</v>
      </c>
      <c r="BI298" s="154">
        <f t="shared" si="88"/>
        <v>0</v>
      </c>
      <c r="BJ298" s="18" t="s">
        <v>22</v>
      </c>
      <c r="BK298" s="154">
        <f t="shared" si="89"/>
        <v>0</v>
      </c>
      <c r="BL298" s="18" t="s">
        <v>230</v>
      </c>
      <c r="BM298" s="18" t="s">
        <v>1570</v>
      </c>
    </row>
    <row r="299" spans="2:65" s="1" customFormat="1" ht="16.5" customHeight="1">
      <c r="B299" s="119"/>
      <c r="C299" s="155" t="s">
        <v>731</v>
      </c>
      <c r="D299" s="155" t="s">
        <v>254</v>
      </c>
      <c r="E299" s="156" t="s">
        <v>1571</v>
      </c>
      <c r="F299" s="221" t="s">
        <v>1572</v>
      </c>
      <c r="G299" s="221"/>
      <c r="H299" s="221"/>
      <c r="I299" s="221"/>
      <c r="J299" s="157" t="s">
        <v>228</v>
      </c>
      <c r="K299" s="158">
        <v>1</v>
      </c>
      <c r="L299" s="222"/>
      <c r="M299" s="222"/>
      <c r="N299" s="222">
        <f t="shared" si="80"/>
        <v>0</v>
      </c>
      <c r="O299" s="220"/>
      <c r="P299" s="220"/>
      <c r="Q299" s="220"/>
      <c r="R299" s="121"/>
      <c r="T299" s="151" t="s">
        <v>5</v>
      </c>
      <c r="U299" s="40" t="s">
        <v>42</v>
      </c>
      <c r="V299" s="152">
        <v>0</v>
      </c>
      <c r="W299" s="152">
        <f t="shared" si="81"/>
        <v>0</v>
      </c>
      <c r="X299" s="152">
        <v>8.6999999999999994E-3</v>
      </c>
      <c r="Y299" s="152">
        <f t="shared" si="82"/>
        <v>8.6999999999999994E-3</v>
      </c>
      <c r="Z299" s="152">
        <v>0</v>
      </c>
      <c r="AA299" s="153">
        <f t="shared" si="83"/>
        <v>0</v>
      </c>
      <c r="AR299" s="18" t="s">
        <v>294</v>
      </c>
      <c r="AT299" s="18" t="s">
        <v>254</v>
      </c>
      <c r="AU299" s="18" t="s">
        <v>103</v>
      </c>
      <c r="AY299" s="18" t="s">
        <v>166</v>
      </c>
      <c r="BE299" s="154">
        <f t="shared" si="84"/>
        <v>0</v>
      </c>
      <c r="BF299" s="154">
        <f t="shared" si="85"/>
        <v>0</v>
      </c>
      <c r="BG299" s="154">
        <f t="shared" si="86"/>
        <v>0</v>
      </c>
      <c r="BH299" s="154">
        <f t="shared" si="87"/>
        <v>0</v>
      </c>
      <c r="BI299" s="154">
        <f t="shared" si="88"/>
        <v>0</v>
      </c>
      <c r="BJ299" s="18" t="s">
        <v>22</v>
      </c>
      <c r="BK299" s="154">
        <f t="shared" si="89"/>
        <v>0</v>
      </c>
      <c r="BL299" s="18" t="s">
        <v>230</v>
      </c>
      <c r="BM299" s="18" t="s">
        <v>1573</v>
      </c>
    </row>
    <row r="300" spans="2:65" s="1" customFormat="1" ht="25.5" customHeight="1">
      <c r="B300" s="119"/>
      <c r="C300" s="147" t="s">
        <v>735</v>
      </c>
      <c r="D300" s="147" t="s">
        <v>167</v>
      </c>
      <c r="E300" s="148" t="s">
        <v>680</v>
      </c>
      <c r="F300" s="219" t="s">
        <v>681</v>
      </c>
      <c r="G300" s="219"/>
      <c r="H300" s="219"/>
      <c r="I300" s="219"/>
      <c r="J300" s="149" t="s">
        <v>605</v>
      </c>
      <c r="K300" s="150">
        <v>3</v>
      </c>
      <c r="L300" s="220"/>
      <c r="M300" s="220"/>
      <c r="N300" s="220">
        <f t="shared" si="80"/>
        <v>0</v>
      </c>
      <c r="O300" s="220"/>
      <c r="P300" s="220"/>
      <c r="Q300" s="220"/>
      <c r="R300" s="121"/>
      <c r="T300" s="151" t="s">
        <v>5</v>
      </c>
      <c r="U300" s="40" t="s">
        <v>42</v>
      </c>
      <c r="V300" s="152">
        <v>0.50700000000000001</v>
      </c>
      <c r="W300" s="152">
        <f t="shared" si="81"/>
        <v>1.5209999999999999</v>
      </c>
      <c r="X300" s="152">
        <v>6.6E-4</v>
      </c>
      <c r="Y300" s="152">
        <f t="shared" si="82"/>
        <v>1.98E-3</v>
      </c>
      <c r="Z300" s="152">
        <v>0</v>
      </c>
      <c r="AA300" s="153">
        <f t="shared" si="83"/>
        <v>0</v>
      </c>
      <c r="AR300" s="18" t="s">
        <v>171</v>
      </c>
      <c r="AT300" s="18" t="s">
        <v>167</v>
      </c>
      <c r="AU300" s="18" t="s">
        <v>103</v>
      </c>
      <c r="AY300" s="18" t="s">
        <v>166</v>
      </c>
      <c r="BE300" s="154">
        <f t="shared" si="84"/>
        <v>0</v>
      </c>
      <c r="BF300" s="154">
        <f t="shared" si="85"/>
        <v>0</v>
      </c>
      <c r="BG300" s="154">
        <f t="shared" si="86"/>
        <v>0</v>
      </c>
      <c r="BH300" s="154">
        <f t="shared" si="87"/>
        <v>0</v>
      </c>
      <c r="BI300" s="154">
        <f t="shared" si="88"/>
        <v>0</v>
      </c>
      <c r="BJ300" s="18" t="s">
        <v>22</v>
      </c>
      <c r="BK300" s="154">
        <f t="shared" si="89"/>
        <v>0</v>
      </c>
      <c r="BL300" s="18" t="s">
        <v>171</v>
      </c>
      <c r="BM300" s="18" t="s">
        <v>1574</v>
      </c>
    </row>
    <row r="301" spans="2:65" s="1" customFormat="1" ht="25.5" customHeight="1">
      <c r="B301" s="119"/>
      <c r="C301" s="155" t="s">
        <v>739</v>
      </c>
      <c r="D301" s="155" t="s">
        <v>254</v>
      </c>
      <c r="E301" s="156" t="s">
        <v>684</v>
      </c>
      <c r="F301" s="221" t="s">
        <v>1575</v>
      </c>
      <c r="G301" s="221"/>
      <c r="H301" s="221"/>
      <c r="I301" s="221"/>
      <c r="J301" s="157" t="s">
        <v>228</v>
      </c>
      <c r="K301" s="158">
        <v>3</v>
      </c>
      <c r="L301" s="222"/>
      <c r="M301" s="222"/>
      <c r="N301" s="222">
        <f t="shared" si="80"/>
        <v>0</v>
      </c>
      <c r="O301" s="220"/>
      <c r="P301" s="220"/>
      <c r="Q301" s="220"/>
      <c r="R301" s="121"/>
      <c r="T301" s="151" t="s">
        <v>5</v>
      </c>
      <c r="U301" s="40" t="s">
        <v>42</v>
      </c>
      <c r="V301" s="152">
        <v>0</v>
      </c>
      <c r="W301" s="152">
        <f t="shared" si="81"/>
        <v>0</v>
      </c>
      <c r="X301" s="152">
        <v>8.9999999999999993E-3</v>
      </c>
      <c r="Y301" s="152">
        <f t="shared" si="82"/>
        <v>2.6999999999999996E-2</v>
      </c>
      <c r="Z301" s="152">
        <v>0</v>
      </c>
      <c r="AA301" s="153">
        <f t="shared" si="83"/>
        <v>0</v>
      </c>
      <c r="AR301" s="18" t="s">
        <v>197</v>
      </c>
      <c r="AT301" s="18" t="s">
        <v>254</v>
      </c>
      <c r="AU301" s="18" t="s">
        <v>103</v>
      </c>
      <c r="AY301" s="18" t="s">
        <v>166</v>
      </c>
      <c r="BE301" s="154">
        <f t="shared" si="84"/>
        <v>0</v>
      </c>
      <c r="BF301" s="154">
        <f t="shared" si="85"/>
        <v>0</v>
      </c>
      <c r="BG301" s="154">
        <f t="shared" si="86"/>
        <v>0</v>
      </c>
      <c r="BH301" s="154">
        <f t="shared" si="87"/>
        <v>0</v>
      </c>
      <c r="BI301" s="154">
        <f t="shared" si="88"/>
        <v>0</v>
      </c>
      <c r="BJ301" s="18" t="s">
        <v>22</v>
      </c>
      <c r="BK301" s="154">
        <f t="shared" si="89"/>
        <v>0</v>
      </c>
      <c r="BL301" s="18" t="s">
        <v>171</v>
      </c>
      <c r="BM301" s="18" t="s">
        <v>1576</v>
      </c>
    </row>
    <row r="302" spans="2:65" s="1" customFormat="1" ht="25.5" customHeight="1">
      <c r="B302" s="119"/>
      <c r="C302" s="147" t="s">
        <v>743</v>
      </c>
      <c r="D302" s="147" t="s">
        <v>167</v>
      </c>
      <c r="E302" s="148" t="s">
        <v>692</v>
      </c>
      <c r="F302" s="219" t="s">
        <v>693</v>
      </c>
      <c r="G302" s="219"/>
      <c r="H302" s="219"/>
      <c r="I302" s="219"/>
      <c r="J302" s="149" t="s">
        <v>605</v>
      </c>
      <c r="K302" s="150">
        <v>6</v>
      </c>
      <c r="L302" s="220"/>
      <c r="M302" s="220"/>
      <c r="N302" s="220">
        <f t="shared" si="80"/>
        <v>0</v>
      </c>
      <c r="O302" s="220"/>
      <c r="P302" s="220"/>
      <c r="Q302" s="220"/>
      <c r="R302" s="121"/>
      <c r="T302" s="151" t="s">
        <v>5</v>
      </c>
      <c r="U302" s="40" t="s">
        <v>42</v>
      </c>
      <c r="V302" s="152">
        <v>0.28999999999999998</v>
      </c>
      <c r="W302" s="152">
        <f t="shared" si="81"/>
        <v>1.7399999999999998</v>
      </c>
      <c r="X302" s="152">
        <v>9.0000000000000006E-5</v>
      </c>
      <c r="Y302" s="152">
        <f t="shared" si="82"/>
        <v>5.4000000000000001E-4</v>
      </c>
      <c r="Z302" s="152">
        <v>0</v>
      </c>
      <c r="AA302" s="153">
        <f t="shared" si="83"/>
        <v>0</v>
      </c>
      <c r="AR302" s="18" t="s">
        <v>230</v>
      </c>
      <c r="AT302" s="18" t="s">
        <v>167</v>
      </c>
      <c r="AU302" s="18" t="s">
        <v>103</v>
      </c>
      <c r="AY302" s="18" t="s">
        <v>166</v>
      </c>
      <c r="BE302" s="154">
        <f t="shared" si="84"/>
        <v>0</v>
      </c>
      <c r="BF302" s="154">
        <f t="shared" si="85"/>
        <v>0</v>
      </c>
      <c r="BG302" s="154">
        <f t="shared" si="86"/>
        <v>0</v>
      </c>
      <c r="BH302" s="154">
        <f t="shared" si="87"/>
        <v>0</v>
      </c>
      <c r="BI302" s="154">
        <f t="shared" si="88"/>
        <v>0</v>
      </c>
      <c r="BJ302" s="18" t="s">
        <v>22</v>
      </c>
      <c r="BK302" s="154">
        <f t="shared" si="89"/>
        <v>0</v>
      </c>
      <c r="BL302" s="18" t="s">
        <v>230</v>
      </c>
      <c r="BM302" s="18" t="s">
        <v>1577</v>
      </c>
    </row>
    <row r="303" spans="2:65" s="1" customFormat="1" ht="16.5" customHeight="1">
      <c r="B303" s="119"/>
      <c r="C303" s="155" t="s">
        <v>747</v>
      </c>
      <c r="D303" s="155" t="s">
        <v>254</v>
      </c>
      <c r="E303" s="156" t="s">
        <v>696</v>
      </c>
      <c r="F303" s="221" t="s">
        <v>697</v>
      </c>
      <c r="G303" s="221"/>
      <c r="H303" s="221"/>
      <c r="I303" s="221"/>
      <c r="J303" s="157" t="s">
        <v>228</v>
      </c>
      <c r="K303" s="158">
        <v>6</v>
      </c>
      <c r="L303" s="222"/>
      <c r="M303" s="222"/>
      <c r="N303" s="222">
        <f t="shared" si="80"/>
        <v>0</v>
      </c>
      <c r="O303" s="220"/>
      <c r="P303" s="220"/>
      <c r="Q303" s="220"/>
      <c r="R303" s="121"/>
      <c r="T303" s="151" t="s">
        <v>5</v>
      </c>
      <c r="U303" s="40" t="s">
        <v>42</v>
      </c>
      <c r="V303" s="152">
        <v>0</v>
      </c>
      <c r="W303" s="152">
        <f t="shared" si="81"/>
        <v>0</v>
      </c>
      <c r="X303" s="152">
        <v>2.1000000000000001E-4</v>
      </c>
      <c r="Y303" s="152">
        <f t="shared" si="82"/>
        <v>1.2600000000000001E-3</v>
      </c>
      <c r="Z303" s="152">
        <v>0</v>
      </c>
      <c r="AA303" s="153">
        <f t="shared" si="83"/>
        <v>0</v>
      </c>
      <c r="AR303" s="18" t="s">
        <v>294</v>
      </c>
      <c r="AT303" s="18" t="s">
        <v>254</v>
      </c>
      <c r="AU303" s="18" t="s">
        <v>103</v>
      </c>
      <c r="AY303" s="18" t="s">
        <v>166</v>
      </c>
      <c r="BE303" s="154">
        <f t="shared" si="84"/>
        <v>0</v>
      </c>
      <c r="BF303" s="154">
        <f t="shared" si="85"/>
        <v>0</v>
      </c>
      <c r="BG303" s="154">
        <f t="shared" si="86"/>
        <v>0</v>
      </c>
      <c r="BH303" s="154">
        <f t="shared" si="87"/>
        <v>0</v>
      </c>
      <c r="BI303" s="154">
        <f t="shared" si="88"/>
        <v>0</v>
      </c>
      <c r="BJ303" s="18" t="s">
        <v>22</v>
      </c>
      <c r="BK303" s="154">
        <f t="shared" si="89"/>
        <v>0</v>
      </c>
      <c r="BL303" s="18" t="s">
        <v>230</v>
      </c>
      <c r="BM303" s="18" t="s">
        <v>1578</v>
      </c>
    </row>
    <row r="304" spans="2:65" s="1" customFormat="1" ht="25.5" customHeight="1">
      <c r="B304" s="119"/>
      <c r="C304" s="147" t="s">
        <v>751</v>
      </c>
      <c r="D304" s="147" t="s">
        <v>167</v>
      </c>
      <c r="E304" s="148" t="s">
        <v>1579</v>
      </c>
      <c r="F304" s="219" t="s">
        <v>1580</v>
      </c>
      <c r="G304" s="219"/>
      <c r="H304" s="219"/>
      <c r="I304" s="219"/>
      <c r="J304" s="149" t="s">
        <v>228</v>
      </c>
      <c r="K304" s="150">
        <v>1</v>
      </c>
      <c r="L304" s="220"/>
      <c r="M304" s="220"/>
      <c r="N304" s="220">
        <f t="shared" si="80"/>
        <v>0</v>
      </c>
      <c r="O304" s="220"/>
      <c r="P304" s="220"/>
      <c r="Q304" s="220"/>
      <c r="R304" s="121"/>
      <c r="T304" s="151" t="s">
        <v>5</v>
      </c>
      <c r="U304" s="40" t="s">
        <v>42</v>
      </c>
      <c r="V304" s="152">
        <v>0.41399999999999998</v>
      </c>
      <c r="W304" s="152">
        <f t="shared" si="81"/>
        <v>0.41399999999999998</v>
      </c>
      <c r="X304" s="152">
        <v>1.6000000000000001E-4</v>
      </c>
      <c r="Y304" s="152">
        <f t="shared" si="82"/>
        <v>1.6000000000000001E-4</v>
      </c>
      <c r="Z304" s="152">
        <v>0</v>
      </c>
      <c r="AA304" s="153">
        <f t="shared" si="83"/>
        <v>0</v>
      </c>
      <c r="AR304" s="18" t="s">
        <v>230</v>
      </c>
      <c r="AT304" s="18" t="s">
        <v>167</v>
      </c>
      <c r="AU304" s="18" t="s">
        <v>103</v>
      </c>
      <c r="AY304" s="18" t="s">
        <v>166</v>
      </c>
      <c r="BE304" s="154">
        <f t="shared" si="84"/>
        <v>0</v>
      </c>
      <c r="BF304" s="154">
        <f t="shared" si="85"/>
        <v>0</v>
      </c>
      <c r="BG304" s="154">
        <f t="shared" si="86"/>
        <v>0</v>
      </c>
      <c r="BH304" s="154">
        <f t="shared" si="87"/>
        <v>0</v>
      </c>
      <c r="BI304" s="154">
        <f t="shared" si="88"/>
        <v>0</v>
      </c>
      <c r="BJ304" s="18" t="s">
        <v>22</v>
      </c>
      <c r="BK304" s="154">
        <f t="shared" si="89"/>
        <v>0</v>
      </c>
      <c r="BL304" s="18" t="s">
        <v>230</v>
      </c>
      <c r="BM304" s="18" t="s">
        <v>1581</v>
      </c>
    </row>
    <row r="305" spans="2:65" s="1" customFormat="1" ht="25.5" customHeight="1">
      <c r="B305" s="119"/>
      <c r="C305" s="155" t="s">
        <v>755</v>
      </c>
      <c r="D305" s="155" t="s">
        <v>254</v>
      </c>
      <c r="E305" s="156" t="s">
        <v>1582</v>
      </c>
      <c r="F305" s="221" t="s">
        <v>1583</v>
      </c>
      <c r="G305" s="221"/>
      <c r="H305" s="221"/>
      <c r="I305" s="221"/>
      <c r="J305" s="157" t="s">
        <v>228</v>
      </c>
      <c r="K305" s="158">
        <v>1</v>
      </c>
      <c r="L305" s="222"/>
      <c r="M305" s="222"/>
      <c r="N305" s="222">
        <f t="shared" si="80"/>
        <v>0</v>
      </c>
      <c r="O305" s="220"/>
      <c r="P305" s="220"/>
      <c r="Q305" s="220"/>
      <c r="R305" s="121"/>
      <c r="T305" s="151" t="s">
        <v>5</v>
      </c>
      <c r="U305" s="40" t="s">
        <v>42</v>
      </c>
      <c r="V305" s="152">
        <v>0</v>
      </c>
      <c r="W305" s="152">
        <f t="shared" si="81"/>
        <v>0</v>
      </c>
      <c r="X305" s="152">
        <v>1.8E-3</v>
      </c>
      <c r="Y305" s="152">
        <f t="shared" si="82"/>
        <v>1.8E-3</v>
      </c>
      <c r="Z305" s="152">
        <v>0</v>
      </c>
      <c r="AA305" s="153">
        <f t="shared" si="83"/>
        <v>0</v>
      </c>
      <c r="AR305" s="18" t="s">
        <v>294</v>
      </c>
      <c r="AT305" s="18" t="s">
        <v>254</v>
      </c>
      <c r="AU305" s="18" t="s">
        <v>103</v>
      </c>
      <c r="AY305" s="18" t="s">
        <v>166</v>
      </c>
      <c r="BE305" s="154">
        <f t="shared" si="84"/>
        <v>0</v>
      </c>
      <c r="BF305" s="154">
        <f t="shared" si="85"/>
        <v>0</v>
      </c>
      <c r="BG305" s="154">
        <f t="shared" si="86"/>
        <v>0</v>
      </c>
      <c r="BH305" s="154">
        <f t="shared" si="87"/>
        <v>0</v>
      </c>
      <c r="BI305" s="154">
        <f t="shared" si="88"/>
        <v>0</v>
      </c>
      <c r="BJ305" s="18" t="s">
        <v>22</v>
      </c>
      <c r="BK305" s="154">
        <f t="shared" si="89"/>
        <v>0</v>
      </c>
      <c r="BL305" s="18" t="s">
        <v>230</v>
      </c>
      <c r="BM305" s="18" t="s">
        <v>1584</v>
      </c>
    </row>
    <row r="306" spans="2:65" s="1" customFormat="1" ht="25.5" customHeight="1">
      <c r="B306" s="119"/>
      <c r="C306" s="147" t="s">
        <v>759</v>
      </c>
      <c r="D306" s="147" t="s">
        <v>167</v>
      </c>
      <c r="E306" s="148" t="s">
        <v>712</v>
      </c>
      <c r="F306" s="219" t="s">
        <v>713</v>
      </c>
      <c r="G306" s="219"/>
      <c r="H306" s="219"/>
      <c r="I306" s="219"/>
      <c r="J306" s="149" t="s">
        <v>228</v>
      </c>
      <c r="K306" s="150">
        <v>2</v>
      </c>
      <c r="L306" s="220"/>
      <c r="M306" s="220"/>
      <c r="N306" s="220">
        <f t="shared" si="80"/>
        <v>0</v>
      </c>
      <c r="O306" s="220"/>
      <c r="P306" s="220"/>
      <c r="Q306" s="220"/>
      <c r="R306" s="121"/>
      <c r="T306" s="151" t="s">
        <v>5</v>
      </c>
      <c r="U306" s="40" t="s">
        <v>42</v>
      </c>
      <c r="V306" s="152">
        <v>0.32</v>
      </c>
      <c r="W306" s="152">
        <f t="shared" si="81"/>
        <v>0.64</v>
      </c>
      <c r="X306" s="152">
        <v>4.0000000000000003E-5</v>
      </c>
      <c r="Y306" s="152">
        <f t="shared" si="82"/>
        <v>8.0000000000000007E-5</v>
      </c>
      <c r="Z306" s="152">
        <v>0</v>
      </c>
      <c r="AA306" s="153">
        <f t="shared" si="83"/>
        <v>0</v>
      </c>
      <c r="AR306" s="18" t="s">
        <v>230</v>
      </c>
      <c r="AT306" s="18" t="s">
        <v>167</v>
      </c>
      <c r="AU306" s="18" t="s">
        <v>103</v>
      </c>
      <c r="AY306" s="18" t="s">
        <v>166</v>
      </c>
      <c r="BE306" s="154">
        <f t="shared" si="84"/>
        <v>0</v>
      </c>
      <c r="BF306" s="154">
        <f t="shared" si="85"/>
        <v>0</v>
      </c>
      <c r="BG306" s="154">
        <f t="shared" si="86"/>
        <v>0</v>
      </c>
      <c r="BH306" s="154">
        <f t="shared" si="87"/>
        <v>0</v>
      </c>
      <c r="BI306" s="154">
        <f t="shared" si="88"/>
        <v>0</v>
      </c>
      <c r="BJ306" s="18" t="s">
        <v>22</v>
      </c>
      <c r="BK306" s="154">
        <f t="shared" si="89"/>
        <v>0</v>
      </c>
      <c r="BL306" s="18" t="s">
        <v>230</v>
      </c>
      <c r="BM306" s="18" t="s">
        <v>1585</v>
      </c>
    </row>
    <row r="307" spans="2:65" s="1" customFormat="1" ht="25.5" customHeight="1">
      <c r="B307" s="119"/>
      <c r="C307" s="155" t="s">
        <v>763</v>
      </c>
      <c r="D307" s="155" t="s">
        <v>254</v>
      </c>
      <c r="E307" s="156" t="s">
        <v>716</v>
      </c>
      <c r="F307" s="221" t="s">
        <v>717</v>
      </c>
      <c r="G307" s="221"/>
      <c r="H307" s="221"/>
      <c r="I307" s="221"/>
      <c r="J307" s="157" t="s">
        <v>228</v>
      </c>
      <c r="K307" s="158">
        <v>2</v>
      </c>
      <c r="L307" s="222"/>
      <c r="M307" s="222"/>
      <c r="N307" s="222">
        <f t="shared" si="80"/>
        <v>0</v>
      </c>
      <c r="O307" s="220"/>
      <c r="P307" s="220"/>
      <c r="Q307" s="220"/>
      <c r="R307" s="121"/>
      <c r="T307" s="151" t="s">
        <v>5</v>
      </c>
      <c r="U307" s="40" t="s">
        <v>42</v>
      </c>
      <c r="V307" s="152">
        <v>0</v>
      </c>
      <c r="W307" s="152">
        <f t="shared" si="81"/>
        <v>0</v>
      </c>
      <c r="X307" s="152">
        <v>1.8E-3</v>
      </c>
      <c r="Y307" s="152">
        <f t="shared" si="82"/>
        <v>3.5999999999999999E-3</v>
      </c>
      <c r="Z307" s="152">
        <v>0</v>
      </c>
      <c r="AA307" s="153">
        <f t="shared" si="83"/>
        <v>0</v>
      </c>
      <c r="AR307" s="18" t="s">
        <v>294</v>
      </c>
      <c r="AT307" s="18" t="s">
        <v>254</v>
      </c>
      <c r="AU307" s="18" t="s">
        <v>103</v>
      </c>
      <c r="AY307" s="18" t="s">
        <v>166</v>
      </c>
      <c r="BE307" s="154">
        <f t="shared" si="84"/>
        <v>0</v>
      </c>
      <c r="BF307" s="154">
        <f t="shared" si="85"/>
        <v>0</v>
      </c>
      <c r="BG307" s="154">
        <f t="shared" si="86"/>
        <v>0</v>
      </c>
      <c r="BH307" s="154">
        <f t="shared" si="87"/>
        <v>0</v>
      </c>
      <c r="BI307" s="154">
        <f t="shared" si="88"/>
        <v>0</v>
      </c>
      <c r="BJ307" s="18" t="s">
        <v>22</v>
      </c>
      <c r="BK307" s="154">
        <f t="shared" si="89"/>
        <v>0</v>
      </c>
      <c r="BL307" s="18" t="s">
        <v>230</v>
      </c>
      <c r="BM307" s="18" t="s">
        <v>1586</v>
      </c>
    </row>
    <row r="308" spans="2:65" s="1" customFormat="1" ht="25.5" customHeight="1">
      <c r="B308" s="119"/>
      <c r="C308" s="147" t="s">
        <v>767</v>
      </c>
      <c r="D308" s="147" t="s">
        <v>167</v>
      </c>
      <c r="E308" s="148" t="s">
        <v>736</v>
      </c>
      <c r="F308" s="219" t="s">
        <v>737</v>
      </c>
      <c r="G308" s="219"/>
      <c r="H308" s="219"/>
      <c r="I308" s="219"/>
      <c r="J308" s="149" t="s">
        <v>228</v>
      </c>
      <c r="K308" s="150">
        <v>2</v>
      </c>
      <c r="L308" s="220"/>
      <c r="M308" s="220"/>
      <c r="N308" s="220">
        <f t="shared" si="80"/>
        <v>0</v>
      </c>
      <c r="O308" s="220"/>
      <c r="P308" s="220"/>
      <c r="Q308" s="220"/>
      <c r="R308" s="121"/>
      <c r="T308" s="151" t="s">
        <v>5</v>
      </c>
      <c r="U308" s="40" t="s">
        <v>42</v>
      </c>
      <c r="V308" s="152">
        <v>0.33900000000000002</v>
      </c>
      <c r="W308" s="152">
        <f t="shared" si="81"/>
        <v>0.67800000000000005</v>
      </c>
      <c r="X308" s="152">
        <v>1.2800000000000001E-3</v>
      </c>
      <c r="Y308" s="152">
        <f t="shared" si="82"/>
        <v>2.5600000000000002E-3</v>
      </c>
      <c r="Z308" s="152">
        <v>0</v>
      </c>
      <c r="AA308" s="153">
        <f t="shared" si="83"/>
        <v>0</v>
      </c>
      <c r="AR308" s="18" t="s">
        <v>230</v>
      </c>
      <c r="AT308" s="18" t="s">
        <v>167</v>
      </c>
      <c r="AU308" s="18" t="s">
        <v>103</v>
      </c>
      <c r="AY308" s="18" t="s">
        <v>166</v>
      </c>
      <c r="BE308" s="154">
        <f t="shared" si="84"/>
        <v>0</v>
      </c>
      <c r="BF308" s="154">
        <f t="shared" si="85"/>
        <v>0</v>
      </c>
      <c r="BG308" s="154">
        <f t="shared" si="86"/>
        <v>0</v>
      </c>
      <c r="BH308" s="154">
        <f t="shared" si="87"/>
        <v>0</v>
      </c>
      <c r="BI308" s="154">
        <f t="shared" si="88"/>
        <v>0</v>
      </c>
      <c r="BJ308" s="18" t="s">
        <v>22</v>
      </c>
      <c r="BK308" s="154">
        <f t="shared" si="89"/>
        <v>0</v>
      </c>
      <c r="BL308" s="18" t="s">
        <v>230</v>
      </c>
      <c r="BM308" s="18" t="s">
        <v>1587</v>
      </c>
    </row>
    <row r="309" spans="2:65" s="1" customFormat="1" ht="16.5" customHeight="1">
      <c r="B309" s="119"/>
      <c r="C309" s="147" t="s">
        <v>771</v>
      </c>
      <c r="D309" s="147" t="s">
        <v>167</v>
      </c>
      <c r="E309" s="148" t="s">
        <v>740</v>
      </c>
      <c r="F309" s="219" t="s">
        <v>741</v>
      </c>
      <c r="G309" s="219"/>
      <c r="H309" s="219"/>
      <c r="I309" s="219"/>
      <c r="J309" s="149" t="s">
        <v>228</v>
      </c>
      <c r="K309" s="150">
        <v>1</v>
      </c>
      <c r="L309" s="220"/>
      <c r="M309" s="220"/>
      <c r="N309" s="220">
        <f t="shared" si="80"/>
        <v>0</v>
      </c>
      <c r="O309" s="220"/>
      <c r="P309" s="220"/>
      <c r="Q309" s="220"/>
      <c r="R309" s="121"/>
      <c r="T309" s="151" t="s">
        <v>5</v>
      </c>
      <c r="U309" s="40" t="s">
        <v>42</v>
      </c>
      <c r="V309" s="152">
        <v>2.1000000000000001E-2</v>
      </c>
      <c r="W309" s="152">
        <f t="shared" si="81"/>
        <v>2.1000000000000001E-2</v>
      </c>
      <c r="X309" s="152">
        <v>3.1E-4</v>
      </c>
      <c r="Y309" s="152">
        <f t="shared" si="82"/>
        <v>3.1E-4</v>
      </c>
      <c r="Z309" s="152">
        <v>0</v>
      </c>
      <c r="AA309" s="153">
        <f t="shared" si="83"/>
        <v>0</v>
      </c>
      <c r="AR309" s="18" t="s">
        <v>230</v>
      </c>
      <c r="AT309" s="18" t="s">
        <v>167</v>
      </c>
      <c r="AU309" s="18" t="s">
        <v>103</v>
      </c>
      <c r="AY309" s="18" t="s">
        <v>166</v>
      </c>
      <c r="BE309" s="154">
        <f t="shared" si="84"/>
        <v>0</v>
      </c>
      <c r="BF309" s="154">
        <f t="shared" si="85"/>
        <v>0</v>
      </c>
      <c r="BG309" s="154">
        <f t="shared" si="86"/>
        <v>0</v>
      </c>
      <c r="BH309" s="154">
        <f t="shared" si="87"/>
        <v>0</v>
      </c>
      <c r="BI309" s="154">
        <f t="shared" si="88"/>
        <v>0</v>
      </c>
      <c r="BJ309" s="18" t="s">
        <v>22</v>
      </c>
      <c r="BK309" s="154">
        <f t="shared" si="89"/>
        <v>0</v>
      </c>
      <c r="BL309" s="18" t="s">
        <v>230</v>
      </c>
      <c r="BM309" s="18" t="s">
        <v>1588</v>
      </c>
    </row>
    <row r="310" spans="2:65" s="1" customFormat="1" ht="25.5" customHeight="1">
      <c r="B310" s="119"/>
      <c r="C310" s="147" t="s">
        <v>775</v>
      </c>
      <c r="D310" s="147" t="s">
        <v>167</v>
      </c>
      <c r="E310" s="148" t="s">
        <v>744</v>
      </c>
      <c r="F310" s="219" t="s">
        <v>745</v>
      </c>
      <c r="G310" s="219"/>
      <c r="H310" s="219"/>
      <c r="I310" s="219"/>
      <c r="J310" s="149" t="s">
        <v>208</v>
      </c>
      <c r="K310" s="150">
        <v>0.10100000000000001</v>
      </c>
      <c r="L310" s="220"/>
      <c r="M310" s="220"/>
      <c r="N310" s="220">
        <f t="shared" si="80"/>
        <v>0</v>
      </c>
      <c r="O310" s="220"/>
      <c r="P310" s="220"/>
      <c r="Q310" s="220"/>
      <c r="R310" s="121"/>
      <c r="T310" s="151" t="s">
        <v>5</v>
      </c>
      <c r="U310" s="40" t="s">
        <v>42</v>
      </c>
      <c r="V310" s="152">
        <v>1.5169999999999999</v>
      </c>
      <c r="W310" s="152">
        <f t="shared" si="81"/>
        <v>0.15321699999999999</v>
      </c>
      <c r="X310" s="152">
        <v>0</v>
      </c>
      <c r="Y310" s="152">
        <f t="shared" si="82"/>
        <v>0</v>
      </c>
      <c r="Z310" s="152">
        <v>0</v>
      </c>
      <c r="AA310" s="153">
        <f t="shared" si="83"/>
        <v>0</v>
      </c>
      <c r="AR310" s="18" t="s">
        <v>230</v>
      </c>
      <c r="AT310" s="18" t="s">
        <v>167</v>
      </c>
      <c r="AU310" s="18" t="s">
        <v>103</v>
      </c>
      <c r="AY310" s="18" t="s">
        <v>166</v>
      </c>
      <c r="BE310" s="154">
        <f t="shared" si="84"/>
        <v>0</v>
      </c>
      <c r="BF310" s="154">
        <f t="shared" si="85"/>
        <v>0</v>
      </c>
      <c r="BG310" s="154">
        <f t="shared" si="86"/>
        <v>0</v>
      </c>
      <c r="BH310" s="154">
        <f t="shared" si="87"/>
        <v>0</v>
      </c>
      <c r="BI310" s="154">
        <f t="shared" si="88"/>
        <v>0</v>
      </c>
      <c r="BJ310" s="18" t="s">
        <v>22</v>
      </c>
      <c r="BK310" s="154">
        <f t="shared" si="89"/>
        <v>0</v>
      </c>
      <c r="BL310" s="18" t="s">
        <v>230</v>
      </c>
      <c r="BM310" s="18" t="s">
        <v>1589</v>
      </c>
    </row>
    <row r="311" spans="2:65" s="9" customFormat="1" ht="29.85" customHeight="1">
      <c r="B311" s="136"/>
      <c r="C311" s="137"/>
      <c r="D311" s="146" t="s">
        <v>1219</v>
      </c>
      <c r="E311" s="146"/>
      <c r="F311" s="146"/>
      <c r="G311" s="146"/>
      <c r="H311" s="146"/>
      <c r="I311" s="146"/>
      <c r="J311" s="146"/>
      <c r="K311" s="146"/>
      <c r="L311" s="146"/>
      <c r="M311" s="146"/>
      <c r="N311" s="228">
        <f>BK311</f>
        <v>0</v>
      </c>
      <c r="O311" s="229"/>
      <c r="P311" s="229"/>
      <c r="Q311" s="229"/>
      <c r="R311" s="139"/>
      <c r="T311" s="140"/>
      <c r="U311" s="137"/>
      <c r="V311" s="137"/>
      <c r="W311" s="141">
        <f>SUM(W312:W314)</f>
        <v>12.826000000000001</v>
      </c>
      <c r="X311" s="137"/>
      <c r="Y311" s="141">
        <f>SUM(Y312:Y314)</f>
        <v>0</v>
      </c>
      <c r="Z311" s="137"/>
      <c r="AA311" s="142">
        <f>SUM(AA312:AA314)</f>
        <v>0</v>
      </c>
      <c r="AR311" s="143" t="s">
        <v>103</v>
      </c>
      <c r="AT311" s="144" t="s">
        <v>76</v>
      </c>
      <c r="AU311" s="144" t="s">
        <v>22</v>
      </c>
      <c r="AY311" s="143" t="s">
        <v>166</v>
      </c>
      <c r="BK311" s="145">
        <f>SUM(BK312:BK314)</f>
        <v>0</v>
      </c>
    </row>
    <row r="312" spans="2:65" s="1" customFormat="1" ht="25.5" customHeight="1">
      <c r="B312" s="119"/>
      <c r="C312" s="147" t="s">
        <v>779</v>
      </c>
      <c r="D312" s="147" t="s">
        <v>167</v>
      </c>
      <c r="E312" s="148" t="s">
        <v>1590</v>
      </c>
      <c r="F312" s="219" t="s">
        <v>1591</v>
      </c>
      <c r="G312" s="219"/>
      <c r="H312" s="219"/>
      <c r="I312" s="219"/>
      <c r="J312" s="149" t="s">
        <v>228</v>
      </c>
      <c r="K312" s="150">
        <v>1</v>
      </c>
      <c r="L312" s="220"/>
      <c r="M312" s="220"/>
      <c r="N312" s="220">
        <f>ROUND(L312*K312,2)</f>
        <v>0</v>
      </c>
      <c r="O312" s="220"/>
      <c r="P312" s="220"/>
      <c r="Q312" s="220"/>
      <c r="R312" s="121"/>
      <c r="T312" s="151" t="s">
        <v>5</v>
      </c>
      <c r="U312" s="40" t="s">
        <v>42</v>
      </c>
      <c r="V312" s="152">
        <v>0.50600000000000001</v>
      </c>
      <c r="W312" s="152">
        <f>V312*K312</f>
        <v>0.50600000000000001</v>
      </c>
      <c r="X312" s="152">
        <v>0</v>
      </c>
      <c r="Y312" s="152">
        <f>X312*K312</f>
        <v>0</v>
      </c>
      <c r="Z312" s="152">
        <v>0</v>
      </c>
      <c r="AA312" s="153">
        <f>Z312*K312</f>
        <v>0</v>
      </c>
      <c r="AR312" s="18" t="s">
        <v>230</v>
      </c>
      <c r="AT312" s="18" t="s">
        <v>167</v>
      </c>
      <c r="AU312" s="18" t="s">
        <v>103</v>
      </c>
      <c r="AY312" s="18" t="s">
        <v>166</v>
      </c>
      <c r="BE312" s="154">
        <f>IF(U312="základní",N312,0)</f>
        <v>0</v>
      </c>
      <c r="BF312" s="154">
        <f>IF(U312="snížená",N312,0)</f>
        <v>0</v>
      </c>
      <c r="BG312" s="154">
        <f>IF(U312="zákl. přenesená",N312,0)</f>
        <v>0</v>
      </c>
      <c r="BH312" s="154">
        <f>IF(U312="sníž. přenesená",N312,0)</f>
        <v>0</v>
      </c>
      <c r="BI312" s="154">
        <f>IF(U312="nulová",N312,0)</f>
        <v>0</v>
      </c>
      <c r="BJ312" s="18" t="s">
        <v>22</v>
      </c>
      <c r="BK312" s="154">
        <f>ROUND(L312*K312,2)</f>
        <v>0</v>
      </c>
      <c r="BL312" s="18" t="s">
        <v>230</v>
      </c>
      <c r="BM312" s="18" t="s">
        <v>1592</v>
      </c>
    </row>
    <row r="313" spans="2:65" s="1" customFormat="1" ht="16.5" customHeight="1">
      <c r="B313" s="119"/>
      <c r="C313" s="155" t="s">
        <v>783</v>
      </c>
      <c r="D313" s="155" t="s">
        <v>254</v>
      </c>
      <c r="E313" s="156" t="s">
        <v>1593</v>
      </c>
      <c r="F313" s="221" t="s">
        <v>1594</v>
      </c>
      <c r="G313" s="221"/>
      <c r="H313" s="221"/>
      <c r="I313" s="221"/>
      <c r="J313" s="157" t="s">
        <v>1195</v>
      </c>
      <c r="K313" s="158">
        <v>1</v>
      </c>
      <c r="L313" s="222"/>
      <c r="M313" s="222"/>
      <c r="N313" s="222">
        <f>ROUND(L313*K313,2)</f>
        <v>0</v>
      </c>
      <c r="O313" s="220"/>
      <c r="P313" s="220"/>
      <c r="Q313" s="220"/>
      <c r="R313" s="121"/>
      <c r="T313" s="151" t="s">
        <v>5</v>
      </c>
      <c r="U313" s="40" t="s">
        <v>42</v>
      </c>
      <c r="V313" s="152">
        <v>0</v>
      </c>
      <c r="W313" s="152">
        <f>V313*K313</f>
        <v>0</v>
      </c>
      <c r="X313" s="152">
        <v>0</v>
      </c>
      <c r="Y313" s="152">
        <f>X313*K313</f>
        <v>0</v>
      </c>
      <c r="Z313" s="152">
        <v>0</v>
      </c>
      <c r="AA313" s="153">
        <f>Z313*K313</f>
        <v>0</v>
      </c>
      <c r="AR313" s="18" t="s">
        <v>294</v>
      </c>
      <c r="AT313" s="18" t="s">
        <v>254</v>
      </c>
      <c r="AU313" s="18" t="s">
        <v>103</v>
      </c>
      <c r="AY313" s="18" t="s">
        <v>166</v>
      </c>
      <c r="BE313" s="154">
        <f>IF(U313="základní",N313,0)</f>
        <v>0</v>
      </c>
      <c r="BF313" s="154">
        <f>IF(U313="snížená",N313,0)</f>
        <v>0</v>
      </c>
      <c r="BG313" s="154">
        <f>IF(U313="zákl. přenesená",N313,0)</f>
        <v>0</v>
      </c>
      <c r="BH313" s="154">
        <f>IF(U313="sníž. přenesená",N313,0)</f>
        <v>0</v>
      </c>
      <c r="BI313" s="154">
        <f>IF(U313="nulová",N313,0)</f>
        <v>0</v>
      </c>
      <c r="BJ313" s="18" t="s">
        <v>22</v>
      </c>
      <c r="BK313" s="154">
        <f>ROUND(L313*K313,2)</f>
        <v>0</v>
      </c>
      <c r="BL313" s="18" t="s">
        <v>230</v>
      </c>
      <c r="BM313" s="18" t="s">
        <v>1595</v>
      </c>
    </row>
    <row r="314" spans="2:65" s="1" customFormat="1" ht="25.5" customHeight="1">
      <c r="B314" s="119"/>
      <c r="C314" s="147" t="s">
        <v>787</v>
      </c>
      <c r="D314" s="147" t="s">
        <v>167</v>
      </c>
      <c r="E314" s="148" t="s">
        <v>1596</v>
      </c>
      <c r="F314" s="219" t="s">
        <v>1597</v>
      </c>
      <c r="G314" s="219"/>
      <c r="H314" s="219"/>
      <c r="I314" s="219"/>
      <c r="J314" s="149" t="s">
        <v>228</v>
      </c>
      <c r="K314" s="150">
        <v>1</v>
      </c>
      <c r="L314" s="220"/>
      <c r="M314" s="220"/>
      <c r="N314" s="220">
        <f>ROUND(L314*K314,2)</f>
        <v>0</v>
      </c>
      <c r="O314" s="220"/>
      <c r="P314" s="220"/>
      <c r="Q314" s="220"/>
      <c r="R314" s="121"/>
      <c r="T314" s="151" t="s">
        <v>5</v>
      </c>
      <c r="U314" s="40" t="s">
        <v>42</v>
      </c>
      <c r="V314" s="152">
        <v>12.32</v>
      </c>
      <c r="W314" s="152">
        <f>V314*K314</f>
        <v>12.32</v>
      </c>
      <c r="X314" s="152">
        <v>0</v>
      </c>
      <c r="Y314" s="152">
        <f>X314*K314</f>
        <v>0</v>
      </c>
      <c r="Z314" s="152">
        <v>0</v>
      </c>
      <c r="AA314" s="153">
        <f>Z314*K314</f>
        <v>0</v>
      </c>
      <c r="AR314" s="18" t="s">
        <v>230</v>
      </c>
      <c r="AT314" s="18" t="s">
        <v>167</v>
      </c>
      <c r="AU314" s="18" t="s">
        <v>103</v>
      </c>
      <c r="AY314" s="18" t="s">
        <v>166</v>
      </c>
      <c r="BE314" s="154">
        <f>IF(U314="základní",N314,0)</f>
        <v>0</v>
      </c>
      <c r="BF314" s="154">
        <f>IF(U314="snížená",N314,0)</f>
        <v>0</v>
      </c>
      <c r="BG314" s="154">
        <f>IF(U314="zákl. přenesená",N314,0)</f>
        <v>0</v>
      </c>
      <c r="BH314" s="154">
        <f>IF(U314="sníž. přenesená",N314,0)</f>
        <v>0</v>
      </c>
      <c r="BI314" s="154">
        <f>IF(U314="nulová",N314,0)</f>
        <v>0</v>
      </c>
      <c r="BJ314" s="18" t="s">
        <v>22</v>
      </c>
      <c r="BK314" s="154">
        <f>ROUND(L314*K314,2)</f>
        <v>0</v>
      </c>
      <c r="BL314" s="18" t="s">
        <v>230</v>
      </c>
      <c r="BM314" s="18" t="s">
        <v>1598</v>
      </c>
    </row>
    <row r="315" spans="2:65" s="9" customFormat="1" ht="29.85" customHeight="1">
      <c r="B315" s="136"/>
      <c r="C315" s="137"/>
      <c r="D315" s="146" t="s">
        <v>130</v>
      </c>
      <c r="E315" s="146"/>
      <c r="F315" s="146"/>
      <c r="G315" s="146"/>
      <c r="H315" s="146"/>
      <c r="I315" s="146"/>
      <c r="J315" s="146"/>
      <c r="K315" s="146"/>
      <c r="L315" s="146"/>
      <c r="M315" s="146"/>
      <c r="N315" s="228">
        <f>BK315</f>
        <v>0</v>
      </c>
      <c r="O315" s="229"/>
      <c r="P315" s="229"/>
      <c r="Q315" s="229"/>
      <c r="R315" s="139"/>
      <c r="T315" s="140"/>
      <c r="U315" s="137"/>
      <c r="V315" s="137"/>
      <c r="W315" s="141">
        <f>SUM(W316:W324)</f>
        <v>6.17</v>
      </c>
      <c r="X315" s="137"/>
      <c r="Y315" s="141">
        <f>SUM(Y316:Y324)</f>
        <v>3.0499999999999998E-3</v>
      </c>
      <c r="Z315" s="137"/>
      <c r="AA315" s="142">
        <f>SUM(AA316:AA324)</f>
        <v>0</v>
      </c>
      <c r="AR315" s="143" t="s">
        <v>103</v>
      </c>
      <c r="AT315" s="144" t="s">
        <v>76</v>
      </c>
      <c r="AU315" s="144" t="s">
        <v>22</v>
      </c>
      <c r="AY315" s="143" t="s">
        <v>166</v>
      </c>
      <c r="BK315" s="145">
        <f>SUM(BK316:BK324)</f>
        <v>0</v>
      </c>
    </row>
    <row r="316" spans="2:65" s="1" customFormat="1" ht="38.25" customHeight="1">
      <c r="B316" s="119"/>
      <c r="C316" s="147" t="s">
        <v>791</v>
      </c>
      <c r="D316" s="147" t="s">
        <v>167</v>
      </c>
      <c r="E316" s="148" t="s">
        <v>1177</v>
      </c>
      <c r="F316" s="219" t="s">
        <v>1178</v>
      </c>
      <c r="G316" s="219"/>
      <c r="H316" s="219"/>
      <c r="I316" s="219"/>
      <c r="J316" s="149" t="s">
        <v>228</v>
      </c>
      <c r="K316" s="150">
        <v>30</v>
      </c>
      <c r="L316" s="220"/>
      <c r="M316" s="220"/>
      <c r="N316" s="220">
        <f t="shared" ref="N316:N324" si="90">ROUND(L316*K316,2)</f>
        <v>0</v>
      </c>
      <c r="O316" s="220"/>
      <c r="P316" s="220"/>
      <c r="Q316" s="220"/>
      <c r="R316" s="121"/>
      <c r="T316" s="151" t="s">
        <v>5</v>
      </c>
      <c r="U316" s="40" t="s">
        <v>42</v>
      </c>
      <c r="V316" s="152">
        <v>9.0999999999999998E-2</v>
      </c>
      <c r="W316" s="152">
        <f t="shared" ref="W316:W324" si="91">V316*K316</f>
        <v>2.73</v>
      </c>
      <c r="X316" s="152">
        <v>0</v>
      </c>
      <c r="Y316" s="152">
        <f t="shared" ref="Y316:Y324" si="92">X316*K316</f>
        <v>0</v>
      </c>
      <c r="Z316" s="152">
        <v>0</v>
      </c>
      <c r="AA316" s="153">
        <f t="shared" ref="AA316:AA324" si="93">Z316*K316</f>
        <v>0</v>
      </c>
      <c r="AR316" s="18" t="s">
        <v>195</v>
      </c>
      <c r="AT316" s="18" t="s">
        <v>167</v>
      </c>
      <c r="AU316" s="18" t="s">
        <v>103</v>
      </c>
      <c r="AY316" s="18" t="s">
        <v>166</v>
      </c>
      <c r="BE316" s="154">
        <f t="shared" ref="BE316:BE324" si="94">IF(U316="základní",N316,0)</f>
        <v>0</v>
      </c>
      <c r="BF316" s="154">
        <f t="shared" ref="BF316:BF324" si="95">IF(U316="snížená",N316,0)</f>
        <v>0</v>
      </c>
      <c r="BG316" s="154">
        <f t="shared" ref="BG316:BG324" si="96">IF(U316="zákl. přenesená",N316,0)</f>
        <v>0</v>
      </c>
      <c r="BH316" s="154">
        <f t="shared" ref="BH316:BH324" si="97">IF(U316="sníž. přenesená",N316,0)</f>
        <v>0</v>
      </c>
      <c r="BI316" s="154">
        <f t="shared" ref="BI316:BI324" si="98">IF(U316="nulová",N316,0)</f>
        <v>0</v>
      </c>
      <c r="BJ316" s="18" t="s">
        <v>22</v>
      </c>
      <c r="BK316" s="154">
        <f t="shared" ref="BK316:BK324" si="99">ROUND(L316*K316,2)</f>
        <v>0</v>
      </c>
      <c r="BL316" s="18" t="s">
        <v>195</v>
      </c>
      <c r="BM316" s="18" t="s">
        <v>1599</v>
      </c>
    </row>
    <row r="317" spans="2:65" s="1" customFormat="1" ht="25.5" customHeight="1">
      <c r="B317" s="119"/>
      <c r="C317" s="155" t="s">
        <v>795</v>
      </c>
      <c r="D317" s="155" t="s">
        <v>254</v>
      </c>
      <c r="E317" s="156" t="s">
        <v>1181</v>
      </c>
      <c r="F317" s="221" t="s">
        <v>1182</v>
      </c>
      <c r="G317" s="221"/>
      <c r="H317" s="221"/>
      <c r="I317" s="221"/>
      <c r="J317" s="157" t="s">
        <v>228</v>
      </c>
      <c r="K317" s="158">
        <v>30</v>
      </c>
      <c r="L317" s="222"/>
      <c r="M317" s="222"/>
      <c r="N317" s="222">
        <f t="shared" si="90"/>
        <v>0</v>
      </c>
      <c r="O317" s="220"/>
      <c r="P317" s="220"/>
      <c r="Q317" s="220"/>
      <c r="R317" s="121"/>
      <c r="T317" s="151" t="s">
        <v>5</v>
      </c>
      <c r="U317" s="40" t="s">
        <v>42</v>
      </c>
      <c r="V317" s="152">
        <v>0</v>
      </c>
      <c r="W317" s="152">
        <f t="shared" si="91"/>
        <v>0</v>
      </c>
      <c r="X317" s="152">
        <v>5.0000000000000002E-5</v>
      </c>
      <c r="Y317" s="152">
        <f t="shared" si="92"/>
        <v>1.5E-3</v>
      </c>
      <c r="Z317" s="152">
        <v>0</v>
      </c>
      <c r="AA317" s="153">
        <f t="shared" si="93"/>
        <v>0</v>
      </c>
      <c r="AR317" s="18" t="s">
        <v>671</v>
      </c>
      <c r="AT317" s="18" t="s">
        <v>254</v>
      </c>
      <c r="AU317" s="18" t="s">
        <v>103</v>
      </c>
      <c r="AY317" s="18" t="s">
        <v>166</v>
      </c>
      <c r="BE317" s="154">
        <f t="shared" si="94"/>
        <v>0</v>
      </c>
      <c r="BF317" s="154">
        <f t="shared" si="95"/>
        <v>0</v>
      </c>
      <c r="BG317" s="154">
        <f t="shared" si="96"/>
        <v>0</v>
      </c>
      <c r="BH317" s="154">
        <f t="shared" si="97"/>
        <v>0</v>
      </c>
      <c r="BI317" s="154">
        <f t="shared" si="98"/>
        <v>0</v>
      </c>
      <c r="BJ317" s="18" t="s">
        <v>22</v>
      </c>
      <c r="BK317" s="154">
        <f t="shared" si="99"/>
        <v>0</v>
      </c>
      <c r="BL317" s="18" t="s">
        <v>671</v>
      </c>
      <c r="BM317" s="18" t="s">
        <v>1600</v>
      </c>
    </row>
    <row r="318" spans="2:65" s="1" customFormat="1" ht="25.5" customHeight="1">
      <c r="B318" s="119"/>
      <c r="C318" s="147" t="s">
        <v>799</v>
      </c>
      <c r="D318" s="147" t="s">
        <v>167</v>
      </c>
      <c r="E318" s="148" t="s">
        <v>1601</v>
      </c>
      <c r="F318" s="219" t="s">
        <v>1602</v>
      </c>
      <c r="G318" s="219"/>
      <c r="H318" s="219"/>
      <c r="I318" s="219"/>
      <c r="J318" s="149" t="s">
        <v>200</v>
      </c>
      <c r="K318" s="150">
        <v>40</v>
      </c>
      <c r="L318" s="220"/>
      <c r="M318" s="220"/>
      <c r="N318" s="220">
        <f t="shared" si="90"/>
        <v>0</v>
      </c>
      <c r="O318" s="220"/>
      <c r="P318" s="220"/>
      <c r="Q318" s="220"/>
      <c r="R318" s="121"/>
      <c r="T318" s="151" t="s">
        <v>5</v>
      </c>
      <c r="U318" s="40" t="s">
        <v>42</v>
      </c>
      <c r="V318" s="152">
        <v>6.8000000000000005E-2</v>
      </c>
      <c r="W318" s="152">
        <f t="shared" si="91"/>
        <v>2.72</v>
      </c>
      <c r="X318" s="152">
        <v>0</v>
      </c>
      <c r="Y318" s="152">
        <f t="shared" si="92"/>
        <v>0</v>
      </c>
      <c r="Z318" s="152">
        <v>0</v>
      </c>
      <c r="AA318" s="153">
        <f t="shared" si="93"/>
        <v>0</v>
      </c>
      <c r="AR318" s="18" t="s">
        <v>195</v>
      </c>
      <c r="AT318" s="18" t="s">
        <v>167</v>
      </c>
      <c r="AU318" s="18" t="s">
        <v>103</v>
      </c>
      <c r="AY318" s="18" t="s">
        <v>166</v>
      </c>
      <c r="BE318" s="154">
        <f t="shared" si="94"/>
        <v>0</v>
      </c>
      <c r="BF318" s="154">
        <f t="shared" si="95"/>
        <v>0</v>
      </c>
      <c r="BG318" s="154">
        <f t="shared" si="96"/>
        <v>0</v>
      </c>
      <c r="BH318" s="154">
        <f t="shared" si="97"/>
        <v>0</v>
      </c>
      <c r="BI318" s="154">
        <f t="shared" si="98"/>
        <v>0</v>
      </c>
      <c r="BJ318" s="18" t="s">
        <v>22</v>
      </c>
      <c r="BK318" s="154">
        <f t="shared" si="99"/>
        <v>0</v>
      </c>
      <c r="BL318" s="18" t="s">
        <v>195</v>
      </c>
      <c r="BM318" s="18" t="s">
        <v>1603</v>
      </c>
    </row>
    <row r="319" spans="2:65" s="1" customFormat="1" ht="16.5" customHeight="1">
      <c r="B319" s="119"/>
      <c r="C319" s="155" t="s">
        <v>803</v>
      </c>
      <c r="D319" s="155" t="s">
        <v>254</v>
      </c>
      <c r="E319" s="156" t="s">
        <v>1604</v>
      </c>
      <c r="F319" s="221" t="s">
        <v>1605</v>
      </c>
      <c r="G319" s="221"/>
      <c r="H319" s="221"/>
      <c r="I319" s="221"/>
      <c r="J319" s="157" t="s">
        <v>200</v>
      </c>
      <c r="K319" s="158">
        <v>40</v>
      </c>
      <c r="L319" s="222"/>
      <c r="M319" s="222"/>
      <c r="N319" s="222">
        <f t="shared" si="90"/>
        <v>0</v>
      </c>
      <c r="O319" s="220"/>
      <c r="P319" s="220"/>
      <c r="Q319" s="220"/>
      <c r="R319" s="121"/>
      <c r="T319" s="151" t="s">
        <v>5</v>
      </c>
      <c r="U319" s="40" t="s">
        <v>42</v>
      </c>
      <c r="V319" s="152">
        <v>0</v>
      </c>
      <c r="W319" s="152">
        <f t="shared" si="91"/>
        <v>0</v>
      </c>
      <c r="X319" s="152">
        <v>2.8E-5</v>
      </c>
      <c r="Y319" s="152">
        <f t="shared" si="92"/>
        <v>1.1199999999999999E-3</v>
      </c>
      <c r="Z319" s="152">
        <v>0</v>
      </c>
      <c r="AA319" s="153">
        <f t="shared" si="93"/>
        <v>0</v>
      </c>
      <c r="AR319" s="18" t="s">
        <v>671</v>
      </c>
      <c r="AT319" s="18" t="s">
        <v>254</v>
      </c>
      <c r="AU319" s="18" t="s">
        <v>103</v>
      </c>
      <c r="AY319" s="18" t="s">
        <v>166</v>
      </c>
      <c r="BE319" s="154">
        <f t="shared" si="94"/>
        <v>0</v>
      </c>
      <c r="BF319" s="154">
        <f t="shared" si="95"/>
        <v>0</v>
      </c>
      <c r="BG319" s="154">
        <f t="shared" si="96"/>
        <v>0</v>
      </c>
      <c r="BH319" s="154">
        <f t="shared" si="97"/>
        <v>0</v>
      </c>
      <c r="BI319" s="154">
        <f t="shared" si="98"/>
        <v>0</v>
      </c>
      <c r="BJ319" s="18" t="s">
        <v>22</v>
      </c>
      <c r="BK319" s="154">
        <f t="shared" si="99"/>
        <v>0</v>
      </c>
      <c r="BL319" s="18" t="s">
        <v>671</v>
      </c>
      <c r="BM319" s="18" t="s">
        <v>1606</v>
      </c>
    </row>
    <row r="320" spans="2:65" s="1" customFormat="1" ht="25.5" customHeight="1">
      <c r="B320" s="119"/>
      <c r="C320" s="147" t="s">
        <v>807</v>
      </c>
      <c r="D320" s="147" t="s">
        <v>167</v>
      </c>
      <c r="E320" s="148" t="s">
        <v>1607</v>
      </c>
      <c r="F320" s="219" t="s">
        <v>1608</v>
      </c>
      <c r="G320" s="219"/>
      <c r="H320" s="219"/>
      <c r="I320" s="219"/>
      <c r="J320" s="149" t="s">
        <v>200</v>
      </c>
      <c r="K320" s="150">
        <v>10</v>
      </c>
      <c r="L320" s="220"/>
      <c r="M320" s="220"/>
      <c r="N320" s="220">
        <f t="shared" si="90"/>
        <v>0</v>
      </c>
      <c r="O320" s="220"/>
      <c r="P320" s="220"/>
      <c r="Q320" s="220"/>
      <c r="R320" s="121"/>
      <c r="T320" s="151" t="s">
        <v>5</v>
      </c>
      <c r="U320" s="40" t="s">
        <v>42</v>
      </c>
      <c r="V320" s="152">
        <v>7.1999999999999995E-2</v>
      </c>
      <c r="W320" s="152">
        <f t="shared" si="91"/>
        <v>0.72</v>
      </c>
      <c r="X320" s="152">
        <v>0</v>
      </c>
      <c r="Y320" s="152">
        <f t="shared" si="92"/>
        <v>0</v>
      </c>
      <c r="Z320" s="152">
        <v>0</v>
      </c>
      <c r="AA320" s="153">
        <f t="shared" si="93"/>
        <v>0</v>
      </c>
      <c r="AR320" s="18" t="s">
        <v>195</v>
      </c>
      <c r="AT320" s="18" t="s">
        <v>167</v>
      </c>
      <c r="AU320" s="18" t="s">
        <v>103</v>
      </c>
      <c r="AY320" s="18" t="s">
        <v>166</v>
      </c>
      <c r="BE320" s="154">
        <f t="shared" si="94"/>
        <v>0</v>
      </c>
      <c r="BF320" s="154">
        <f t="shared" si="95"/>
        <v>0</v>
      </c>
      <c r="BG320" s="154">
        <f t="shared" si="96"/>
        <v>0</v>
      </c>
      <c r="BH320" s="154">
        <f t="shared" si="97"/>
        <v>0</v>
      </c>
      <c r="BI320" s="154">
        <f t="shared" si="98"/>
        <v>0</v>
      </c>
      <c r="BJ320" s="18" t="s">
        <v>22</v>
      </c>
      <c r="BK320" s="154">
        <f t="shared" si="99"/>
        <v>0</v>
      </c>
      <c r="BL320" s="18" t="s">
        <v>195</v>
      </c>
      <c r="BM320" s="18" t="s">
        <v>1609</v>
      </c>
    </row>
    <row r="321" spans="2:65" s="1" customFormat="1" ht="16.5" customHeight="1">
      <c r="B321" s="119"/>
      <c r="C321" s="155" t="s">
        <v>811</v>
      </c>
      <c r="D321" s="155" t="s">
        <v>254</v>
      </c>
      <c r="E321" s="156" t="s">
        <v>1610</v>
      </c>
      <c r="F321" s="221" t="s">
        <v>1611</v>
      </c>
      <c r="G321" s="221"/>
      <c r="H321" s="221"/>
      <c r="I321" s="221"/>
      <c r="J321" s="157" t="s">
        <v>200</v>
      </c>
      <c r="K321" s="158">
        <v>10</v>
      </c>
      <c r="L321" s="222"/>
      <c r="M321" s="222"/>
      <c r="N321" s="222">
        <f t="shared" si="90"/>
        <v>0</v>
      </c>
      <c r="O321" s="220"/>
      <c r="P321" s="220"/>
      <c r="Q321" s="220"/>
      <c r="R321" s="121"/>
      <c r="T321" s="151" t="s">
        <v>5</v>
      </c>
      <c r="U321" s="40" t="s">
        <v>42</v>
      </c>
      <c r="V321" s="152">
        <v>0</v>
      </c>
      <c r="W321" s="152">
        <f t="shared" si="91"/>
        <v>0</v>
      </c>
      <c r="X321" s="152">
        <v>2.8E-5</v>
      </c>
      <c r="Y321" s="152">
        <f t="shared" si="92"/>
        <v>2.7999999999999998E-4</v>
      </c>
      <c r="Z321" s="152">
        <v>0</v>
      </c>
      <c r="AA321" s="153">
        <f t="shared" si="93"/>
        <v>0</v>
      </c>
      <c r="AR321" s="18" t="s">
        <v>671</v>
      </c>
      <c r="AT321" s="18" t="s">
        <v>254</v>
      </c>
      <c r="AU321" s="18" t="s">
        <v>103</v>
      </c>
      <c r="AY321" s="18" t="s">
        <v>166</v>
      </c>
      <c r="BE321" s="154">
        <f t="shared" si="94"/>
        <v>0</v>
      </c>
      <c r="BF321" s="154">
        <f t="shared" si="95"/>
        <v>0</v>
      </c>
      <c r="BG321" s="154">
        <f t="shared" si="96"/>
        <v>0</v>
      </c>
      <c r="BH321" s="154">
        <f t="shared" si="97"/>
        <v>0</v>
      </c>
      <c r="BI321" s="154">
        <f t="shared" si="98"/>
        <v>0</v>
      </c>
      <c r="BJ321" s="18" t="s">
        <v>22</v>
      </c>
      <c r="BK321" s="154">
        <f t="shared" si="99"/>
        <v>0</v>
      </c>
      <c r="BL321" s="18" t="s">
        <v>671</v>
      </c>
      <c r="BM321" s="18" t="s">
        <v>1612</v>
      </c>
    </row>
    <row r="322" spans="2:65" s="1" customFormat="1" ht="25.5" customHeight="1">
      <c r="B322" s="119"/>
      <c r="C322" s="147" t="s">
        <v>815</v>
      </c>
      <c r="D322" s="147" t="s">
        <v>167</v>
      </c>
      <c r="E322" s="148" t="s">
        <v>1613</v>
      </c>
      <c r="F322" s="219" t="s">
        <v>1614</v>
      </c>
      <c r="G322" s="219"/>
      <c r="H322" s="219"/>
      <c r="I322" s="219"/>
      <c r="J322" s="149" t="s">
        <v>228</v>
      </c>
      <c r="K322" s="150">
        <v>1</v>
      </c>
      <c r="L322" s="220"/>
      <c r="M322" s="220"/>
      <c r="N322" s="220">
        <f t="shared" si="90"/>
        <v>0</v>
      </c>
      <c r="O322" s="220"/>
      <c r="P322" s="220"/>
      <c r="Q322" s="220"/>
      <c r="R322" s="121"/>
      <c r="T322" s="151" t="s">
        <v>5</v>
      </c>
      <c r="U322" s="40" t="s">
        <v>42</v>
      </c>
      <c r="V322" s="152">
        <v>0</v>
      </c>
      <c r="W322" s="152">
        <f t="shared" si="91"/>
        <v>0</v>
      </c>
      <c r="X322" s="152">
        <v>0</v>
      </c>
      <c r="Y322" s="152">
        <f t="shared" si="92"/>
        <v>0</v>
      </c>
      <c r="Z322" s="152">
        <v>0</v>
      </c>
      <c r="AA322" s="153">
        <f t="shared" si="93"/>
        <v>0</v>
      </c>
      <c r="AR322" s="18" t="s">
        <v>195</v>
      </c>
      <c r="AT322" s="18" t="s">
        <v>167</v>
      </c>
      <c r="AU322" s="18" t="s">
        <v>103</v>
      </c>
      <c r="AY322" s="18" t="s">
        <v>166</v>
      </c>
      <c r="BE322" s="154">
        <f t="shared" si="94"/>
        <v>0</v>
      </c>
      <c r="BF322" s="154">
        <f t="shared" si="95"/>
        <v>0</v>
      </c>
      <c r="BG322" s="154">
        <f t="shared" si="96"/>
        <v>0</v>
      </c>
      <c r="BH322" s="154">
        <f t="shared" si="97"/>
        <v>0</v>
      </c>
      <c r="BI322" s="154">
        <f t="shared" si="98"/>
        <v>0</v>
      </c>
      <c r="BJ322" s="18" t="s">
        <v>22</v>
      </c>
      <c r="BK322" s="154">
        <f t="shared" si="99"/>
        <v>0</v>
      </c>
      <c r="BL322" s="18" t="s">
        <v>195</v>
      </c>
      <c r="BM322" s="18" t="s">
        <v>1615</v>
      </c>
    </row>
    <row r="323" spans="2:65" s="1" customFormat="1" ht="16.5" customHeight="1">
      <c r="B323" s="119"/>
      <c r="C323" s="147" t="s">
        <v>819</v>
      </c>
      <c r="D323" s="147" t="s">
        <v>167</v>
      </c>
      <c r="E323" s="148" t="s">
        <v>1616</v>
      </c>
      <c r="F323" s="219" t="s">
        <v>1617</v>
      </c>
      <c r="G323" s="219"/>
      <c r="H323" s="219"/>
      <c r="I323" s="219"/>
      <c r="J323" s="149" t="s">
        <v>228</v>
      </c>
      <c r="K323" s="150">
        <v>1</v>
      </c>
      <c r="L323" s="220"/>
      <c r="M323" s="220"/>
      <c r="N323" s="220">
        <f t="shared" si="90"/>
        <v>0</v>
      </c>
      <c r="O323" s="220"/>
      <c r="P323" s="220"/>
      <c r="Q323" s="220"/>
      <c r="R323" s="121"/>
      <c r="T323" s="151" t="s">
        <v>5</v>
      </c>
      <c r="U323" s="40" t="s">
        <v>42</v>
      </c>
      <c r="V323" s="152">
        <v>0</v>
      </c>
      <c r="W323" s="152">
        <f t="shared" si="91"/>
        <v>0</v>
      </c>
      <c r="X323" s="152">
        <v>0</v>
      </c>
      <c r="Y323" s="152">
        <f t="shared" si="92"/>
        <v>0</v>
      </c>
      <c r="Z323" s="152">
        <v>0</v>
      </c>
      <c r="AA323" s="153">
        <f t="shared" si="93"/>
        <v>0</v>
      </c>
      <c r="AR323" s="18" t="s">
        <v>195</v>
      </c>
      <c r="AT323" s="18" t="s">
        <v>167</v>
      </c>
      <c r="AU323" s="18" t="s">
        <v>103</v>
      </c>
      <c r="AY323" s="18" t="s">
        <v>166</v>
      </c>
      <c r="BE323" s="154">
        <f t="shared" si="94"/>
        <v>0</v>
      </c>
      <c r="BF323" s="154">
        <f t="shared" si="95"/>
        <v>0</v>
      </c>
      <c r="BG323" s="154">
        <f t="shared" si="96"/>
        <v>0</v>
      </c>
      <c r="BH323" s="154">
        <f t="shared" si="97"/>
        <v>0</v>
      </c>
      <c r="BI323" s="154">
        <f t="shared" si="98"/>
        <v>0</v>
      </c>
      <c r="BJ323" s="18" t="s">
        <v>22</v>
      </c>
      <c r="BK323" s="154">
        <f t="shared" si="99"/>
        <v>0</v>
      </c>
      <c r="BL323" s="18" t="s">
        <v>195</v>
      </c>
      <c r="BM323" s="18" t="s">
        <v>1618</v>
      </c>
    </row>
    <row r="324" spans="2:65" s="1" customFormat="1" ht="16.5" customHeight="1">
      <c r="B324" s="119"/>
      <c r="C324" s="155" t="s">
        <v>823</v>
      </c>
      <c r="D324" s="155" t="s">
        <v>254</v>
      </c>
      <c r="E324" s="156" t="s">
        <v>1619</v>
      </c>
      <c r="F324" s="221" t="s">
        <v>1620</v>
      </c>
      <c r="G324" s="221"/>
      <c r="H324" s="221"/>
      <c r="I324" s="221"/>
      <c r="J324" s="157" t="s">
        <v>605</v>
      </c>
      <c r="K324" s="158">
        <v>1</v>
      </c>
      <c r="L324" s="222"/>
      <c r="M324" s="222"/>
      <c r="N324" s="222">
        <f t="shared" si="90"/>
        <v>0</v>
      </c>
      <c r="O324" s="220"/>
      <c r="P324" s="220"/>
      <c r="Q324" s="220"/>
      <c r="R324" s="121"/>
      <c r="T324" s="151" t="s">
        <v>5</v>
      </c>
      <c r="U324" s="40" t="s">
        <v>42</v>
      </c>
      <c r="V324" s="152">
        <v>0</v>
      </c>
      <c r="W324" s="152">
        <f t="shared" si="91"/>
        <v>0</v>
      </c>
      <c r="X324" s="152">
        <v>1.4999999999999999E-4</v>
      </c>
      <c r="Y324" s="152">
        <f t="shared" si="92"/>
        <v>1.4999999999999999E-4</v>
      </c>
      <c r="Z324" s="152">
        <v>0</v>
      </c>
      <c r="AA324" s="153">
        <f t="shared" si="93"/>
        <v>0</v>
      </c>
      <c r="AR324" s="18" t="s">
        <v>671</v>
      </c>
      <c r="AT324" s="18" t="s">
        <v>254</v>
      </c>
      <c r="AU324" s="18" t="s">
        <v>103</v>
      </c>
      <c r="AY324" s="18" t="s">
        <v>166</v>
      </c>
      <c r="BE324" s="154">
        <f t="shared" si="94"/>
        <v>0</v>
      </c>
      <c r="BF324" s="154">
        <f t="shared" si="95"/>
        <v>0</v>
      </c>
      <c r="BG324" s="154">
        <f t="shared" si="96"/>
        <v>0</v>
      </c>
      <c r="BH324" s="154">
        <f t="shared" si="97"/>
        <v>0</v>
      </c>
      <c r="BI324" s="154">
        <f t="shared" si="98"/>
        <v>0</v>
      </c>
      <c r="BJ324" s="18" t="s">
        <v>22</v>
      </c>
      <c r="BK324" s="154">
        <f t="shared" si="99"/>
        <v>0</v>
      </c>
      <c r="BL324" s="18" t="s">
        <v>671</v>
      </c>
      <c r="BM324" s="18" t="s">
        <v>1621</v>
      </c>
    </row>
    <row r="325" spans="2:65" s="9" customFormat="1" ht="29.85" customHeight="1">
      <c r="B325" s="136"/>
      <c r="C325" s="137"/>
      <c r="D325" s="146" t="s">
        <v>131</v>
      </c>
      <c r="E325" s="146"/>
      <c r="F325" s="146"/>
      <c r="G325" s="146"/>
      <c r="H325" s="146"/>
      <c r="I325" s="146"/>
      <c r="J325" s="146"/>
      <c r="K325" s="146"/>
      <c r="L325" s="146"/>
      <c r="M325" s="146"/>
      <c r="N325" s="228">
        <f>BK325</f>
        <v>0</v>
      </c>
      <c r="O325" s="229"/>
      <c r="P325" s="229"/>
      <c r="Q325" s="229"/>
      <c r="R325" s="139"/>
      <c r="T325" s="140"/>
      <c r="U325" s="137"/>
      <c r="V325" s="137"/>
      <c r="W325" s="141">
        <f>SUM(W326:W342)</f>
        <v>12.126999999999999</v>
      </c>
      <c r="X325" s="137"/>
      <c r="Y325" s="141">
        <f>SUM(Y326:Y342)</f>
        <v>5.6769999999999998E-3</v>
      </c>
      <c r="Z325" s="137"/>
      <c r="AA325" s="142">
        <f>SUM(AA326:AA342)</f>
        <v>0</v>
      </c>
      <c r="AR325" s="143" t="s">
        <v>103</v>
      </c>
      <c r="AT325" s="144" t="s">
        <v>76</v>
      </c>
      <c r="AU325" s="144" t="s">
        <v>22</v>
      </c>
      <c r="AY325" s="143" t="s">
        <v>166</v>
      </c>
      <c r="BK325" s="145">
        <f>SUM(BK326:BK342)</f>
        <v>0</v>
      </c>
    </row>
    <row r="326" spans="2:65" s="1" customFormat="1" ht="25.5" customHeight="1">
      <c r="B326" s="119"/>
      <c r="C326" s="147" t="s">
        <v>827</v>
      </c>
      <c r="D326" s="147" t="s">
        <v>167</v>
      </c>
      <c r="E326" s="148" t="s">
        <v>800</v>
      </c>
      <c r="F326" s="219" t="s">
        <v>801</v>
      </c>
      <c r="G326" s="219"/>
      <c r="H326" s="219"/>
      <c r="I326" s="219"/>
      <c r="J326" s="149" t="s">
        <v>228</v>
      </c>
      <c r="K326" s="150">
        <v>10</v>
      </c>
      <c r="L326" s="220"/>
      <c r="M326" s="220"/>
      <c r="N326" s="220">
        <f t="shared" ref="N326:N342" si="100">ROUND(L326*K326,2)</f>
        <v>0</v>
      </c>
      <c r="O326" s="220"/>
      <c r="P326" s="220"/>
      <c r="Q326" s="220"/>
      <c r="R326" s="121"/>
      <c r="T326" s="151" t="s">
        <v>5</v>
      </c>
      <c r="U326" s="40" t="s">
        <v>42</v>
      </c>
      <c r="V326" s="152">
        <v>0.30599999999999999</v>
      </c>
      <c r="W326" s="152">
        <f t="shared" ref="W326:W342" si="101">V326*K326</f>
        <v>3.06</v>
      </c>
      <c r="X326" s="152">
        <v>0</v>
      </c>
      <c r="Y326" s="152">
        <f t="shared" ref="Y326:Y342" si="102">X326*K326</f>
        <v>0</v>
      </c>
      <c r="Z326" s="152">
        <v>0</v>
      </c>
      <c r="AA326" s="153">
        <f t="shared" ref="AA326:AA342" si="103">Z326*K326</f>
        <v>0</v>
      </c>
      <c r="AR326" s="18" t="s">
        <v>230</v>
      </c>
      <c r="AT326" s="18" t="s">
        <v>167</v>
      </c>
      <c r="AU326" s="18" t="s">
        <v>103</v>
      </c>
      <c r="AY326" s="18" t="s">
        <v>166</v>
      </c>
      <c r="BE326" s="154">
        <f t="shared" ref="BE326:BE342" si="104">IF(U326="základní",N326,0)</f>
        <v>0</v>
      </c>
      <c r="BF326" s="154">
        <f t="shared" ref="BF326:BF342" si="105">IF(U326="snížená",N326,0)</f>
        <v>0</v>
      </c>
      <c r="BG326" s="154">
        <f t="shared" ref="BG326:BG342" si="106">IF(U326="zákl. přenesená",N326,0)</f>
        <v>0</v>
      </c>
      <c r="BH326" s="154">
        <f t="shared" ref="BH326:BH342" si="107">IF(U326="sníž. přenesená",N326,0)</f>
        <v>0</v>
      </c>
      <c r="BI326" s="154">
        <f t="shared" ref="BI326:BI342" si="108">IF(U326="nulová",N326,0)</f>
        <v>0</v>
      </c>
      <c r="BJ326" s="18" t="s">
        <v>22</v>
      </c>
      <c r="BK326" s="154">
        <f t="shared" ref="BK326:BK342" si="109">ROUND(L326*K326,2)</f>
        <v>0</v>
      </c>
      <c r="BL326" s="18" t="s">
        <v>230</v>
      </c>
      <c r="BM326" s="18" t="s">
        <v>1622</v>
      </c>
    </row>
    <row r="327" spans="2:65" s="1" customFormat="1" ht="16.5" customHeight="1">
      <c r="B327" s="119"/>
      <c r="C327" s="155" t="s">
        <v>831</v>
      </c>
      <c r="D327" s="155" t="s">
        <v>254</v>
      </c>
      <c r="E327" s="156" t="s">
        <v>804</v>
      </c>
      <c r="F327" s="221" t="s">
        <v>805</v>
      </c>
      <c r="G327" s="221"/>
      <c r="H327" s="221"/>
      <c r="I327" s="221"/>
      <c r="J327" s="157" t="s">
        <v>228</v>
      </c>
      <c r="K327" s="158">
        <v>8</v>
      </c>
      <c r="L327" s="222"/>
      <c r="M327" s="222"/>
      <c r="N327" s="222">
        <f t="shared" si="100"/>
        <v>0</v>
      </c>
      <c r="O327" s="220"/>
      <c r="P327" s="220"/>
      <c r="Q327" s="220"/>
      <c r="R327" s="121"/>
      <c r="T327" s="151" t="s">
        <v>5</v>
      </c>
      <c r="U327" s="40" t="s">
        <v>42</v>
      </c>
      <c r="V327" s="152">
        <v>0</v>
      </c>
      <c r="W327" s="152">
        <f t="shared" si="101"/>
        <v>0</v>
      </c>
      <c r="X327" s="152">
        <v>5.0000000000000002E-5</v>
      </c>
      <c r="Y327" s="152">
        <f t="shared" si="102"/>
        <v>4.0000000000000002E-4</v>
      </c>
      <c r="Z327" s="152">
        <v>0</v>
      </c>
      <c r="AA327" s="153">
        <f t="shared" si="103"/>
        <v>0</v>
      </c>
      <c r="AR327" s="18" t="s">
        <v>294</v>
      </c>
      <c r="AT327" s="18" t="s">
        <v>254</v>
      </c>
      <c r="AU327" s="18" t="s">
        <v>103</v>
      </c>
      <c r="AY327" s="18" t="s">
        <v>166</v>
      </c>
      <c r="BE327" s="154">
        <f t="shared" si="104"/>
        <v>0</v>
      </c>
      <c r="BF327" s="154">
        <f t="shared" si="105"/>
        <v>0</v>
      </c>
      <c r="BG327" s="154">
        <f t="shared" si="106"/>
        <v>0</v>
      </c>
      <c r="BH327" s="154">
        <f t="shared" si="107"/>
        <v>0</v>
      </c>
      <c r="BI327" s="154">
        <f t="shared" si="108"/>
        <v>0</v>
      </c>
      <c r="BJ327" s="18" t="s">
        <v>22</v>
      </c>
      <c r="BK327" s="154">
        <f t="shared" si="109"/>
        <v>0</v>
      </c>
      <c r="BL327" s="18" t="s">
        <v>230</v>
      </c>
      <c r="BM327" s="18" t="s">
        <v>1623</v>
      </c>
    </row>
    <row r="328" spans="2:65" s="1" customFormat="1" ht="25.5" customHeight="1">
      <c r="B328" s="119"/>
      <c r="C328" s="155" t="s">
        <v>835</v>
      </c>
      <c r="D328" s="155" t="s">
        <v>254</v>
      </c>
      <c r="E328" s="156" t="s">
        <v>808</v>
      </c>
      <c r="F328" s="221" t="s">
        <v>809</v>
      </c>
      <c r="G328" s="221"/>
      <c r="H328" s="221"/>
      <c r="I328" s="221"/>
      <c r="J328" s="157" t="s">
        <v>228</v>
      </c>
      <c r="K328" s="158">
        <v>8</v>
      </c>
      <c r="L328" s="222"/>
      <c r="M328" s="222"/>
      <c r="N328" s="222">
        <f t="shared" si="100"/>
        <v>0</v>
      </c>
      <c r="O328" s="220"/>
      <c r="P328" s="220"/>
      <c r="Q328" s="220"/>
      <c r="R328" s="121"/>
      <c r="T328" s="151" t="s">
        <v>5</v>
      </c>
      <c r="U328" s="40" t="s">
        <v>42</v>
      </c>
      <c r="V328" s="152">
        <v>0</v>
      </c>
      <c r="W328" s="152">
        <f t="shared" si="101"/>
        <v>0</v>
      </c>
      <c r="X328" s="152">
        <v>5.0000000000000002E-5</v>
      </c>
      <c r="Y328" s="152">
        <f t="shared" si="102"/>
        <v>4.0000000000000002E-4</v>
      </c>
      <c r="Z328" s="152">
        <v>0</v>
      </c>
      <c r="AA328" s="153">
        <f t="shared" si="103"/>
        <v>0</v>
      </c>
      <c r="AR328" s="18" t="s">
        <v>294</v>
      </c>
      <c r="AT328" s="18" t="s">
        <v>254</v>
      </c>
      <c r="AU328" s="18" t="s">
        <v>103</v>
      </c>
      <c r="AY328" s="18" t="s">
        <v>166</v>
      </c>
      <c r="BE328" s="154">
        <f t="shared" si="104"/>
        <v>0</v>
      </c>
      <c r="BF328" s="154">
        <f t="shared" si="105"/>
        <v>0</v>
      </c>
      <c r="BG328" s="154">
        <f t="shared" si="106"/>
        <v>0</v>
      </c>
      <c r="BH328" s="154">
        <f t="shared" si="107"/>
        <v>0</v>
      </c>
      <c r="BI328" s="154">
        <f t="shared" si="108"/>
        <v>0</v>
      </c>
      <c r="BJ328" s="18" t="s">
        <v>22</v>
      </c>
      <c r="BK328" s="154">
        <f t="shared" si="109"/>
        <v>0</v>
      </c>
      <c r="BL328" s="18" t="s">
        <v>230</v>
      </c>
      <c r="BM328" s="18" t="s">
        <v>1624</v>
      </c>
    </row>
    <row r="329" spans="2:65" s="1" customFormat="1" ht="25.5" customHeight="1">
      <c r="B329" s="119"/>
      <c r="C329" s="147" t="s">
        <v>839</v>
      </c>
      <c r="D329" s="147" t="s">
        <v>167</v>
      </c>
      <c r="E329" s="148" t="s">
        <v>1625</v>
      </c>
      <c r="F329" s="219" t="s">
        <v>1626</v>
      </c>
      <c r="G329" s="219"/>
      <c r="H329" s="219"/>
      <c r="I329" s="219"/>
      <c r="J329" s="149" t="s">
        <v>228</v>
      </c>
      <c r="K329" s="150">
        <v>2</v>
      </c>
      <c r="L329" s="220"/>
      <c r="M329" s="220"/>
      <c r="N329" s="220">
        <f t="shared" si="100"/>
        <v>0</v>
      </c>
      <c r="O329" s="220"/>
      <c r="P329" s="220"/>
      <c r="Q329" s="220"/>
      <c r="R329" s="121"/>
      <c r="T329" s="151" t="s">
        <v>5</v>
      </c>
      <c r="U329" s="40" t="s">
        <v>42</v>
      </c>
      <c r="V329" s="152">
        <v>0.32700000000000001</v>
      </c>
      <c r="W329" s="152">
        <f t="shared" si="101"/>
        <v>0.65400000000000003</v>
      </c>
      <c r="X329" s="152">
        <v>0</v>
      </c>
      <c r="Y329" s="152">
        <f t="shared" si="102"/>
        <v>0</v>
      </c>
      <c r="Z329" s="152">
        <v>0</v>
      </c>
      <c r="AA329" s="153">
        <f t="shared" si="103"/>
        <v>0</v>
      </c>
      <c r="AR329" s="18" t="s">
        <v>230</v>
      </c>
      <c r="AT329" s="18" t="s">
        <v>167</v>
      </c>
      <c r="AU329" s="18" t="s">
        <v>103</v>
      </c>
      <c r="AY329" s="18" t="s">
        <v>166</v>
      </c>
      <c r="BE329" s="154">
        <f t="shared" si="104"/>
        <v>0</v>
      </c>
      <c r="BF329" s="154">
        <f t="shared" si="105"/>
        <v>0</v>
      </c>
      <c r="BG329" s="154">
        <f t="shared" si="106"/>
        <v>0</v>
      </c>
      <c r="BH329" s="154">
        <f t="shared" si="107"/>
        <v>0</v>
      </c>
      <c r="BI329" s="154">
        <f t="shared" si="108"/>
        <v>0</v>
      </c>
      <c r="BJ329" s="18" t="s">
        <v>22</v>
      </c>
      <c r="BK329" s="154">
        <f t="shared" si="109"/>
        <v>0</v>
      </c>
      <c r="BL329" s="18" t="s">
        <v>230</v>
      </c>
      <c r="BM329" s="18" t="s">
        <v>1627</v>
      </c>
    </row>
    <row r="330" spans="2:65" s="1" customFormat="1" ht="16.5" customHeight="1">
      <c r="B330" s="119"/>
      <c r="C330" s="155" t="s">
        <v>843</v>
      </c>
      <c r="D330" s="155" t="s">
        <v>254</v>
      </c>
      <c r="E330" s="156" t="s">
        <v>1628</v>
      </c>
      <c r="F330" s="221" t="s">
        <v>1629</v>
      </c>
      <c r="G330" s="221"/>
      <c r="H330" s="221"/>
      <c r="I330" s="221"/>
      <c r="J330" s="157" t="s">
        <v>228</v>
      </c>
      <c r="K330" s="158">
        <v>2</v>
      </c>
      <c r="L330" s="222"/>
      <c r="M330" s="222"/>
      <c r="N330" s="222">
        <f t="shared" si="100"/>
        <v>0</v>
      </c>
      <c r="O330" s="220"/>
      <c r="P330" s="220"/>
      <c r="Q330" s="220"/>
      <c r="R330" s="121"/>
      <c r="T330" s="151" t="s">
        <v>5</v>
      </c>
      <c r="U330" s="40" t="s">
        <v>42</v>
      </c>
      <c r="V330" s="152">
        <v>0</v>
      </c>
      <c r="W330" s="152">
        <f t="shared" si="101"/>
        <v>0</v>
      </c>
      <c r="X330" s="152">
        <v>5.0000000000000002E-5</v>
      </c>
      <c r="Y330" s="152">
        <f t="shared" si="102"/>
        <v>1E-4</v>
      </c>
      <c r="Z330" s="152">
        <v>0</v>
      </c>
      <c r="AA330" s="153">
        <f t="shared" si="103"/>
        <v>0</v>
      </c>
      <c r="AR330" s="18" t="s">
        <v>294</v>
      </c>
      <c r="AT330" s="18" t="s">
        <v>254</v>
      </c>
      <c r="AU330" s="18" t="s">
        <v>103</v>
      </c>
      <c r="AY330" s="18" t="s">
        <v>166</v>
      </c>
      <c r="BE330" s="154">
        <f t="shared" si="104"/>
        <v>0</v>
      </c>
      <c r="BF330" s="154">
        <f t="shared" si="105"/>
        <v>0</v>
      </c>
      <c r="BG330" s="154">
        <f t="shared" si="106"/>
        <v>0</v>
      </c>
      <c r="BH330" s="154">
        <f t="shared" si="107"/>
        <v>0</v>
      </c>
      <c r="BI330" s="154">
        <f t="shared" si="108"/>
        <v>0</v>
      </c>
      <c r="BJ330" s="18" t="s">
        <v>22</v>
      </c>
      <c r="BK330" s="154">
        <f t="shared" si="109"/>
        <v>0</v>
      </c>
      <c r="BL330" s="18" t="s">
        <v>230</v>
      </c>
      <c r="BM330" s="18" t="s">
        <v>1630</v>
      </c>
    </row>
    <row r="331" spans="2:65" s="1" customFormat="1" ht="38.25" customHeight="1">
      <c r="B331" s="119"/>
      <c r="C331" s="147" t="s">
        <v>847</v>
      </c>
      <c r="D331" s="147" t="s">
        <v>167</v>
      </c>
      <c r="E331" s="148" t="s">
        <v>1631</v>
      </c>
      <c r="F331" s="219" t="s">
        <v>1632</v>
      </c>
      <c r="G331" s="219"/>
      <c r="H331" s="219"/>
      <c r="I331" s="219"/>
      <c r="J331" s="149" t="s">
        <v>228</v>
      </c>
      <c r="K331" s="150">
        <v>10</v>
      </c>
      <c r="L331" s="220"/>
      <c r="M331" s="220"/>
      <c r="N331" s="220">
        <f t="shared" si="100"/>
        <v>0</v>
      </c>
      <c r="O331" s="220"/>
      <c r="P331" s="220"/>
      <c r="Q331" s="220"/>
      <c r="R331" s="121"/>
      <c r="T331" s="151" t="s">
        <v>5</v>
      </c>
      <c r="U331" s="40" t="s">
        <v>42</v>
      </c>
      <c r="V331" s="152">
        <v>0.6</v>
      </c>
      <c r="W331" s="152">
        <f t="shared" si="101"/>
        <v>6</v>
      </c>
      <c r="X331" s="152">
        <v>0</v>
      </c>
      <c r="Y331" s="152">
        <f t="shared" si="102"/>
        <v>0</v>
      </c>
      <c r="Z331" s="152">
        <v>0</v>
      </c>
      <c r="AA331" s="153">
        <f t="shared" si="103"/>
        <v>0</v>
      </c>
      <c r="AR331" s="18" t="s">
        <v>230</v>
      </c>
      <c r="AT331" s="18" t="s">
        <v>167</v>
      </c>
      <c r="AU331" s="18" t="s">
        <v>103</v>
      </c>
      <c r="AY331" s="18" t="s">
        <v>166</v>
      </c>
      <c r="BE331" s="154">
        <f t="shared" si="104"/>
        <v>0</v>
      </c>
      <c r="BF331" s="154">
        <f t="shared" si="105"/>
        <v>0</v>
      </c>
      <c r="BG331" s="154">
        <f t="shared" si="106"/>
        <v>0</v>
      </c>
      <c r="BH331" s="154">
        <f t="shared" si="107"/>
        <v>0</v>
      </c>
      <c r="BI331" s="154">
        <f t="shared" si="108"/>
        <v>0</v>
      </c>
      <c r="BJ331" s="18" t="s">
        <v>22</v>
      </c>
      <c r="BK331" s="154">
        <f t="shared" si="109"/>
        <v>0</v>
      </c>
      <c r="BL331" s="18" t="s">
        <v>230</v>
      </c>
      <c r="BM331" s="18" t="s">
        <v>1633</v>
      </c>
    </row>
    <row r="332" spans="2:65" s="1" customFormat="1" ht="25.5" customHeight="1">
      <c r="B332" s="119"/>
      <c r="C332" s="155" t="s">
        <v>851</v>
      </c>
      <c r="D332" s="155" t="s">
        <v>254</v>
      </c>
      <c r="E332" s="156" t="s">
        <v>1634</v>
      </c>
      <c r="F332" s="221" t="s">
        <v>1635</v>
      </c>
      <c r="G332" s="221"/>
      <c r="H332" s="221"/>
      <c r="I332" s="221"/>
      <c r="J332" s="157" t="s">
        <v>228</v>
      </c>
      <c r="K332" s="158">
        <v>9</v>
      </c>
      <c r="L332" s="222"/>
      <c r="M332" s="222"/>
      <c r="N332" s="222">
        <f t="shared" si="100"/>
        <v>0</v>
      </c>
      <c r="O332" s="220"/>
      <c r="P332" s="220"/>
      <c r="Q332" s="220"/>
      <c r="R332" s="121"/>
      <c r="T332" s="151" t="s">
        <v>5</v>
      </c>
      <c r="U332" s="40" t="s">
        <v>42</v>
      </c>
      <c r="V332" s="152">
        <v>0</v>
      </c>
      <c r="W332" s="152">
        <f t="shared" si="101"/>
        <v>0</v>
      </c>
      <c r="X332" s="152">
        <v>7.2999999999999999E-5</v>
      </c>
      <c r="Y332" s="152">
        <f t="shared" si="102"/>
        <v>6.5700000000000003E-4</v>
      </c>
      <c r="Z332" s="152">
        <v>0</v>
      </c>
      <c r="AA332" s="153">
        <f t="shared" si="103"/>
        <v>0</v>
      </c>
      <c r="AR332" s="18" t="s">
        <v>294</v>
      </c>
      <c r="AT332" s="18" t="s">
        <v>254</v>
      </c>
      <c r="AU332" s="18" t="s">
        <v>103</v>
      </c>
      <c r="AY332" s="18" t="s">
        <v>166</v>
      </c>
      <c r="BE332" s="154">
        <f t="shared" si="104"/>
        <v>0</v>
      </c>
      <c r="BF332" s="154">
        <f t="shared" si="105"/>
        <v>0</v>
      </c>
      <c r="BG332" s="154">
        <f t="shared" si="106"/>
        <v>0</v>
      </c>
      <c r="BH332" s="154">
        <f t="shared" si="107"/>
        <v>0</v>
      </c>
      <c r="BI332" s="154">
        <f t="shared" si="108"/>
        <v>0</v>
      </c>
      <c r="BJ332" s="18" t="s">
        <v>22</v>
      </c>
      <c r="BK332" s="154">
        <f t="shared" si="109"/>
        <v>0</v>
      </c>
      <c r="BL332" s="18" t="s">
        <v>230</v>
      </c>
      <c r="BM332" s="18" t="s">
        <v>1636</v>
      </c>
    </row>
    <row r="333" spans="2:65" s="1" customFormat="1" ht="25.5" customHeight="1">
      <c r="B333" s="119"/>
      <c r="C333" s="155" t="s">
        <v>855</v>
      </c>
      <c r="D333" s="155" t="s">
        <v>254</v>
      </c>
      <c r="E333" s="156" t="s">
        <v>1637</v>
      </c>
      <c r="F333" s="221" t="s">
        <v>1638</v>
      </c>
      <c r="G333" s="221"/>
      <c r="H333" s="221"/>
      <c r="I333" s="221"/>
      <c r="J333" s="157" t="s">
        <v>228</v>
      </c>
      <c r="K333" s="158">
        <v>1</v>
      </c>
      <c r="L333" s="222"/>
      <c r="M333" s="222"/>
      <c r="N333" s="222">
        <f t="shared" si="100"/>
        <v>0</v>
      </c>
      <c r="O333" s="220"/>
      <c r="P333" s="220"/>
      <c r="Q333" s="220"/>
      <c r="R333" s="121"/>
      <c r="T333" s="151" t="s">
        <v>5</v>
      </c>
      <c r="U333" s="40" t="s">
        <v>42</v>
      </c>
      <c r="V333" s="152">
        <v>0</v>
      </c>
      <c r="W333" s="152">
        <f t="shared" si="101"/>
        <v>0</v>
      </c>
      <c r="X333" s="152">
        <v>3.8000000000000002E-4</v>
      </c>
      <c r="Y333" s="152">
        <f t="shared" si="102"/>
        <v>3.8000000000000002E-4</v>
      </c>
      <c r="Z333" s="152">
        <v>0</v>
      </c>
      <c r="AA333" s="153">
        <f t="shared" si="103"/>
        <v>0</v>
      </c>
      <c r="AR333" s="18" t="s">
        <v>294</v>
      </c>
      <c r="AT333" s="18" t="s">
        <v>254</v>
      </c>
      <c r="AU333" s="18" t="s">
        <v>103</v>
      </c>
      <c r="AY333" s="18" t="s">
        <v>166</v>
      </c>
      <c r="BE333" s="154">
        <f t="shared" si="104"/>
        <v>0</v>
      </c>
      <c r="BF333" s="154">
        <f t="shared" si="105"/>
        <v>0</v>
      </c>
      <c r="BG333" s="154">
        <f t="shared" si="106"/>
        <v>0</v>
      </c>
      <c r="BH333" s="154">
        <f t="shared" si="107"/>
        <v>0</v>
      </c>
      <c r="BI333" s="154">
        <f t="shared" si="108"/>
        <v>0</v>
      </c>
      <c r="BJ333" s="18" t="s">
        <v>22</v>
      </c>
      <c r="BK333" s="154">
        <f t="shared" si="109"/>
        <v>0</v>
      </c>
      <c r="BL333" s="18" t="s">
        <v>230</v>
      </c>
      <c r="BM333" s="18" t="s">
        <v>1639</v>
      </c>
    </row>
    <row r="334" spans="2:65" s="1" customFormat="1" ht="25.5" customHeight="1">
      <c r="B334" s="119"/>
      <c r="C334" s="147" t="s">
        <v>859</v>
      </c>
      <c r="D334" s="147" t="s">
        <v>167</v>
      </c>
      <c r="E334" s="148" t="s">
        <v>852</v>
      </c>
      <c r="F334" s="219" t="s">
        <v>853</v>
      </c>
      <c r="G334" s="219"/>
      <c r="H334" s="219"/>
      <c r="I334" s="219"/>
      <c r="J334" s="149" t="s">
        <v>228</v>
      </c>
      <c r="K334" s="150">
        <v>4</v>
      </c>
      <c r="L334" s="220"/>
      <c r="M334" s="220"/>
      <c r="N334" s="220">
        <f t="shared" si="100"/>
        <v>0</v>
      </c>
      <c r="O334" s="220"/>
      <c r="P334" s="220"/>
      <c r="Q334" s="220"/>
      <c r="R334" s="121"/>
      <c r="T334" s="151" t="s">
        <v>5</v>
      </c>
      <c r="U334" s="40" t="s">
        <v>42</v>
      </c>
      <c r="V334" s="152">
        <v>0.21099999999999999</v>
      </c>
      <c r="W334" s="152">
        <f t="shared" si="101"/>
        <v>0.84399999999999997</v>
      </c>
      <c r="X334" s="152">
        <v>0</v>
      </c>
      <c r="Y334" s="152">
        <f t="shared" si="102"/>
        <v>0</v>
      </c>
      <c r="Z334" s="152">
        <v>0</v>
      </c>
      <c r="AA334" s="153">
        <f t="shared" si="103"/>
        <v>0</v>
      </c>
      <c r="AR334" s="18" t="s">
        <v>230</v>
      </c>
      <c r="AT334" s="18" t="s">
        <v>167</v>
      </c>
      <c r="AU334" s="18" t="s">
        <v>103</v>
      </c>
      <c r="AY334" s="18" t="s">
        <v>166</v>
      </c>
      <c r="BE334" s="154">
        <f t="shared" si="104"/>
        <v>0</v>
      </c>
      <c r="BF334" s="154">
        <f t="shared" si="105"/>
        <v>0</v>
      </c>
      <c r="BG334" s="154">
        <f t="shared" si="106"/>
        <v>0</v>
      </c>
      <c r="BH334" s="154">
        <f t="shared" si="107"/>
        <v>0</v>
      </c>
      <c r="BI334" s="154">
        <f t="shared" si="108"/>
        <v>0</v>
      </c>
      <c r="BJ334" s="18" t="s">
        <v>22</v>
      </c>
      <c r="BK334" s="154">
        <f t="shared" si="109"/>
        <v>0</v>
      </c>
      <c r="BL334" s="18" t="s">
        <v>230</v>
      </c>
      <c r="BM334" s="18" t="s">
        <v>1640</v>
      </c>
    </row>
    <row r="335" spans="2:65" s="1" customFormat="1" ht="25.5" customHeight="1">
      <c r="B335" s="119"/>
      <c r="C335" s="155" t="s">
        <v>863</v>
      </c>
      <c r="D335" s="155" t="s">
        <v>254</v>
      </c>
      <c r="E335" s="156" t="s">
        <v>856</v>
      </c>
      <c r="F335" s="221" t="s">
        <v>857</v>
      </c>
      <c r="G335" s="221"/>
      <c r="H335" s="221"/>
      <c r="I335" s="221"/>
      <c r="J335" s="157" t="s">
        <v>228</v>
      </c>
      <c r="K335" s="158">
        <v>2</v>
      </c>
      <c r="L335" s="222"/>
      <c r="M335" s="222"/>
      <c r="N335" s="222">
        <f t="shared" si="100"/>
        <v>0</v>
      </c>
      <c r="O335" s="220"/>
      <c r="P335" s="220"/>
      <c r="Q335" s="220"/>
      <c r="R335" s="121"/>
      <c r="T335" s="151" t="s">
        <v>5</v>
      </c>
      <c r="U335" s="40" t="s">
        <v>42</v>
      </c>
      <c r="V335" s="152">
        <v>0</v>
      </c>
      <c r="W335" s="152">
        <f t="shared" si="101"/>
        <v>0</v>
      </c>
      <c r="X335" s="152">
        <v>4.0000000000000002E-4</v>
      </c>
      <c r="Y335" s="152">
        <f t="shared" si="102"/>
        <v>8.0000000000000004E-4</v>
      </c>
      <c r="Z335" s="152">
        <v>0</v>
      </c>
      <c r="AA335" s="153">
        <f t="shared" si="103"/>
        <v>0</v>
      </c>
      <c r="AR335" s="18" t="s">
        <v>294</v>
      </c>
      <c r="AT335" s="18" t="s">
        <v>254</v>
      </c>
      <c r="AU335" s="18" t="s">
        <v>103</v>
      </c>
      <c r="AY335" s="18" t="s">
        <v>166</v>
      </c>
      <c r="BE335" s="154">
        <f t="shared" si="104"/>
        <v>0</v>
      </c>
      <c r="BF335" s="154">
        <f t="shared" si="105"/>
        <v>0</v>
      </c>
      <c r="BG335" s="154">
        <f t="shared" si="106"/>
        <v>0</v>
      </c>
      <c r="BH335" s="154">
        <f t="shared" si="107"/>
        <v>0</v>
      </c>
      <c r="BI335" s="154">
        <f t="shared" si="108"/>
        <v>0</v>
      </c>
      <c r="BJ335" s="18" t="s">
        <v>22</v>
      </c>
      <c r="BK335" s="154">
        <f t="shared" si="109"/>
        <v>0</v>
      </c>
      <c r="BL335" s="18" t="s">
        <v>230</v>
      </c>
      <c r="BM335" s="18" t="s">
        <v>1641</v>
      </c>
    </row>
    <row r="336" spans="2:65" s="1" customFormat="1" ht="25.5" customHeight="1">
      <c r="B336" s="119"/>
      <c r="C336" s="155" t="s">
        <v>867</v>
      </c>
      <c r="D336" s="155" t="s">
        <v>254</v>
      </c>
      <c r="E336" s="156" t="s">
        <v>864</v>
      </c>
      <c r="F336" s="221" t="s">
        <v>865</v>
      </c>
      <c r="G336" s="221"/>
      <c r="H336" s="221"/>
      <c r="I336" s="221"/>
      <c r="J336" s="157" t="s">
        <v>228</v>
      </c>
      <c r="K336" s="158">
        <v>5</v>
      </c>
      <c r="L336" s="222"/>
      <c r="M336" s="222"/>
      <c r="N336" s="222">
        <f t="shared" si="100"/>
        <v>0</v>
      </c>
      <c r="O336" s="220"/>
      <c r="P336" s="220"/>
      <c r="Q336" s="220"/>
      <c r="R336" s="121"/>
      <c r="T336" s="151" t="s">
        <v>5</v>
      </c>
      <c r="U336" s="40" t="s">
        <v>42</v>
      </c>
      <c r="V336" s="152">
        <v>0</v>
      </c>
      <c r="W336" s="152">
        <f t="shared" si="101"/>
        <v>0</v>
      </c>
      <c r="X336" s="152">
        <v>4.0000000000000002E-4</v>
      </c>
      <c r="Y336" s="152">
        <f t="shared" si="102"/>
        <v>2E-3</v>
      </c>
      <c r="Z336" s="152">
        <v>0</v>
      </c>
      <c r="AA336" s="153">
        <f t="shared" si="103"/>
        <v>0</v>
      </c>
      <c r="AR336" s="18" t="s">
        <v>294</v>
      </c>
      <c r="AT336" s="18" t="s">
        <v>254</v>
      </c>
      <c r="AU336" s="18" t="s">
        <v>103</v>
      </c>
      <c r="AY336" s="18" t="s">
        <v>166</v>
      </c>
      <c r="BE336" s="154">
        <f t="shared" si="104"/>
        <v>0</v>
      </c>
      <c r="BF336" s="154">
        <f t="shared" si="105"/>
        <v>0</v>
      </c>
      <c r="BG336" s="154">
        <f t="shared" si="106"/>
        <v>0</v>
      </c>
      <c r="BH336" s="154">
        <f t="shared" si="107"/>
        <v>0</v>
      </c>
      <c r="BI336" s="154">
        <f t="shared" si="108"/>
        <v>0</v>
      </c>
      <c r="BJ336" s="18" t="s">
        <v>22</v>
      </c>
      <c r="BK336" s="154">
        <f t="shared" si="109"/>
        <v>0</v>
      </c>
      <c r="BL336" s="18" t="s">
        <v>230</v>
      </c>
      <c r="BM336" s="18" t="s">
        <v>1642</v>
      </c>
    </row>
    <row r="337" spans="2:65" s="1" customFormat="1" ht="25.5" customHeight="1">
      <c r="B337" s="119"/>
      <c r="C337" s="147" t="s">
        <v>871</v>
      </c>
      <c r="D337" s="147" t="s">
        <v>167</v>
      </c>
      <c r="E337" s="148" t="s">
        <v>868</v>
      </c>
      <c r="F337" s="219" t="s">
        <v>869</v>
      </c>
      <c r="G337" s="219"/>
      <c r="H337" s="219"/>
      <c r="I337" s="219"/>
      <c r="J337" s="149" t="s">
        <v>228</v>
      </c>
      <c r="K337" s="150">
        <v>1</v>
      </c>
      <c r="L337" s="220"/>
      <c r="M337" s="220"/>
      <c r="N337" s="220">
        <f t="shared" si="100"/>
        <v>0</v>
      </c>
      <c r="O337" s="220"/>
      <c r="P337" s="220"/>
      <c r="Q337" s="220"/>
      <c r="R337" s="121"/>
      <c r="T337" s="151" t="s">
        <v>5</v>
      </c>
      <c r="U337" s="40" t="s">
        <v>42</v>
      </c>
      <c r="V337" s="152">
        <v>0.35899999999999999</v>
      </c>
      <c r="W337" s="152">
        <f t="shared" si="101"/>
        <v>0.35899999999999999</v>
      </c>
      <c r="X337" s="152">
        <v>0</v>
      </c>
      <c r="Y337" s="152">
        <f t="shared" si="102"/>
        <v>0</v>
      </c>
      <c r="Z337" s="152">
        <v>0</v>
      </c>
      <c r="AA337" s="153">
        <f t="shared" si="103"/>
        <v>0</v>
      </c>
      <c r="AR337" s="18" t="s">
        <v>230</v>
      </c>
      <c r="AT337" s="18" t="s">
        <v>167</v>
      </c>
      <c r="AU337" s="18" t="s">
        <v>103</v>
      </c>
      <c r="AY337" s="18" t="s">
        <v>166</v>
      </c>
      <c r="BE337" s="154">
        <f t="shared" si="104"/>
        <v>0</v>
      </c>
      <c r="BF337" s="154">
        <f t="shared" si="105"/>
        <v>0</v>
      </c>
      <c r="BG337" s="154">
        <f t="shared" si="106"/>
        <v>0</v>
      </c>
      <c r="BH337" s="154">
        <f t="shared" si="107"/>
        <v>0</v>
      </c>
      <c r="BI337" s="154">
        <f t="shared" si="108"/>
        <v>0</v>
      </c>
      <c r="BJ337" s="18" t="s">
        <v>22</v>
      </c>
      <c r="BK337" s="154">
        <f t="shared" si="109"/>
        <v>0</v>
      </c>
      <c r="BL337" s="18" t="s">
        <v>230</v>
      </c>
      <c r="BM337" s="18" t="s">
        <v>1643</v>
      </c>
    </row>
    <row r="338" spans="2:65" s="1" customFormat="1" ht="25.5" customHeight="1">
      <c r="B338" s="119"/>
      <c r="C338" s="155" t="s">
        <v>875</v>
      </c>
      <c r="D338" s="155" t="s">
        <v>254</v>
      </c>
      <c r="E338" s="156" t="s">
        <v>872</v>
      </c>
      <c r="F338" s="221" t="s">
        <v>873</v>
      </c>
      <c r="G338" s="221"/>
      <c r="H338" s="221"/>
      <c r="I338" s="221"/>
      <c r="J338" s="157" t="s">
        <v>228</v>
      </c>
      <c r="K338" s="158">
        <v>1</v>
      </c>
      <c r="L338" s="222"/>
      <c r="M338" s="222"/>
      <c r="N338" s="222">
        <f t="shared" si="100"/>
        <v>0</v>
      </c>
      <c r="O338" s="220"/>
      <c r="P338" s="220"/>
      <c r="Q338" s="220"/>
      <c r="R338" s="121"/>
      <c r="T338" s="151" t="s">
        <v>5</v>
      </c>
      <c r="U338" s="40" t="s">
        <v>42</v>
      </c>
      <c r="V338" s="152">
        <v>0</v>
      </c>
      <c r="W338" s="152">
        <f t="shared" si="101"/>
        <v>0</v>
      </c>
      <c r="X338" s="152">
        <v>4.0000000000000002E-4</v>
      </c>
      <c r="Y338" s="152">
        <f t="shared" si="102"/>
        <v>4.0000000000000002E-4</v>
      </c>
      <c r="Z338" s="152">
        <v>0</v>
      </c>
      <c r="AA338" s="153">
        <f t="shared" si="103"/>
        <v>0</v>
      </c>
      <c r="AR338" s="18" t="s">
        <v>294</v>
      </c>
      <c r="AT338" s="18" t="s">
        <v>254</v>
      </c>
      <c r="AU338" s="18" t="s">
        <v>103</v>
      </c>
      <c r="AY338" s="18" t="s">
        <v>166</v>
      </c>
      <c r="BE338" s="154">
        <f t="shared" si="104"/>
        <v>0</v>
      </c>
      <c r="BF338" s="154">
        <f t="shared" si="105"/>
        <v>0</v>
      </c>
      <c r="BG338" s="154">
        <f t="shared" si="106"/>
        <v>0</v>
      </c>
      <c r="BH338" s="154">
        <f t="shared" si="107"/>
        <v>0</v>
      </c>
      <c r="BI338" s="154">
        <f t="shared" si="108"/>
        <v>0</v>
      </c>
      <c r="BJ338" s="18" t="s">
        <v>22</v>
      </c>
      <c r="BK338" s="154">
        <f t="shared" si="109"/>
        <v>0</v>
      </c>
      <c r="BL338" s="18" t="s">
        <v>230</v>
      </c>
      <c r="BM338" s="18" t="s">
        <v>1644</v>
      </c>
    </row>
    <row r="339" spans="2:65" s="1" customFormat="1" ht="25.5" customHeight="1">
      <c r="B339" s="119"/>
      <c r="C339" s="147" t="s">
        <v>879</v>
      </c>
      <c r="D339" s="147" t="s">
        <v>167</v>
      </c>
      <c r="E339" s="148" t="s">
        <v>876</v>
      </c>
      <c r="F339" s="219" t="s">
        <v>877</v>
      </c>
      <c r="G339" s="219"/>
      <c r="H339" s="219"/>
      <c r="I339" s="219"/>
      <c r="J339" s="149" t="s">
        <v>228</v>
      </c>
      <c r="K339" s="150">
        <v>1</v>
      </c>
      <c r="L339" s="220"/>
      <c r="M339" s="220"/>
      <c r="N339" s="220">
        <f t="shared" si="100"/>
        <v>0</v>
      </c>
      <c r="O339" s="220"/>
      <c r="P339" s="220"/>
      <c r="Q339" s="220"/>
      <c r="R339" s="121"/>
      <c r="T339" s="151" t="s">
        <v>5</v>
      </c>
      <c r="U339" s="40" t="s">
        <v>42</v>
      </c>
      <c r="V339" s="152">
        <v>0.49399999999999999</v>
      </c>
      <c r="W339" s="152">
        <f t="shared" si="101"/>
        <v>0.49399999999999999</v>
      </c>
      <c r="X339" s="152">
        <v>0</v>
      </c>
      <c r="Y339" s="152">
        <f t="shared" si="102"/>
        <v>0</v>
      </c>
      <c r="Z339" s="152">
        <v>0</v>
      </c>
      <c r="AA339" s="153">
        <f t="shared" si="103"/>
        <v>0</v>
      </c>
      <c r="AR339" s="18" t="s">
        <v>230</v>
      </c>
      <c r="AT339" s="18" t="s">
        <v>167</v>
      </c>
      <c r="AU339" s="18" t="s">
        <v>103</v>
      </c>
      <c r="AY339" s="18" t="s">
        <v>166</v>
      </c>
      <c r="BE339" s="154">
        <f t="shared" si="104"/>
        <v>0</v>
      </c>
      <c r="BF339" s="154">
        <f t="shared" si="105"/>
        <v>0</v>
      </c>
      <c r="BG339" s="154">
        <f t="shared" si="106"/>
        <v>0</v>
      </c>
      <c r="BH339" s="154">
        <f t="shared" si="107"/>
        <v>0</v>
      </c>
      <c r="BI339" s="154">
        <f t="shared" si="108"/>
        <v>0</v>
      </c>
      <c r="BJ339" s="18" t="s">
        <v>22</v>
      </c>
      <c r="BK339" s="154">
        <f t="shared" si="109"/>
        <v>0</v>
      </c>
      <c r="BL339" s="18" t="s">
        <v>230</v>
      </c>
      <c r="BM339" s="18" t="s">
        <v>1645</v>
      </c>
    </row>
    <row r="340" spans="2:65" s="1" customFormat="1" ht="16.5" customHeight="1">
      <c r="B340" s="119"/>
      <c r="C340" s="155" t="s">
        <v>883</v>
      </c>
      <c r="D340" s="155" t="s">
        <v>254</v>
      </c>
      <c r="E340" s="156" t="s">
        <v>1646</v>
      </c>
      <c r="F340" s="221" t="s">
        <v>1647</v>
      </c>
      <c r="G340" s="221"/>
      <c r="H340" s="221"/>
      <c r="I340" s="221"/>
      <c r="J340" s="157" t="s">
        <v>228</v>
      </c>
      <c r="K340" s="158">
        <v>1</v>
      </c>
      <c r="L340" s="222"/>
      <c r="M340" s="222"/>
      <c r="N340" s="222">
        <f t="shared" si="100"/>
        <v>0</v>
      </c>
      <c r="O340" s="220"/>
      <c r="P340" s="220"/>
      <c r="Q340" s="220"/>
      <c r="R340" s="121"/>
      <c r="T340" s="151" t="s">
        <v>5</v>
      </c>
      <c r="U340" s="40" t="s">
        <v>42</v>
      </c>
      <c r="V340" s="152">
        <v>0</v>
      </c>
      <c r="W340" s="152">
        <f t="shared" si="101"/>
        <v>0</v>
      </c>
      <c r="X340" s="152">
        <v>2.4000000000000001E-4</v>
      </c>
      <c r="Y340" s="152">
        <f t="shared" si="102"/>
        <v>2.4000000000000001E-4</v>
      </c>
      <c r="Z340" s="152">
        <v>0</v>
      </c>
      <c r="AA340" s="153">
        <f t="shared" si="103"/>
        <v>0</v>
      </c>
      <c r="AR340" s="18" t="s">
        <v>294</v>
      </c>
      <c r="AT340" s="18" t="s">
        <v>254</v>
      </c>
      <c r="AU340" s="18" t="s">
        <v>103</v>
      </c>
      <c r="AY340" s="18" t="s">
        <v>166</v>
      </c>
      <c r="BE340" s="154">
        <f t="shared" si="104"/>
        <v>0</v>
      </c>
      <c r="BF340" s="154">
        <f t="shared" si="105"/>
        <v>0</v>
      </c>
      <c r="BG340" s="154">
        <f t="shared" si="106"/>
        <v>0</v>
      </c>
      <c r="BH340" s="154">
        <f t="shared" si="107"/>
        <v>0</v>
      </c>
      <c r="BI340" s="154">
        <f t="shared" si="108"/>
        <v>0</v>
      </c>
      <c r="BJ340" s="18" t="s">
        <v>22</v>
      </c>
      <c r="BK340" s="154">
        <f t="shared" si="109"/>
        <v>0</v>
      </c>
      <c r="BL340" s="18" t="s">
        <v>230</v>
      </c>
      <c r="BM340" s="18" t="s">
        <v>1648</v>
      </c>
    </row>
    <row r="341" spans="2:65" s="1" customFormat="1" ht="16.5" customHeight="1">
      <c r="B341" s="119"/>
      <c r="C341" s="147" t="s">
        <v>887</v>
      </c>
      <c r="D341" s="147" t="s">
        <v>167</v>
      </c>
      <c r="E341" s="148" t="s">
        <v>892</v>
      </c>
      <c r="F341" s="219" t="s">
        <v>893</v>
      </c>
      <c r="G341" s="219"/>
      <c r="H341" s="219"/>
      <c r="I341" s="219"/>
      <c r="J341" s="149" t="s">
        <v>228</v>
      </c>
      <c r="K341" s="150">
        <v>2</v>
      </c>
      <c r="L341" s="220"/>
      <c r="M341" s="220"/>
      <c r="N341" s="220">
        <f t="shared" si="100"/>
        <v>0</v>
      </c>
      <c r="O341" s="220"/>
      <c r="P341" s="220"/>
      <c r="Q341" s="220"/>
      <c r="R341" s="121"/>
      <c r="T341" s="151" t="s">
        <v>5</v>
      </c>
      <c r="U341" s="40" t="s">
        <v>42</v>
      </c>
      <c r="V341" s="152">
        <v>0.35799999999999998</v>
      </c>
      <c r="W341" s="152">
        <f t="shared" si="101"/>
        <v>0.71599999999999997</v>
      </c>
      <c r="X341" s="152">
        <v>0</v>
      </c>
      <c r="Y341" s="152">
        <f t="shared" si="102"/>
        <v>0</v>
      </c>
      <c r="Z341" s="152">
        <v>0</v>
      </c>
      <c r="AA341" s="153">
        <f t="shared" si="103"/>
        <v>0</v>
      </c>
      <c r="AR341" s="18" t="s">
        <v>230</v>
      </c>
      <c r="AT341" s="18" t="s">
        <v>167</v>
      </c>
      <c r="AU341" s="18" t="s">
        <v>103</v>
      </c>
      <c r="AY341" s="18" t="s">
        <v>166</v>
      </c>
      <c r="BE341" s="154">
        <f t="shared" si="104"/>
        <v>0</v>
      </c>
      <c r="BF341" s="154">
        <f t="shared" si="105"/>
        <v>0</v>
      </c>
      <c r="BG341" s="154">
        <f t="shared" si="106"/>
        <v>0</v>
      </c>
      <c r="BH341" s="154">
        <f t="shared" si="107"/>
        <v>0</v>
      </c>
      <c r="BI341" s="154">
        <f t="shared" si="108"/>
        <v>0</v>
      </c>
      <c r="BJ341" s="18" t="s">
        <v>22</v>
      </c>
      <c r="BK341" s="154">
        <f t="shared" si="109"/>
        <v>0</v>
      </c>
      <c r="BL341" s="18" t="s">
        <v>230</v>
      </c>
      <c r="BM341" s="18" t="s">
        <v>1649</v>
      </c>
    </row>
    <row r="342" spans="2:65" s="1" customFormat="1" ht="16.5" customHeight="1">
      <c r="B342" s="119"/>
      <c r="C342" s="155" t="s">
        <v>891</v>
      </c>
      <c r="D342" s="155" t="s">
        <v>254</v>
      </c>
      <c r="E342" s="156" t="s">
        <v>896</v>
      </c>
      <c r="F342" s="221" t="s">
        <v>897</v>
      </c>
      <c r="G342" s="221"/>
      <c r="H342" s="221"/>
      <c r="I342" s="221"/>
      <c r="J342" s="157" t="s">
        <v>228</v>
      </c>
      <c r="K342" s="158">
        <v>2</v>
      </c>
      <c r="L342" s="222"/>
      <c r="M342" s="222"/>
      <c r="N342" s="222">
        <f t="shared" si="100"/>
        <v>0</v>
      </c>
      <c r="O342" s="220"/>
      <c r="P342" s="220"/>
      <c r="Q342" s="220"/>
      <c r="R342" s="121"/>
      <c r="T342" s="151" t="s">
        <v>5</v>
      </c>
      <c r="U342" s="40" t="s">
        <v>42</v>
      </c>
      <c r="V342" s="152">
        <v>0</v>
      </c>
      <c r="W342" s="152">
        <f t="shared" si="101"/>
        <v>0</v>
      </c>
      <c r="X342" s="152">
        <v>1.4999999999999999E-4</v>
      </c>
      <c r="Y342" s="152">
        <f t="shared" si="102"/>
        <v>2.9999999999999997E-4</v>
      </c>
      <c r="Z342" s="152">
        <v>0</v>
      </c>
      <c r="AA342" s="153">
        <f t="shared" si="103"/>
        <v>0</v>
      </c>
      <c r="AR342" s="18" t="s">
        <v>294</v>
      </c>
      <c r="AT342" s="18" t="s">
        <v>254</v>
      </c>
      <c r="AU342" s="18" t="s">
        <v>103</v>
      </c>
      <c r="AY342" s="18" t="s">
        <v>166</v>
      </c>
      <c r="BE342" s="154">
        <f t="shared" si="104"/>
        <v>0</v>
      </c>
      <c r="BF342" s="154">
        <f t="shared" si="105"/>
        <v>0</v>
      </c>
      <c r="BG342" s="154">
        <f t="shared" si="106"/>
        <v>0</v>
      </c>
      <c r="BH342" s="154">
        <f t="shared" si="107"/>
        <v>0</v>
      </c>
      <c r="BI342" s="154">
        <f t="shared" si="108"/>
        <v>0</v>
      </c>
      <c r="BJ342" s="18" t="s">
        <v>22</v>
      </c>
      <c r="BK342" s="154">
        <f t="shared" si="109"/>
        <v>0</v>
      </c>
      <c r="BL342" s="18" t="s">
        <v>230</v>
      </c>
      <c r="BM342" s="18" t="s">
        <v>1650</v>
      </c>
    </row>
    <row r="343" spans="2:65" s="9" customFormat="1" ht="29.85" customHeight="1">
      <c r="B343" s="136"/>
      <c r="C343" s="137"/>
      <c r="D343" s="146" t="s">
        <v>132</v>
      </c>
      <c r="E343" s="146"/>
      <c r="F343" s="146"/>
      <c r="G343" s="146"/>
      <c r="H343" s="146"/>
      <c r="I343" s="146"/>
      <c r="J343" s="146"/>
      <c r="K343" s="146"/>
      <c r="L343" s="146"/>
      <c r="M343" s="146"/>
      <c r="N343" s="228">
        <f>BK343</f>
        <v>0</v>
      </c>
      <c r="O343" s="229"/>
      <c r="P343" s="229"/>
      <c r="Q343" s="229"/>
      <c r="R343" s="139"/>
      <c r="T343" s="140"/>
      <c r="U343" s="137"/>
      <c r="V343" s="137"/>
      <c r="W343" s="141">
        <f>SUM(W344:W345)</f>
        <v>5.7460000000000004</v>
      </c>
      <c r="X343" s="137"/>
      <c r="Y343" s="141">
        <f>SUM(Y344:Y345)</f>
        <v>7.4800000000000005E-2</v>
      </c>
      <c r="Z343" s="137"/>
      <c r="AA343" s="142">
        <f>SUM(AA344:AA345)</f>
        <v>0</v>
      </c>
      <c r="AR343" s="143" t="s">
        <v>103</v>
      </c>
      <c r="AT343" s="144" t="s">
        <v>76</v>
      </c>
      <c r="AU343" s="144" t="s">
        <v>22</v>
      </c>
      <c r="AY343" s="143" t="s">
        <v>166</v>
      </c>
      <c r="BK343" s="145">
        <f>SUM(BK344:BK345)</f>
        <v>0</v>
      </c>
    </row>
    <row r="344" spans="2:65" s="1" customFormat="1" ht="25.5" customHeight="1">
      <c r="B344" s="119"/>
      <c r="C344" s="147" t="s">
        <v>895</v>
      </c>
      <c r="D344" s="147" t="s">
        <v>167</v>
      </c>
      <c r="E344" s="148" t="s">
        <v>1651</v>
      </c>
      <c r="F344" s="219" t="s">
        <v>1652</v>
      </c>
      <c r="G344" s="219"/>
      <c r="H344" s="219"/>
      <c r="I344" s="219"/>
      <c r="J344" s="149" t="s">
        <v>228</v>
      </c>
      <c r="K344" s="150">
        <v>17</v>
      </c>
      <c r="L344" s="220"/>
      <c r="M344" s="220"/>
      <c r="N344" s="220">
        <f>ROUND(L344*K344,2)</f>
        <v>0</v>
      </c>
      <c r="O344" s="220"/>
      <c r="P344" s="220"/>
      <c r="Q344" s="220"/>
      <c r="R344" s="121"/>
      <c r="T344" s="151" t="s">
        <v>5</v>
      </c>
      <c r="U344" s="40" t="s">
        <v>42</v>
      </c>
      <c r="V344" s="152">
        <v>0.33800000000000002</v>
      </c>
      <c r="W344" s="152">
        <f>V344*K344</f>
        <v>5.7460000000000004</v>
      </c>
      <c r="X344" s="152">
        <v>0</v>
      </c>
      <c r="Y344" s="152">
        <f>X344*K344</f>
        <v>0</v>
      </c>
      <c r="Z344" s="152">
        <v>0</v>
      </c>
      <c r="AA344" s="153">
        <f>Z344*K344</f>
        <v>0</v>
      </c>
      <c r="AR344" s="18" t="s">
        <v>230</v>
      </c>
      <c r="AT344" s="18" t="s">
        <v>167</v>
      </c>
      <c r="AU344" s="18" t="s">
        <v>103</v>
      </c>
      <c r="AY344" s="18" t="s">
        <v>166</v>
      </c>
      <c r="BE344" s="154">
        <f>IF(U344="základní",N344,0)</f>
        <v>0</v>
      </c>
      <c r="BF344" s="154">
        <f>IF(U344="snížená",N344,0)</f>
        <v>0</v>
      </c>
      <c r="BG344" s="154">
        <f>IF(U344="zákl. přenesená",N344,0)</f>
        <v>0</v>
      </c>
      <c r="BH344" s="154">
        <f>IF(U344="sníž. přenesená",N344,0)</f>
        <v>0</v>
      </c>
      <c r="BI344" s="154">
        <f>IF(U344="nulová",N344,0)</f>
        <v>0</v>
      </c>
      <c r="BJ344" s="18" t="s">
        <v>22</v>
      </c>
      <c r="BK344" s="154">
        <f>ROUND(L344*K344,2)</f>
        <v>0</v>
      </c>
      <c r="BL344" s="18" t="s">
        <v>230</v>
      </c>
      <c r="BM344" s="18" t="s">
        <v>1653</v>
      </c>
    </row>
    <row r="345" spans="2:65" s="1" customFormat="1" ht="25.5" customHeight="1">
      <c r="B345" s="119"/>
      <c r="C345" s="155" t="s">
        <v>899</v>
      </c>
      <c r="D345" s="155" t="s">
        <v>254</v>
      </c>
      <c r="E345" s="156" t="s">
        <v>1654</v>
      </c>
      <c r="F345" s="221" t="s">
        <v>1655</v>
      </c>
      <c r="G345" s="221"/>
      <c r="H345" s="221"/>
      <c r="I345" s="221"/>
      <c r="J345" s="157" t="s">
        <v>228</v>
      </c>
      <c r="K345" s="158">
        <v>17</v>
      </c>
      <c r="L345" s="222"/>
      <c r="M345" s="222"/>
      <c r="N345" s="222">
        <f>ROUND(L345*K345,2)</f>
        <v>0</v>
      </c>
      <c r="O345" s="220"/>
      <c r="P345" s="220"/>
      <c r="Q345" s="220"/>
      <c r="R345" s="121"/>
      <c r="T345" s="151" t="s">
        <v>5</v>
      </c>
      <c r="U345" s="40" t="s">
        <v>42</v>
      </c>
      <c r="V345" s="152">
        <v>0</v>
      </c>
      <c r="W345" s="152">
        <f>V345*K345</f>
        <v>0</v>
      </c>
      <c r="X345" s="152">
        <v>4.4000000000000003E-3</v>
      </c>
      <c r="Y345" s="152">
        <f>X345*K345</f>
        <v>7.4800000000000005E-2</v>
      </c>
      <c r="Z345" s="152">
        <v>0</v>
      </c>
      <c r="AA345" s="153">
        <f>Z345*K345</f>
        <v>0</v>
      </c>
      <c r="AR345" s="18" t="s">
        <v>294</v>
      </c>
      <c r="AT345" s="18" t="s">
        <v>254</v>
      </c>
      <c r="AU345" s="18" t="s">
        <v>103</v>
      </c>
      <c r="AY345" s="18" t="s">
        <v>166</v>
      </c>
      <c r="BE345" s="154">
        <f>IF(U345="základní",N345,0)</f>
        <v>0</v>
      </c>
      <c r="BF345" s="154">
        <f>IF(U345="snížená",N345,0)</f>
        <v>0</v>
      </c>
      <c r="BG345" s="154">
        <f>IF(U345="zákl. přenesená",N345,0)</f>
        <v>0</v>
      </c>
      <c r="BH345" s="154">
        <f>IF(U345="sníž. přenesená",N345,0)</f>
        <v>0</v>
      </c>
      <c r="BI345" s="154">
        <f>IF(U345="nulová",N345,0)</f>
        <v>0</v>
      </c>
      <c r="BJ345" s="18" t="s">
        <v>22</v>
      </c>
      <c r="BK345" s="154">
        <f>ROUND(L345*K345,2)</f>
        <v>0</v>
      </c>
      <c r="BL345" s="18" t="s">
        <v>230</v>
      </c>
      <c r="BM345" s="18" t="s">
        <v>1656</v>
      </c>
    </row>
    <row r="346" spans="2:65" s="9" customFormat="1" ht="29.85" customHeight="1">
      <c r="B346" s="136"/>
      <c r="C346" s="137"/>
      <c r="D346" s="146" t="s">
        <v>133</v>
      </c>
      <c r="E346" s="146"/>
      <c r="F346" s="146"/>
      <c r="G346" s="146"/>
      <c r="H346" s="146"/>
      <c r="I346" s="146"/>
      <c r="J346" s="146"/>
      <c r="K346" s="146"/>
      <c r="L346" s="146"/>
      <c r="M346" s="146"/>
      <c r="N346" s="228">
        <f>BK346</f>
        <v>0</v>
      </c>
      <c r="O346" s="229"/>
      <c r="P346" s="229"/>
      <c r="Q346" s="229"/>
      <c r="R346" s="139"/>
      <c r="T346" s="140"/>
      <c r="U346" s="137"/>
      <c r="V346" s="137"/>
      <c r="W346" s="141">
        <f>SUM(W347:W348)</f>
        <v>5.3040000000000003</v>
      </c>
      <c r="X346" s="137"/>
      <c r="Y346" s="141">
        <f>SUM(Y347:Y348)</f>
        <v>1.7000000000000001E-3</v>
      </c>
      <c r="Z346" s="137"/>
      <c r="AA346" s="142">
        <f>SUM(AA347:AA348)</f>
        <v>0</v>
      </c>
      <c r="AR346" s="143" t="s">
        <v>103</v>
      </c>
      <c r="AT346" s="144" t="s">
        <v>76</v>
      </c>
      <c r="AU346" s="144" t="s">
        <v>22</v>
      </c>
      <c r="AY346" s="143" t="s">
        <v>166</v>
      </c>
      <c r="BK346" s="145">
        <f>SUM(BK347:BK348)</f>
        <v>0</v>
      </c>
    </row>
    <row r="347" spans="2:65" s="1" customFormat="1" ht="25.5" customHeight="1">
      <c r="B347" s="119"/>
      <c r="C347" s="147" t="s">
        <v>903</v>
      </c>
      <c r="D347" s="147" t="s">
        <v>167</v>
      </c>
      <c r="E347" s="148" t="s">
        <v>916</v>
      </c>
      <c r="F347" s="219" t="s">
        <v>917</v>
      </c>
      <c r="G347" s="219"/>
      <c r="H347" s="219"/>
      <c r="I347" s="219"/>
      <c r="J347" s="149" t="s">
        <v>228</v>
      </c>
      <c r="K347" s="150">
        <v>17</v>
      </c>
      <c r="L347" s="220"/>
      <c r="M347" s="220"/>
      <c r="N347" s="220">
        <f>ROUND(L347*K347,2)</f>
        <v>0</v>
      </c>
      <c r="O347" s="220"/>
      <c r="P347" s="220"/>
      <c r="Q347" s="220"/>
      <c r="R347" s="121"/>
      <c r="T347" s="151" t="s">
        <v>5</v>
      </c>
      <c r="U347" s="40" t="s">
        <v>42</v>
      </c>
      <c r="V347" s="152">
        <v>0.312</v>
      </c>
      <c r="W347" s="152">
        <f>V347*K347</f>
        <v>5.3040000000000003</v>
      </c>
      <c r="X347" s="152">
        <v>0</v>
      </c>
      <c r="Y347" s="152">
        <f>X347*K347</f>
        <v>0</v>
      </c>
      <c r="Z347" s="152">
        <v>0</v>
      </c>
      <c r="AA347" s="153">
        <f>Z347*K347</f>
        <v>0</v>
      </c>
      <c r="AR347" s="18" t="s">
        <v>230</v>
      </c>
      <c r="AT347" s="18" t="s">
        <v>167</v>
      </c>
      <c r="AU347" s="18" t="s">
        <v>103</v>
      </c>
      <c r="AY347" s="18" t="s">
        <v>166</v>
      </c>
      <c r="BE347" s="154">
        <f>IF(U347="základní",N347,0)</f>
        <v>0</v>
      </c>
      <c r="BF347" s="154">
        <f>IF(U347="snížená",N347,0)</f>
        <v>0</v>
      </c>
      <c r="BG347" s="154">
        <f>IF(U347="zákl. přenesená",N347,0)</f>
        <v>0</v>
      </c>
      <c r="BH347" s="154">
        <f>IF(U347="sníž. přenesená",N347,0)</f>
        <v>0</v>
      </c>
      <c r="BI347" s="154">
        <f>IF(U347="nulová",N347,0)</f>
        <v>0</v>
      </c>
      <c r="BJ347" s="18" t="s">
        <v>22</v>
      </c>
      <c r="BK347" s="154">
        <f>ROUND(L347*K347,2)</f>
        <v>0</v>
      </c>
      <c r="BL347" s="18" t="s">
        <v>230</v>
      </c>
      <c r="BM347" s="18" t="s">
        <v>1657</v>
      </c>
    </row>
    <row r="348" spans="2:65" s="1" customFormat="1" ht="16.5" customHeight="1">
      <c r="B348" s="119"/>
      <c r="C348" s="155" t="s">
        <v>907</v>
      </c>
      <c r="D348" s="155" t="s">
        <v>254</v>
      </c>
      <c r="E348" s="156" t="s">
        <v>1658</v>
      </c>
      <c r="F348" s="221" t="s">
        <v>1659</v>
      </c>
      <c r="G348" s="221"/>
      <c r="H348" s="221"/>
      <c r="I348" s="221"/>
      <c r="J348" s="157" t="s">
        <v>228</v>
      </c>
      <c r="K348" s="158">
        <v>17</v>
      </c>
      <c r="L348" s="222"/>
      <c r="M348" s="222"/>
      <c r="N348" s="222">
        <f>ROUND(L348*K348,2)</f>
        <v>0</v>
      </c>
      <c r="O348" s="220"/>
      <c r="P348" s="220"/>
      <c r="Q348" s="220"/>
      <c r="R348" s="121"/>
      <c r="T348" s="151" t="s">
        <v>5</v>
      </c>
      <c r="U348" s="40" t="s">
        <v>42</v>
      </c>
      <c r="V348" s="152">
        <v>0</v>
      </c>
      <c r="W348" s="152">
        <f>V348*K348</f>
        <v>0</v>
      </c>
      <c r="X348" s="152">
        <v>1E-4</v>
      </c>
      <c r="Y348" s="152">
        <f>X348*K348</f>
        <v>1.7000000000000001E-3</v>
      </c>
      <c r="Z348" s="152">
        <v>0</v>
      </c>
      <c r="AA348" s="153">
        <f>Z348*K348</f>
        <v>0</v>
      </c>
      <c r="AR348" s="18" t="s">
        <v>294</v>
      </c>
      <c r="AT348" s="18" t="s">
        <v>254</v>
      </c>
      <c r="AU348" s="18" t="s">
        <v>103</v>
      </c>
      <c r="AY348" s="18" t="s">
        <v>166</v>
      </c>
      <c r="BE348" s="154">
        <f>IF(U348="základní",N348,0)</f>
        <v>0</v>
      </c>
      <c r="BF348" s="154">
        <f>IF(U348="snížená",N348,0)</f>
        <v>0</v>
      </c>
      <c r="BG348" s="154">
        <f>IF(U348="zákl. přenesená",N348,0)</f>
        <v>0</v>
      </c>
      <c r="BH348" s="154">
        <f>IF(U348="sníž. přenesená",N348,0)</f>
        <v>0</v>
      </c>
      <c r="BI348" s="154">
        <f>IF(U348="nulová",N348,0)</f>
        <v>0</v>
      </c>
      <c r="BJ348" s="18" t="s">
        <v>22</v>
      </c>
      <c r="BK348" s="154">
        <f>ROUND(L348*K348,2)</f>
        <v>0</v>
      </c>
      <c r="BL348" s="18" t="s">
        <v>230</v>
      </c>
      <c r="BM348" s="18" t="s">
        <v>1660</v>
      </c>
    </row>
    <row r="349" spans="2:65" s="9" customFormat="1" ht="29.85" customHeight="1">
      <c r="B349" s="136"/>
      <c r="C349" s="137"/>
      <c r="D349" s="146" t="s">
        <v>134</v>
      </c>
      <c r="E349" s="146"/>
      <c r="F349" s="146"/>
      <c r="G349" s="146"/>
      <c r="H349" s="146"/>
      <c r="I349" s="146"/>
      <c r="J349" s="146"/>
      <c r="K349" s="146"/>
      <c r="L349" s="146"/>
      <c r="M349" s="146"/>
      <c r="N349" s="228">
        <f>BK349</f>
        <v>0</v>
      </c>
      <c r="O349" s="229"/>
      <c r="P349" s="229"/>
      <c r="Q349" s="229"/>
      <c r="R349" s="139"/>
      <c r="T349" s="140"/>
      <c r="U349" s="137"/>
      <c r="V349" s="137"/>
      <c r="W349" s="141">
        <f>SUM(W350:W357)</f>
        <v>4.6603900000000005</v>
      </c>
      <c r="X349" s="137"/>
      <c r="Y349" s="141">
        <f>SUM(Y350:Y357)</f>
        <v>1.14E-2</v>
      </c>
      <c r="Z349" s="137"/>
      <c r="AA349" s="142">
        <f>SUM(AA350:AA357)</f>
        <v>0</v>
      </c>
      <c r="AR349" s="143" t="s">
        <v>103</v>
      </c>
      <c r="AT349" s="144" t="s">
        <v>76</v>
      </c>
      <c r="AU349" s="144" t="s">
        <v>22</v>
      </c>
      <c r="AY349" s="143" t="s">
        <v>166</v>
      </c>
      <c r="BK349" s="145">
        <f>SUM(BK350:BK357)</f>
        <v>0</v>
      </c>
    </row>
    <row r="350" spans="2:65" s="1" customFormat="1" ht="25.5" customHeight="1">
      <c r="B350" s="119"/>
      <c r="C350" s="147" t="s">
        <v>911</v>
      </c>
      <c r="D350" s="147" t="s">
        <v>167</v>
      </c>
      <c r="E350" s="148" t="s">
        <v>924</v>
      </c>
      <c r="F350" s="219" t="s">
        <v>925</v>
      </c>
      <c r="G350" s="219"/>
      <c r="H350" s="219"/>
      <c r="I350" s="219"/>
      <c r="J350" s="149" t="s">
        <v>228</v>
      </c>
      <c r="K350" s="150">
        <v>2</v>
      </c>
      <c r="L350" s="220"/>
      <c r="M350" s="220"/>
      <c r="N350" s="220">
        <f t="shared" ref="N350:N357" si="110">ROUND(L350*K350,2)</f>
        <v>0</v>
      </c>
      <c r="O350" s="220"/>
      <c r="P350" s="220"/>
      <c r="Q350" s="220"/>
      <c r="R350" s="121"/>
      <c r="T350" s="151" t="s">
        <v>5</v>
      </c>
      <c r="U350" s="40" t="s">
        <v>42</v>
      </c>
      <c r="V350" s="152">
        <v>0.55100000000000005</v>
      </c>
      <c r="W350" s="152">
        <f t="shared" ref="W350:W357" si="111">V350*K350</f>
        <v>1.1020000000000001</v>
      </c>
      <c r="X350" s="152">
        <v>0</v>
      </c>
      <c r="Y350" s="152">
        <f t="shared" ref="Y350:Y357" si="112">X350*K350</f>
        <v>0</v>
      </c>
      <c r="Z350" s="152">
        <v>0</v>
      </c>
      <c r="AA350" s="153">
        <f t="shared" ref="AA350:AA357" si="113">Z350*K350</f>
        <v>0</v>
      </c>
      <c r="AR350" s="18" t="s">
        <v>230</v>
      </c>
      <c r="AT350" s="18" t="s">
        <v>167</v>
      </c>
      <c r="AU350" s="18" t="s">
        <v>103</v>
      </c>
      <c r="AY350" s="18" t="s">
        <v>166</v>
      </c>
      <c r="BE350" s="154">
        <f t="shared" ref="BE350:BE357" si="114">IF(U350="základní",N350,0)</f>
        <v>0</v>
      </c>
      <c r="BF350" s="154">
        <f t="shared" ref="BF350:BF357" si="115">IF(U350="snížená",N350,0)</f>
        <v>0</v>
      </c>
      <c r="BG350" s="154">
        <f t="shared" ref="BG350:BG357" si="116">IF(U350="zákl. přenesená",N350,0)</f>
        <v>0</v>
      </c>
      <c r="BH350" s="154">
        <f t="shared" ref="BH350:BH357" si="117">IF(U350="sníž. přenesená",N350,0)</f>
        <v>0</v>
      </c>
      <c r="BI350" s="154">
        <f t="shared" ref="BI350:BI357" si="118">IF(U350="nulová",N350,0)</f>
        <v>0</v>
      </c>
      <c r="BJ350" s="18" t="s">
        <v>22</v>
      </c>
      <c r="BK350" s="154">
        <f t="shared" ref="BK350:BK357" si="119">ROUND(L350*K350,2)</f>
        <v>0</v>
      </c>
      <c r="BL350" s="18" t="s">
        <v>230</v>
      </c>
      <c r="BM350" s="18" t="s">
        <v>1661</v>
      </c>
    </row>
    <row r="351" spans="2:65" s="1" customFormat="1" ht="38.25" customHeight="1">
      <c r="B351" s="119"/>
      <c r="C351" s="155" t="s">
        <v>915</v>
      </c>
      <c r="D351" s="155" t="s">
        <v>254</v>
      </c>
      <c r="E351" s="156" t="s">
        <v>928</v>
      </c>
      <c r="F351" s="221" t="s">
        <v>929</v>
      </c>
      <c r="G351" s="221"/>
      <c r="H351" s="221"/>
      <c r="I351" s="221"/>
      <c r="J351" s="157" t="s">
        <v>228</v>
      </c>
      <c r="K351" s="158">
        <v>2</v>
      </c>
      <c r="L351" s="222"/>
      <c r="M351" s="222"/>
      <c r="N351" s="222">
        <f t="shared" si="110"/>
        <v>0</v>
      </c>
      <c r="O351" s="220"/>
      <c r="P351" s="220"/>
      <c r="Q351" s="220"/>
      <c r="R351" s="121"/>
      <c r="T351" s="151" t="s">
        <v>5</v>
      </c>
      <c r="U351" s="40" t="s">
        <v>42</v>
      </c>
      <c r="V351" s="152">
        <v>0</v>
      </c>
      <c r="W351" s="152">
        <f t="shared" si="111"/>
        <v>0</v>
      </c>
      <c r="X351" s="152">
        <v>1.8E-3</v>
      </c>
      <c r="Y351" s="152">
        <f t="shared" si="112"/>
        <v>3.5999999999999999E-3</v>
      </c>
      <c r="Z351" s="152">
        <v>0</v>
      </c>
      <c r="AA351" s="153">
        <f t="shared" si="113"/>
        <v>0</v>
      </c>
      <c r="AR351" s="18" t="s">
        <v>294</v>
      </c>
      <c r="AT351" s="18" t="s">
        <v>254</v>
      </c>
      <c r="AU351" s="18" t="s">
        <v>103</v>
      </c>
      <c r="AY351" s="18" t="s">
        <v>166</v>
      </c>
      <c r="BE351" s="154">
        <f t="shared" si="114"/>
        <v>0</v>
      </c>
      <c r="BF351" s="154">
        <f t="shared" si="115"/>
        <v>0</v>
      </c>
      <c r="BG351" s="154">
        <f t="shared" si="116"/>
        <v>0</v>
      </c>
      <c r="BH351" s="154">
        <f t="shared" si="117"/>
        <v>0</v>
      </c>
      <c r="BI351" s="154">
        <f t="shared" si="118"/>
        <v>0</v>
      </c>
      <c r="BJ351" s="18" t="s">
        <v>22</v>
      </c>
      <c r="BK351" s="154">
        <f t="shared" si="119"/>
        <v>0</v>
      </c>
      <c r="BL351" s="18" t="s">
        <v>230</v>
      </c>
      <c r="BM351" s="18" t="s">
        <v>1662</v>
      </c>
    </row>
    <row r="352" spans="2:65" s="1" customFormat="1" ht="25.5" customHeight="1">
      <c r="B352" s="119"/>
      <c r="C352" s="147" t="s">
        <v>919</v>
      </c>
      <c r="D352" s="147" t="s">
        <v>167</v>
      </c>
      <c r="E352" s="148" t="s">
        <v>1663</v>
      </c>
      <c r="F352" s="219" t="s">
        <v>1664</v>
      </c>
      <c r="G352" s="219"/>
      <c r="H352" s="219"/>
      <c r="I352" s="219"/>
      <c r="J352" s="149" t="s">
        <v>228</v>
      </c>
      <c r="K352" s="150">
        <v>3</v>
      </c>
      <c r="L352" s="220"/>
      <c r="M352" s="220"/>
      <c r="N352" s="220">
        <f t="shared" si="110"/>
        <v>0</v>
      </c>
      <c r="O352" s="220"/>
      <c r="P352" s="220"/>
      <c r="Q352" s="220"/>
      <c r="R352" s="121"/>
      <c r="T352" s="151" t="s">
        <v>5</v>
      </c>
      <c r="U352" s="40" t="s">
        <v>42</v>
      </c>
      <c r="V352" s="152">
        <v>0.76100000000000001</v>
      </c>
      <c r="W352" s="152">
        <f t="shared" si="111"/>
        <v>2.2829999999999999</v>
      </c>
      <c r="X352" s="152">
        <v>0</v>
      </c>
      <c r="Y352" s="152">
        <f t="shared" si="112"/>
        <v>0</v>
      </c>
      <c r="Z352" s="152">
        <v>0</v>
      </c>
      <c r="AA352" s="153">
        <f t="shared" si="113"/>
        <v>0</v>
      </c>
      <c r="AR352" s="18" t="s">
        <v>230</v>
      </c>
      <c r="AT352" s="18" t="s">
        <v>167</v>
      </c>
      <c r="AU352" s="18" t="s">
        <v>103</v>
      </c>
      <c r="AY352" s="18" t="s">
        <v>166</v>
      </c>
      <c r="BE352" s="154">
        <f t="shared" si="114"/>
        <v>0</v>
      </c>
      <c r="BF352" s="154">
        <f t="shared" si="115"/>
        <v>0</v>
      </c>
      <c r="BG352" s="154">
        <f t="shared" si="116"/>
        <v>0</v>
      </c>
      <c r="BH352" s="154">
        <f t="shared" si="117"/>
        <v>0</v>
      </c>
      <c r="BI352" s="154">
        <f t="shared" si="118"/>
        <v>0</v>
      </c>
      <c r="BJ352" s="18" t="s">
        <v>22</v>
      </c>
      <c r="BK352" s="154">
        <f t="shared" si="119"/>
        <v>0</v>
      </c>
      <c r="BL352" s="18" t="s">
        <v>230</v>
      </c>
      <c r="BM352" s="18" t="s">
        <v>1665</v>
      </c>
    </row>
    <row r="353" spans="2:65" s="1" customFormat="1" ht="16.5" customHeight="1">
      <c r="B353" s="119"/>
      <c r="C353" s="155" t="s">
        <v>923</v>
      </c>
      <c r="D353" s="155" t="s">
        <v>254</v>
      </c>
      <c r="E353" s="156" t="s">
        <v>1666</v>
      </c>
      <c r="F353" s="221" t="s">
        <v>1667</v>
      </c>
      <c r="G353" s="221"/>
      <c r="H353" s="221"/>
      <c r="I353" s="221"/>
      <c r="J353" s="157" t="s">
        <v>228</v>
      </c>
      <c r="K353" s="158">
        <v>3</v>
      </c>
      <c r="L353" s="222"/>
      <c r="M353" s="222"/>
      <c r="N353" s="222">
        <f t="shared" si="110"/>
        <v>0</v>
      </c>
      <c r="O353" s="220"/>
      <c r="P353" s="220"/>
      <c r="Q353" s="220"/>
      <c r="R353" s="121"/>
      <c r="T353" s="151" t="s">
        <v>5</v>
      </c>
      <c r="U353" s="40" t="s">
        <v>42</v>
      </c>
      <c r="V353" s="152">
        <v>0</v>
      </c>
      <c r="W353" s="152">
        <f t="shared" si="111"/>
        <v>0</v>
      </c>
      <c r="X353" s="152">
        <v>6.9999999999999999E-4</v>
      </c>
      <c r="Y353" s="152">
        <f t="shared" si="112"/>
        <v>2.0999999999999999E-3</v>
      </c>
      <c r="Z353" s="152">
        <v>0</v>
      </c>
      <c r="AA353" s="153">
        <f t="shared" si="113"/>
        <v>0</v>
      </c>
      <c r="AR353" s="18" t="s">
        <v>294</v>
      </c>
      <c r="AT353" s="18" t="s">
        <v>254</v>
      </c>
      <c r="AU353" s="18" t="s">
        <v>103</v>
      </c>
      <c r="AY353" s="18" t="s">
        <v>166</v>
      </c>
      <c r="BE353" s="154">
        <f t="shared" si="114"/>
        <v>0</v>
      </c>
      <c r="BF353" s="154">
        <f t="shared" si="115"/>
        <v>0</v>
      </c>
      <c r="BG353" s="154">
        <f t="shared" si="116"/>
        <v>0</v>
      </c>
      <c r="BH353" s="154">
        <f t="shared" si="117"/>
        <v>0</v>
      </c>
      <c r="BI353" s="154">
        <f t="shared" si="118"/>
        <v>0</v>
      </c>
      <c r="BJ353" s="18" t="s">
        <v>22</v>
      </c>
      <c r="BK353" s="154">
        <f t="shared" si="119"/>
        <v>0</v>
      </c>
      <c r="BL353" s="18" t="s">
        <v>230</v>
      </c>
      <c r="BM353" s="18" t="s">
        <v>1668</v>
      </c>
    </row>
    <row r="354" spans="2:65" s="1" customFormat="1" ht="38.25" customHeight="1">
      <c r="B354" s="119"/>
      <c r="C354" s="147" t="s">
        <v>927</v>
      </c>
      <c r="D354" s="147" t="s">
        <v>167</v>
      </c>
      <c r="E354" s="148" t="s">
        <v>932</v>
      </c>
      <c r="F354" s="219" t="s">
        <v>933</v>
      </c>
      <c r="G354" s="219"/>
      <c r="H354" s="219"/>
      <c r="I354" s="219"/>
      <c r="J354" s="149" t="s">
        <v>200</v>
      </c>
      <c r="K354" s="150">
        <v>3</v>
      </c>
      <c r="L354" s="220"/>
      <c r="M354" s="220"/>
      <c r="N354" s="220">
        <f t="shared" si="110"/>
        <v>0</v>
      </c>
      <c r="O354" s="220"/>
      <c r="P354" s="220"/>
      <c r="Q354" s="220"/>
      <c r="R354" s="121"/>
      <c r="T354" s="151" t="s">
        <v>5</v>
      </c>
      <c r="U354" s="40" t="s">
        <v>42</v>
      </c>
      <c r="V354" s="152">
        <v>0.39400000000000002</v>
      </c>
      <c r="W354" s="152">
        <f t="shared" si="111"/>
        <v>1.1819999999999999</v>
      </c>
      <c r="X354" s="152">
        <v>0</v>
      </c>
      <c r="Y354" s="152">
        <f t="shared" si="112"/>
        <v>0</v>
      </c>
      <c r="Z354" s="152">
        <v>0</v>
      </c>
      <c r="AA354" s="153">
        <f t="shared" si="113"/>
        <v>0</v>
      </c>
      <c r="AR354" s="18" t="s">
        <v>230</v>
      </c>
      <c r="AT354" s="18" t="s">
        <v>167</v>
      </c>
      <c r="AU354" s="18" t="s">
        <v>103</v>
      </c>
      <c r="AY354" s="18" t="s">
        <v>166</v>
      </c>
      <c r="BE354" s="154">
        <f t="shared" si="114"/>
        <v>0</v>
      </c>
      <c r="BF354" s="154">
        <f t="shared" si="115"/>
        <v>0</v>
      </c>
      <c r="BG354" s="154">
        <f t="shared" si="116"/>
        <v>0</v>
      </c>
      <c r="BH354" s="154">
        <f t="shared" si="117"/>
        <v>0</v>
      </c>
      <c r="BI354" s="154">
        <f t="shared" si="118"/>
        <v>0</v>
      </c>
      <c r="BJ354" s="18" t="s">
        <v>22</v>
      </c>
      <c r="BK354" s="154">
        <f t="shared" si="119"/>
        <v>0</v>
      </c>
      <c r="BL354" s="18" t="s">
        <v>230</v>
      </c>
      <c r="BM354" s="18" t="s">
        <v>1669</v>
      </c>
    </row>
    <row r="355" spans="2:65" s="1" customFormat="1" ht="25.5" customHeight="1">
      <c r="B355" s="119"/>
      <c r="C355" s="155" t="s">
        <v>931</v>
      </c>
      <c r="D355" s="155" t="s">
        <v>254</v>
      </c>
      <c r="E355" s="156" t="s">
        <v>936</v>
      </c>
      <c r="F355" s="221" t="s">
        <v>937</v>
      </c>
      <c r="G355" s="221"/>
      <c r="H355" s="221"/>
      <c r="I355" s="221"/>
      <c r="J355" s="157" t="s">
        <v>200</v>
      </c>
      <c r="K355" s="158">
        <v>3</v>
      </c>
      <c r="L355" s="222"/>
      <c r="M355" s="222"/>
      <c r="N355" s="222">
        <f t="shared" si="110"/>
        <v>0</v>
      </c>
      <c r="O355" s="220"/>
      <c r="P355" s="220"/>
      <c r="Q355" s="220"/>
      <c r="R355" s="121"/>
      <c r="T355" s="151" t="s">
        <v>5</v>
      </c>
      <c r="U355" s="40" t="s">
        <v>42</v>
      </c>
      <c r="V355" s="152">
        <v>0</v>
      </c>
      <c r="W355" s="152">
        <f t="shared" si="111"/>
        <v>0</v>
      </c>
      <c r="X355" s="152">
        <v>1.2999999999999999E-3</v>
      </c>
      <c r="Y355" s="152">
        <f t="shared" si="112"/>
        <v>3.8999999999999998E-3</v>
      </c>
      <c r="Z355" s="152">
        <v>0</v>
      </c>
      <c r="AA355" s="153">
        <f t="shared" si="113"/>
        <v>0</v>
      </c>
      <c r="AR355" s="18" t="s">
        <v>294</v>
      </c>
      <c r="AT355" s="18" t="s">
        <v>254</v>
      </c>
      <c r="AU355" s="18" t="s">
        <v>103</v>
      </c>
      <c r="AY355" s="18" t="s">
        <v>166</v>
      </c>
      <c r="BE355" s="154">
        <f t="shared" si="114"/>
        <v>0</v>
      </c>
      <c r="BF355" s="154">
        <f t="shared" si="115"/>
        <v>0</v>
      </c>
      <c r="BG355" s="154">
        <f t="shared" si="116"/>
        <v>0</v>
      </c>
      <c r="BH355" s="154">
        <f t="shared" si="117"/>
        <v>0</v>
      </c>
      <c r="BI355" s="154">
        <f t="shared" si="118"/>
        <v>0</v>
      </c>
      <c r="BJ355" s="18" t="s">
        <v>22</v>
      </c>
      <c r="BK355" s="154">
        <f t="shared" si="119"/>
        <v>0</v>
      </c>
      <c r="BL355" s="18" t="s">
        <v>230</v>
      </c>
      <c r="BM355" s="18" t="s">
        <v>1670</v>
      </c>
    </row>
    <row r="356" spans="2:65" s="1" customFormat="1" ht="16.5" customHeight="1">
      <c r="B356" s="119"/>
      <c r="C356" s="155" t="s">
        <v>935</v>
      </c>
      <c r="D356" s="155" t="s">
        <v>254</v>
      </c>
      <c r="E356" s="156" t="s">
        <v>940</v>
      </c>
      <c r="F356" s="221" t="s">
        <v>941</v>
      </c>
      <c r="G356" s="221"/>
      <c r="H356" s="221"/>
      <c r="I356" s="221"/>
      <c r="J356" s="157" t="s">
        <v>228</v>
      </c>
      <c r="K356" s="158">
        <v>1</v>
      </c>
      <c r="L356" s="222"/>
      <c r="M356" s="222"/>
      <c r="N356" s="222">
        <f t="shared" si="110"/>
        <v>0</v>
      </c>
      <c r="O356" s="220"/>
      <c r="P356" s="220"/>
      <c r="Q356" s="220"/>
      <c r="R356" s="121"/>
      <c r="T356" s="151" t="s">
        <v>5</v>
      </c>
      <c r="U356" s="40" t="s">
        <v>42</v>
      </c>
      <c r="V356" s="152">
        <v>0</v>
      </c>
      <c r="W356" s="152">
        <f t="shared" si="111"/>
        <v>0</v>
      </c>
      <c r="X356" s="152">
        <v>1.8E-3</v>
      </c>
      <c r="Y356" s="152">
        <f t="shared" si="112"/>
        <v>1.8E-3</v>
      </c>
      <c r="Z356" s="152">
        <v>0</v>
      </c>
      <c r="AA356" s="153">
        <f t="shared" si="113"/>
        <v>0</v>
      </c>
      <c r="AR356" s="18" t="s">
        <v>294</v>
      </c>
      <c r="AT356" s="18" t="s">
        <v>254</v>
      </c>
      <c r="AU356" s="18" t="s">
        <v>103</v>
      </c>
      <c r="AY356" s="18" t="s">
        <v>166</v>
      </c>
      <c r="BE356" s="154">
        <f t="shared" si="114"/>
        <v>0</v>
      </c>
      <c r="BF356" s="154">
        <f t="shared" si="115"/>
        <v>0</v>
      </c>
      <c r="BG356" s="154">
        <f t="shared" si="116"/>
        <v>0</v>
      </c>
      <c r="BH356" s="154">
        <f t="shared" si="117"/>
        <v>0</v>
      </c>
      <c r="BI356" s="154">
        <f t="shared" si="118"/>
        <v>0</v>
      </c>
      <c r="BJ356" s="18" t="s">
        <v>22</v>
      </c>
      <c r="BK356" s="154">
        <f t="shared" si="119"/>
        <v>0</v>
      </c>
      <c r="BL356" s="18" t="s">
        <v>230</v>
      </c>
      <c r="BM356" s="18" t="s">
        <v>1671</v>
      </c>
    </row>
    <row r="357" spans="2:65" s="1" customFormat="1" ht="25.5" customHeight="1">
      <c r="B357" s="119"/>
      <c r="C357" s="147" t="s">
        <v>939</v>
      </c>
      <c r="D357" s="147" t="s">
        <v>167</v>
      </c>
      <c r="E357" s="148" t="s">
        <v>944</v>
      </c>
      <c r="F357" s="219" t="s">
        <v>945</v>
      </c>
      <c r="G357" s="219"/>
      <c r="H357" s="219"/>
      <c r="I357" s="219"/>
      <c r="J357" s="149" t="s">
        <v>208</v>
      </c>
      <c r="K357" s="150">
        <v>1.0999999999999999E-2</v>
      </c>
      <c r="L357" s="220"/>
      <c r="M357" s="220"/>
      <c r="N357" s="220">
        <f t="shared" si="110"/>
        <v>0</v>
      </c>
      <c r="O357" s="220"/>
      <c r="P357" s="220"/>
      <c r="Q357" s="220"/>
      <c r="R357" s="121"/>
      <c r="T357" s="151" t="s">
        <v>5</v>
      </c>
      <c r="U357" s="40" t="s">
        <v>42</v>
      </c>
      <c r="V357" s="152">
        <v>8.49</v>
      </c>
      <c r="W357" s="152">
        <f t="shared" si="111"/>
        <v>9.3390000000000001E-2</v>
      </c>
      <c r="X357" s="152">
        <v>0</v>
      </c>
      <c r="Y357" s="152">
        <f t="shared" si="112"/>
        <v>0</v>
      </c>
      <c r="Z357" s="152">
        <v>0</v>
      </c>
      <c r="AA357" s="153">
        <f t="shared" si="113"/>
        <v>0</v>
      </c>
      <c r="AR357" s="18" t="s">
        <v>230</v>
      </c>
      <c r="AT357" s="18" t="s">
        <v>167</v>
      </c>
      <c r="AU357" s="18" t="s">
        <v>103</v>
      </c>
      <c r="AY357" s="18" t="s">
        <v>166</v>
      </c>
      <c r="BE357" s="154">
        <f t="shared" si="114"/>
        <v>0</v>
      </c>
      <c r="BF357" s="154">
        <f t="shared" si="115"/>
        <v>0</v>
      </c>
      <c r="BG357" s="154">
        <f t="shared" si="116"/>
        <v>0</v>
      </c>
      <c r="BH357" s="154">
        <f t="shared" si="117"/>
        <v>0</v>
      </c>
      <c r="BI357" s="154">
        <f t="shared" si="118"/>
        <v>0</v>
      </c>
      <c r="BJ357" s="18" t="s">
        <v>22</v>
      </c>
      <c r="BK357" s="154">
        <f t="shared" si="119"/>
        <v>0</v>
      </c>
      <c r="BL357" s="18" t="s">
        <v>230</v>
      </c>
      <c r="BM357" s="18" t="s">
        <v>1672</v>
      </c>
    </row>
    <row r="358" spans="2:65" s="9" customFormat="1" ht="29.85" customHeight="1">
      <c r="B358" s="136"/>
      <c r="C358" s="137"/>
      <c r="D358" s="146" t="s">
        <v>1220</v>
      </c>
      <c r="E358" s="146"/>
      <c r="F358" s="146"/>
      <c r="G358" s="146"/>
      <c r="H358" s="146"/>
      <c r="I358" s="146"/>
      <c r="J358" s="146"/>
      <c r="K358" s="146"/>
      <c r="L358" s="146"/>
      <c r="M358" s="146"/>
      <c r="N358" s="228">
        <f>BK358</f>
        <v>0</v>
      </c>
      <c r="O358" s="229"/>
      <c r="P358" s="229"/>
      <c r="Q358" s="229"/>
      <c r="R358" s="139"/>
      <c r="T358" s="140"/>
      <c r="U358" s="137"/>
      <c r="V358" s="137"/>
      <c r="W358" s="141">
        <f>SUM(W359:W370)</f>
        <v>236.33289999999997</v>
      </c>
      <c r="X358" s="137"/>
      <c r="Y358" s="141">
        <f>SUM(Y359:Y370)</f>
        <v>3.5841100000000004</v>
      </c>
      <c r="Z358" s="137"/>
      <c r="AA358" s="142">
        <f>SUM(AA359:AA370)</f>
        <v>0</v>
      </c>
      <c r="AR358" s="143" t="s">
        <v>103</v>
      </c>
      <c r="AT358" s="144" t="s">
        <v>76</v>
      </c>
      <c r="AU358" s="144" t="s">
        <v>22</v>
      </c>
      <c r="AY358" s="143" t="s">
        <v>166</v>
      </c>
      <c r="BK358" s="145">
        <f>SUM(BK359:BK370)</f>
        <v>0</v>
      </c>
    </row>
    <row r="359" spans="2:65" s="1" customFormat="1" ht="25.5" customHeight="1">
      <c r="B359" s="119"/>
      <c r="C359" s="147" t="s">
        <v>943</v>
      </c>
      <c r="D359" s="147" t="s">
        <v>167</v>
      </c>
      <c r="E359" s="148" t="s">
        <v>1673</v>
      </c>
      <c r="F359" s="219" t="s">
        <v>1674</v>
      </c>
      <c r="G359" s="219"/>
      <c r="H359" s="219"/>
      <c r="I359" s="219"/>
      <c r="J359" s="149" t="s">
        <v>170</v>
      </c>
      <c r="K359" s="150">
        <v>7</v>
      </c>
      <c r="L359" s="220"/>
      <c r="M359" s="220"/>
      <c r="N359" s="220">
        <f t="shared" ref="N359:N370" si="120">ROUND(L359*K359,2)</f>
        <v>0</v>
      </c>
      <c r="O359" s="220"/>
      <c r="P359" s="220"/>
      <c r="Q359" s="220"/>
      <c r="R359" s="121"/>
      <c r="T359" s="151" t="s">
        <v>5</v>
      </c>
      <c r="U359" s="40" t="s">
        <v>42</v>
      </c>
      <c r="V359" s="152">
        <v>3.4</v>
      </c>
      <c r="W359" s="152">
        <f t="shared" ref="W359:W370" si="121">V359*K359</f>
        <v>23.8</v>
      </c>
      <c r="X359" s="152">
        <v>0</v>
      </c>
      <c r="Y359" s="152">
        <f t="shared" ref="Y359:Y370" si="122">X359*K359</f>
        <v>0</v>
      </c>
      <c r="Z359" s="152">
        <v>0</v>
      </c>
      <c r="AA359" s="153">
        <f t="shared" ref="AA359:AA370" si="123">Z359*K359</f>
        <v>0</v>
      </c>
      <c r="AR359" s="18" t="s">
        <v>230</v>
      </c>
      <c r="AT359" s="18" t="s">
        <v>167</v>
      </c>
      <c r="AU359" s="18" t="s">
        <v>103</v>
      </c>
      <c r="AY359" s="18" t="s">
        <v>166</v>
      </c>
      <c r="BE359" s="154">
        <f t="shared" ref="BE359:BE370" si="124">IF(U359="základní",N359,0)</f>
        <v>0</v>
      </c>
      <c r="BF359" s="154">
        <f t="shared" ref="BF359:BF370" si="125">IF(U359="snížená",N359,0)</f>
        <v>0</v>
      </c>
      <c r="BG359" s="154">
        <f t="shared" ref="BG359:BG370" si="126">IF(U359="zákl. přenesená",N359,0)</f>
        <v>0</v>
      </c>
      <c r="BH359" s="154">
        <f t="shared" ref="BH359:BH370" si="127">IF(U359="sníž. přenesená",N359,0)</f>
        <v>0</v>
      </c>
      <c r="BI359" s="154">
        <f t="shared" ref="BI359:BI370" si="128">IF(U359="nulová",N359,0)</f>
        <v>0</v>
      </c>
      <c r="BJ359" s="18" t="s">
        <v>22</v>
      </c>
      <c r="BK359" s="154">
        <f t="shared" ref="BK359:BK370" si="129">ROUND(L359*K359,2)</f>
        <v>0</v>
      </c>
      <c r="BL359" s="18" t="s">
        <v>230</v>
      </c>
      <c r="BM359" s="18" t="s">
        <v>1675</v>
      </c>
    </row>
    <row r="360" spans="2:65" s="1" customFormat="1" ht="38.25" customHeight="1">
      <c r="B360" s="119"/>
      <c r="C360" s="147" t="s">
        <v>947</v>
      </c>
      <c r="D360" s="147" t="s">
        <v>167</v>
      </c>
      <c r="E360" s="148" t="s">
        <v>1676</v>
      </c>
      <c r="F360" s="219" t="s">
        <v>1677</v>
      </c>
      <c r="G360" s="219"/>
      <c r="H360" s="219"/>
      <c r="I360" s="219"/>
      <c r="J360" s="149" t="s">
        <v>170</v>
      </c>
      <c r="K360" s="150">
        <v>7</v>
      </c>
      <c r="L360" s="220"/>
      <c r="M360" s="220"/>
      <c r="N360" s="220">
        <f t="shared" si="120"/>
        <v>0</v>
      </c>
      <c r="O360" s="220"/>
      <c r="P360" s="220"/>
      <c r="Q360" s="220"/>
      <c r="R360" s="121"/>
      <c r="T360" s="151" t="s">
        <v>5</v>
      </c>
      <c r="U360" s="40" t="s">
        <v>42</v>
      </c>
      <c r="V360" s="152">
        <v>1.56</v>
      </c>
      <c r="W360" s="152">
        <f t="shared" si="121"/>
        <v>10.92</v>
      </c>
      <c r="X360" s="152">
        <v>1.89E-3</v>
      </c>
      <c r="Y360" s="152">
        <f t="shared" si="122"/>
        <v>1.323E-2</v>
      </c>
      <c r="Z360" s="152">
        <v>0</v>
      </c>
      <c r="AA360" s="153">
        <f t="shared" si="123"/>
        <v>0</v>
      </c>
      <c r="AR360" s="18" t="s">
        <v>230</v>
      </c>
      <c r="AT360" s="18" t="s">
        <v>167</v>
      </c>
      <c r="AU360" s="18" t="s">
        <v>103</v>
      </c>
      <c r="AY360" s="18" t="s">
        <v>166</v>
      </c>
      <c r="BE360" s="154">
        <f t="shared" si="124"/>
        <v>0</v>
      </c>
      <c r="BF360" s="154">
        <f t="shared" si="125"/>
        <v>0</v>
      </c>
      <c r="BG360" s="154">
        <f t="shared" si="126"/>
        <v>0</v>
      </c>
      <c r="BH360" s="154">
        <f t="shared" si="127"/>
        <v>0</v>
      </c>
      <c r="BI360" s="154">
        <f t="shared" si="128"/>
        <v>0</v>
      </c>
      <c r="BJ360" s="18" t="s">
        <v>22</v>
      </c>
      <c r="BK360" s="154">
        <f t="shared" si="129"/>
        <v>0</v>
      </c>
      <c r="BL360" s="18" t="s">
        <v>230</v>
      </c>
      <c r="BM360" s="18" t="s">
        <v>1678</v>
      </c>
    </row>
    <row r="361" spans="2:65" s="1" customFormat="1" ht="25.5" customHeight="1">
      <c r="B361" s="119"/>
      <c r="C361" s="155" t="s">
        <v>951</v>
      </c>
      <c r="D361" s="155" t="s">
        <v>254</v>
      </c>
      <c r="E361" s="156" t="s">
        <v>1679</v>
      </c>
      <c r="F361" s="221" t="s">
        <v>1680</v>
      </c>
      <c r="G361" s="221"/>
      <c r="H361" s="221"/>
      <c r="I361" s="221"/>
      <c r="J361" s="157" t="s">
        <v>170</v>
      </c>
      <c r="K361" s="158">
        <v>4</v>
      </c>
      <c r="L361" s="222"/>
      <c r="M361" s="222"/>
      <c r="N361" s="222">
        <f t="shared" si="120"/>
        <v>0</v>
      </c>
      <c r="O361" s="220"/>
      <c r="P361" s="220"/>
      <c r="Q361" s="220"/>
      <c r="R361" s="121"/>
      <c r="T361" s="151" t="s">
        <v>5</v>
      </c>
      <c r="U361" s="40" t="s">
        <v>42</v>
      </c>
      <c r="V361" s="152">
        <v>0</v>
      </c>
      <c r="W361" s="152">
        <f t="shared" si="121"/>
        <v>0</v>
      </c>
      <c r="X361" s="152">
        <v>0.55000000000000004</v>
      </c>
      <c r="Y361" s="152">
        <f t="shared" si="122"/>
        <v>2.2000000000000002</v>
      </c>
      <c r="Z361" s="152">
        <v>0</v>
      </c>
      <c r="AA361" s="153">
        <f t="shared" si="123"/>
        <v>0</v>
      </c>
      <c r="AR361" s="18" t="s">
        <v>294</v>
      </c>
      <c r="AT361" s="18" t="s">
        <v>254</v>
      </c>
      <c r="AU361" s="18" t="s">
        <v>103</v>
      </c>
      <c r="AY361" s="18" t="s">
        <v>166</v>
      </c>
      <c r="BE361" s="154">
        <f t="shared" si="124"/>
        <v>0</v>
      </c>
      <c r="BF361" s="154">
        <f t="shared" si="125"/>
        <v>0</v>
      </c>
      <c r="BG361" s="154">
        <f t="shared" si="126"/>
        <v>0</v>
      </c>
      <c r="BH361" s="154">
        <f t="shared" si="127"/>
        <v>0</v>
      </c>
      <c r="BI361" s="154">
        <f t="shared" si="128"/>
        <v>0</v>
      </c>
      <c r="BJ361" s="18" t="s">
        <v>22</v>
      </c>
      <c r="BK361" s="154">
        <f t="shared" si="129"/>
        <v>0</v>
      </c>
      <c r="BL361" s="18" t="s">
        <v>230</v>
      </c>
      <c r="BM361" s="18" t="s">
        <v>1681</v>
      </c>
    </row>
    <row r="362" spans="2:65" s="1" customFormat="1" ht="38.25" customHeight="1">
      <c r="B362" s="119"/>
      <c r="C362" s="147" t="s">
        <v>955</v>
      </c>
      <c r="D362" s="147" t="s">
        <v>167</v>
      </c>
      <c r="E362" s="148" t="s">
        <v>1682</v>
      </c>
      <c r="F362" s="219" t="s">
        <v>1683</v>
      </c>
      <c r="G362" s="219"/>
      <c r="H362" s="219"/>
      <c r="I362" s="219"/>
      <c r="J362" s="149" t="s">
        <v>200</v>
      </c>
      <c r="K362" s="150">
        <v>164</v>
      </c>
      <c r="L362" s="220"/>
      <c r="M362" s="220"/>
      <c r="N362" s="220">
        <f t="shared" si="120"/>
        <v>0</v>
      </c>
      <c r="O362" s="220"/>
      <c r="P362" s="220"/>
      <c r="Q362" s="220"/>
      <c r="R362" s="121"/>
      <c r="T362" s="151" t="s">
        <v>5</v>
      </c>
      <c r="U362" s="40" t="s">
        <v>42</v>
      </c>
      <c r="V362" s="152">
        <v>0.57399999999999995</v>
      </c>
      <c r="W362" s="152">
        <f t="shared" si="121"/>
        <v>94.135999999999996</v>
      </c>
      <c r="X362" s="152">
        <v>0</v>
      </c>
      <c r="Y362" s="152">
        <f t="shared" si="122"/>
        <v>0</v>
      </c>
      <c r="Z362" s="152">
        <v>0</v>
      </c>
      <c r="AA362" s="153">
        <f t="shared" si="123"/>
        <v>0</v>
      </c>
      <c r="AR362" s="18" t="s">
        <v>230</v>
      </c>
      <c r="AT362" s="18" t="s">
        <v>167</v>
      </c>
      <c r="AU362" s="18" t="s">
        <v>103</v>
      </c>
      <c r="AY362" s="18" t="s">
        <v>166</v>
      </c>
      <c r="BE362" s="154">
        <f t="shared" si="124"/>
        <v>0</v>
      </c>
      <c r="BF362" s="154">
        <f t="shared" si="125"/>
        <v>0</v>
      </c>
      <c r="BG362" s="154">
        <f t="shared" si="126"/>
        <v>0</v>
      </c>
      <c r="BH362" s="154">
        <f t="shared" si="127"/>
        <v>0</v>
      </c>
      <c r="BI362" s="154">
        <f t="shared" si="128"/>
        <v>0</v>
      </c>
      <c r="BJ362" s="18" t="s">
        <v>22</v>
      </c>
      <c r="BK362" s="154">
        <f t="shared" si="129"/>
        <v>0</v>
      </c>
      <c r="BL362" s="18" t="s">
        <v>230</v>
      </c>
      <c r="BM362" s="18" t="s">
        <v>1684</v>
      </c>
    </row>
    <row r="363" spans="2:65" s="1" customFormat="1" ht="38.25" customHeight="1">
      <c r="B363" s="119"/>
      <c r="C363" s="147" t="s">
        <v>959</v>
      </c>
      <c r="D363" s="147" t="s">
        <v>167</v>
      </c>
      <c r="E363" s="148" t="s">
        <v>1685</v>
      </c>
      <c r="F363" s="219" t="s">
        <v>1686</v>
      </c>
      <c r="G363" s="219"/>
      <c r="H363" s="219"/>
      <c r="I363" s="219"/>
      <c r="J363" s="149" t="s">
        <v>200</v>
      </c>
      <c r="K363" s="150">
        <v>49</v>
      </c>
      <c r="L363" s="220"/>
      <c r="M363" s="220"/>
      <c r="N363" s="220">
        <f t="shared" si="120"/>
        <v>0</v>
      </c>
      <c r="O363" s="220"/>
      <c r="P363" s="220"/>
      <c r="Q363" s="220"/>
      <c r="R363" s="121"/>
      <c r="T363" s="151" t="s">
        <v>5</v>
      </c>
      <c r="U363" s="40" t="s">
        <v>42</v>
      </c>
      <c r="V363" s="152">
        <v>0.73</v>
      </c>
      <c r="W363" s="152">
        <f t="shared" si="121"/>
        <v>35.769999999999996</v>
      </c>
      <c r="X363" s="152">
        <v>0</v>
      </c>
      <c r="Y363" s="152">
        <f t="shared" si="122"/>
        <v>0</v>
      </c>
      <c r="Z363" s="152">
        <v>0</v>
      </c>
      <c r="AA363" s="153">
        <f t="shared" si="123"/>
        <v>0</v>
      </c>
      <c r="AR363" s="18" t="s">
        <v>230</v>
      </c>
      <c r="AT363" s="18" t="s">
        <v>167</v>
      </c>
      <c r="AU363" s="18" t="s">
        <v>103</v>
      </c>
      <c r="AY363" s="18" t="s">
        <v>166</v>
      </c>
      <c r="BE363" s="154">
        <f t="shared" si="124"/>
        <v>0</v>
      </c>
      <c r="BF363" s="154">
        <f t="shared" si="125"/>
        <v>0</v>
      </c>
      <c r="BG363" s="154">
        <f t="shared" si="126"/>
        <v>0</v>
      </c>
      <c r="BH363" s="154">
        <f t="shared" si="127"/>
        <v>0</v>
      </c>
      <c r="BI363" s="154">
        <f t="shared" si="128"/>
        <v>0</v>
      </c>
      <c r="BJ363" s="18" t="s">
        <v>22</v>
      </c>
      <c r="BK363" s="154">
        <f t="shared" si="129"/>
        <v>0</v>
      </c>
      <c r="BL363" s="18" t="s">
        <v>230</v>
      </c>
      <c r="BM363" s="18" t="s">
        <v>1687</v>
      </c>
    </row>
    <row r="364" spans="2:65" s="1" customFormat="1" ht="25.5" customHeight="1">
      <c r="B364" s="119"/>
      <c r="C364" s="147" t="s">
        <v>963</v>
      </c>
      <c r="D364" s="147" t="s">
        <v>167</v>
      </c>
      <c r="E364" s="148" t="s">
        <v>1688</v>
      </c>
      <c r="F364" s="219" t="s">
        <v>1689</v>
      </c>
      <c r="G364" s="219"/>
      <c r="H364" s="219"/>
      <c r="I364" s="219"/>
      <c r="J364" s="149" t="s">
        <v>194</v>
      </c>
      <c r="K364" s="150">
        <v>109</v>
      </c>
      <c r="L364" s="220"/>
      <c r="M364" s="220"/>
      <c r="N364" s="220">
        <f t="shared" si="120"/>
        <v>0</v>
      </c>
      <c r="O364" s="220"/>
      <c r="P364" s="220"/>
      <c r="Q364" s="220"/>
      <c r="R364" s="121"/>
      <c r="T364" s="151" t="s">
        <v>5</v>
      </c>
      <c r="U364" s="40" t="s">
        <v>42</v>
      </c>
      <c r="V364" s="152">
        <v>0.41</v>
      </c>
      <c r="W364" s="152">
        <f t="shared" si="121"/>
        <v>44.69</v>
      </c>
      <c r="X364" s="152">
        <v>0</v>
      </c>
      <c r="Y364" s="152">
        <f t="shared" si="122"/>
        <v>0</v>
      </c>
      <c r="Z364" s="152">
        <v>0</v>
      </c>
      <c r="AA364" s="153">
        <f t="shared" si="123"/>
        <v>0</v>
      </c>
      <c r="AR364" s="18" t="s">
        <v>230</v>
      </c>
      <c r="AT364" s="18" t="s">
        <v>167</v>
      </c>
      <c r="AU364" s="18" t="s">
        <v>103</v>
      </c>
      <c r="AY364" s="18" t="s">
        <v>166</v>
      </c>
      <c r="BE364" s="154">
        <f t="shared" si="124"/>
        <v>0</v>
      </c>
      <c r="BF364" s="154">
        <f t="shared" si="125"/>
        <v>0</v>
      </c>
      <c r="BG364" s="154">
        <f t="shared" si="126"/>
        <v>0</v>
      </c>
      <c r="BH364" s="154">
        <f t="shared" si="127"/>
        <v>0</v>
      </c>
      <c r="BI364" s="154">
        <f t="shared" si="128"/>
        <v>0</v>
      </c>
      <c r="BJ364" s="18" t="s">
        <v>22</v>
      </c>
      <c r="BK364" s="154">
        <f t="shared" si="129"/>
        <v>0</v>
      </c>
      <c r="BL364" s="18" t="s">
        <v>230</v>
      </c>
      <c r="BM364" s="18" t="s">
        <v>1690</v>
      </c>
    </row>
    <row r="365" spans="2:65" s="1" customFormat="1" ht="25.5" customHeight="1">
      <c r="B365" s="119"/>
      <c r="C365" s="155" t="s">
        <v>967</v>
      </c>
      <c r="D365" s="155" t="s">
        <v>254</v>
      </c>
      <c r="E365" s="156" t="s">
        <v>1691</v>
      </c>
      <c r="F365" s="221" t="s">
        <v>1692</v>
      </c>
      <c r="G365" s="221"/>
      <c r="H365" s="221"/>
      <c r="I365" s="221"/>
      <c r="J365" s="157" t="s">
        <v>194</v>
      </c>
      <c r="K365" s="158">
        <v>109</v>
      </c>
      <c r="L365" s="222"/>
      <c r="M365" s="222"/>
      <c r="N365" s="222">
        <f t="shared" si="120"/>
        <v>0</v>
      </c>
      <c r="O365" s="220"/>
      <c r="P365" s="220"/>
      <c r="Q365" s="220"/>
      <c r="R365" s="121"/>
      <c r="T365" s="151" t="s">
        <v>5</v>
      </c>
      <c r="U365" s="40" t="s">
        <v>42</v>
      </c>
      <c r="V365" s="152">
        <v>0</v>
      </c>
      <c r="W365" s="152">
        <f t="shared" si="121"/>
        <v>0</v>
      </c>
      <c r="X365" s="152">
        <v>9.3100000000000006E-3</v>
      </c>
      <c r="Y365" s="152">
        <f t="shared" si="122"/>
        <v>1.0147900000000001</v>
      </c>
      <c r="Z365" s="152">
        <v>0</v>
      </c>
      <c r="AA365" s="153">
        <f t="shared" si="123"/>
        <v>0</v>
      </c>
      <c r="AR365" s="18" t="s">
        <v>294</v>
      </c>
      <c r="AT365" s="18" t="s">
        <v>254</v>
      </c>
      <c r="AU365" s="18" t="s">
        <v>103</v>
      </c>
      <c r="AY365" s="18" t="s">
        <v>166</v>
      </c>
      <c r="BE365" s="154">
        <f t="shared" si="124"/>
        <v>0</v>
      </c>
      <c r="BF365" s="154">
        <f t="shared" si="125"/>
        <v>0</v>
      </c>
      <c r="BG365" s="154">
        <f t="shared" si="126"/>
        <v>0</v>
      </c>
      <c r="BH365" s="154">
        <f t="shared" si="127"/>
        <v>0</v>
      </c>
      <c r="BI365" s="154">
        <f t="shared" si="128"/>
        <v>0</v>
      </c>
      <c r="BJ365" s="18" t="s">
        <v>22</v>
      </c>
      <c r="BK365" s="154">
        <f t="shared" si="129"/>
        <v>0</v>
      </c>
      <c r="BL365" s="18" t="s">
        <v>230</v>
      </c>
      <c r="BM365" s="18" t="s">
        <v>1693</v>
      </c>
    </row>
    <row r="366" spans="2:65" s="1" customFormat="1" ht="25.5" customHeight="1">
      <c r="B366" s="119"/>
      <c r="C366" s="147" t="s">
        <v>971</v>
      </c>
      <c r="D366" s="147" t="s">
        <v>167</v>
      </c>
      <c r="E366" s="148" t="s">
        <v>1694</v>
      </c>
      <c r="F366" s="219" t="s">
        <v>1695</v>
      </c>
      <c r="G366" s="219"/>
      <c r="H366" s="219"/>
      <c r="I366" s="219"/>
      <c r="J366" s="149" t="s">
        <v>194</v>
      </c>
      <c r="K366" s="150">
        <v>28.45</v>
      </c>
      <c r="L366" s="220"/>
      <c r="M366" s="220"/>
      <c r="N366" s="220">
        <f t="shared" si="120"/>
        <v>0</v>
      </c>
      <c r="O366" s="220"/>
      <c r="P366" s="220"/>
      <c r="Q366" s="220"/>
      <c r="R366" s="121"/>
      <c r="T366" s="151" t="s">
        <v>5</v>
      </c>
      <c r="U366" s="40" t="s">
        <v>42</v>
      </c>
      <c r="V366" s="152">
        <v>0.80200000000000005</v>
      </c>
      <c r="W366" s="152">
        <f t="shared" si="121"/>
        <v>22.8169</v>
      </c>
      <c r="X366" s="152">
        <v>0</v>
      </c>
      <c r="Y366" s="152">
        <f t="shared" si="122"/>
        <v>0</v>
      </c>
      <c r="Z366" s="152">
        <v>0</v>
      </c>
      <c r="AA366" s="153">
        <f t="shared" si="123"/>
        <v>0</v>
      </c>
      <c r="AR366" s="18" t="s">
        <v>230</v>
      </c>
      <c r="AT366" s="18" t="s">
        <v>167</v>
      </c>
      <c r="AU366" s="18" t="s">
        <v>103</v>
      </c>
      <c r="AY366" s="18" t="s">
        <v>166</v>
      </c>
      <c r="BE366" s="154">
        <f t="shared" si="124"/>
        <v>0</v>
      </c>
      <c r="BF366" s="154">
        <f t="shared" si="125"/>
        <v>0</v>
      </c>
      <c r="BG366" s="154">
        <f t="shared" si="126"/>
        <v>0</v>
      </c>
      <c r="BH366" s="154">
        <f t="shared" si="127"/>
        <v>0</v>
      </c>
      <c r="BI366" s="154">
        <f t="shared" si="128"/>
        <v>0</v>
      </c>
      <c r="BJ366" s="18" t="s">
        <v>22</v>
      </c>
      <c r="BK366" s="154">
        <f t="shared" si="129"/>
        <v>0</v>
      </c>
      <c r="BL366" s="18" t="s">
        <v>230</v>
      </c>
      <c r="BM366" s="18" t="s">
        <v>1696</v>
      </c>
    </row>
    <row r="367" spans="2:65" s="1" customFormat="1" ht="25.5" customHeight="1">
      <c r="B367" s="119"/>
      <c r="C367" s="155" t="s">
        <v>975</v>
      </c>
      <c r="D367" s="155" t="s">
        <v>254</v>
      </c>
      <c r="E367" s="156" t="s">
        <v>1697</v>
      </c>
      <c r="F367" s="221" t="s">
        <v>1698</v>
      </c>
      <c r="G367" s="221"/>
      <c r="H367" s="221"/>
      <c r="I367" s="221"/>
      <c r="J367" s="157" t="s">
        <v>194</v>
      </c>
      <c r="K367" s="158">
        <v>29.873000000000001</v>
      </c>
      <c r="L367" s="222"/>
      <c r="M367" s="222"/>
      <c r="N367" s="222">
        <f t="shared" si="120"/>
        <v>0</v>
      </c>
      <c r="O367" s="220"/>
      <c r="P367" s="220"/>
      <c r="Q367" s="220"/>
      <c r="R367" s="121"/>
      <c r="T367" s="151" t="s">
        <v>5</v>
      </c>
      <c r="U367" s="40" t="s">
        <v>42</v>
      </c>
      <c r="V367" s="152">
        <v>0</v>
      </c>
      <c r="W367" s="152">
        <f t="shared" si="121"/>
        <v>0</v>
      </c>
      <c r="X367" s="152">
        <v>0</v>
      </c>
      <c r="Y367" s="152">
        <f t="shared" si="122"/>
        <v>0</v>
      </c>
      <c r="Z367" s="152">
        <v>0</v>
      </c>
      <c r="AA367" s="153">
        <f t="shared" si="123"/>
        <v>0</v>
      </c>
      <c r="AR367" s="18" t="s">
        <v>294</v>
      </c>
      <c r="AT367" s="18" t="s">
        <v>254</v>
      </c>
      <c r="AU367" s="18" t="s">
        <v>103</v>
      </c>
      <c r="AY367" s="18" t="s">
        <v>166</v>
      </c>
      <c r="BE367" s="154">
        <f t="shared" si="124"/>
        <v>0</v>
      </c>
      <c r="BF367" s="154">
        <f t="shared" si="125"/>
        <v>0</v>
      </c>
      <c r="BG367" s="154">
        <f t="shared" si="126"/>
        <v>0</v>
      </c>
      <c r="BH367" s="154">
        <f t="shared" si="127"/>
        <v>0</v>
      </c>
      <c r="BI367" s="154">
        <f t="shared" si="128"/>
        <v>0</v>
      </c>
      <c r="BJ367" s="18" t="s">
        <v>22</v>
      </c>
      <c r="BK367" s="154">
        <f t="shared" si="129"/>
        <v>0</v>
      </c>
      <c r="BL367" s="18" t="s">
        <v>230</v>
      </c>
      <c r="BM367" s="18" t="s">
        <v>1699</v>
      </c>
    </row>
    <row r="368" spans="2:65" s="1" customFormat="1" ht="25.5" customHeight="1">
      <c r="B368" s="119"/>
      <c r="C368" s="147" t="s">
        <v>979</v>
      </c>
      <c r="D368" s="147" t="s">
        <v>167</v>
      </c>
      <c r="E368" s="148" t="s">
        <v>1700</v>
      </c>
      <c r="F368" s="219" t="s">
        <v>1701</v>
      </c>
      <c r="G368" s="219"/>
      <c r="H368" s="219"/>
      <c r="I368" s="219"/>
      <c r="J368" s="149" t="s">
        <v>200</v>
      </c>
      <c r="K368" s="150">
        <v>140</v>
      </c>
      <c r="L368" s="220"/>
      <c r="M368" s="220"/>
      <c r="N368" s="220">
        <f t="shared" si="120"/>
        <v>0</v>
      </c>
      <c r="O368" s="220"/>
      <c r="P368" s="220"/>
      <c r="Q368" s="220"/>
      <c r="R368" s="121"/>
      <c r="T368" s="151" t="s">
        <v>5</v>
      </c>
      <c r="U368" s="40" t="s">
        <v>42</v>
      </c>
      <c r="V368" s="152">
        <v>0.03</v>
      </c>
      <c r="W368" s="152">
        <f t="shared" si="121"/>
        <v>4.2</v>
      </c>
      <c r="X368" s="152">
        <v>0</v>
      </c>
      <c r="Y368" s="152">
        <f t="shared" si="122"/>
        <v>0</v>
      </c>
      <c r="Z368" s="152">
        <v>0</v>
      </c>
      <c r="AA368" s="153">
        <f t="shared" si="123"/>
        <v>0</v>
      </c>
      <c r="AR368" s="18" t="s">
        <v>230</v>
      </c>
      <c r="AT368" s="18" t="s">
        <v>167</v>
      </c>
      <c r="AU368" s="18" t="s">
        <v>103</v>
      </c>
      <c r="AY368" s="18" t="s">
        <v>166</v>
      </c>
      <c r="BE368" s="154">
        <f t="shared" si="124"/>
        <v>0</v>
      </c>
      <c r="BF368" s="154">
        <f t="shared" si="125"/>
        <v>0</v>
      </c>
      <c r="BG368" s="154">
        <f t="shared" si="126"/>
        <v>0</v>
      </c>
      <c r="BH368" s="154">
        <f t="shared" si="127"/>
        <v>0</v>
      </c>
      <c r="BI368" s="154">
        <f t="shared" si="128"/>
        <v>0</v>
      </c>
      <c r="BJ368" s="18" t="s">
        <v>22</v>
      </c>
      <c r="BK368" s="154">
        <f t="shared" si="129"/>
        <v>0</v>
      </c>
      <c r="BL368" s="18" t="s">
        <v>230</v>
      </c>
      <c r="BM368" s="18" t="s">
        <v>1702</v>
      </c>
    </row>
    <row r="369" spans="2:65" s="1" customFormat="1" ht="25.5" customHeight="1">
      <c r="B369" s="119"/>
      <c r="C369" s="155" t="s">
        <v>983</v>
      </c>
      <c r="D369" s="155" t="s">
        <v>254</v>
      </c>
      <c r="E369" s="156" t="s">
        <v>1703</v>
      </c>
      <c r="F369" s="221" t="s">
        <v>1704</v>
      </c>
      <c r="G369" s="221"/>
      <c r="H369" s="221"/>
      <c r="I369" s="221"/>
      <c r="J369" s="157" t="s">
        <v>170</v>
      </c>
      <c r="K369" s="158">
        <v>0.33600000000000002</v>
      </c>
      <c r="L369" s="222"/>
      <c r="M369" s="222"/>
      <c r="N369" s="222">
        <f t="shared" si="120"/>
        <v>0</v>
      </c>
      <c r="O369" s="220"/>
      <c r="P369" s="220"/>
      <c r="Q369" s="220"/>
      <c r="R369" s="121"/>
      <c r="T369" s="151" t="s">
        <v>5</v>
      </c>
      <c r="U369" s="40" t="s">
        <v>42</v>
      </c>
      <c r="V369" s="152">
        <v>0</v>
      </c>
      <c r="W369" s="152">
        <f t="shared" si="121"/>
        <v>0</v>
      </c>
      <c r="X369" s="152">
        <v>0.55000000000000004</v>
      </c>
      <c r="Y369" s="152">
        <f t="shared" si="122"/>
        <v>0.18480000000000002</v>
      </c>
      <c r="Z369" s="152">
        <v>0</v>
      </c>
      <c r="AA369" s="153">
        <f t="shared" si="123"/>
        <v>0</v>
      </c>
      <c r="AR369" s="18" t="s">
        <v>294</v>
      </c>
      <c r="AT369" s="18" t="s">
        <v>254</v>
      </c>
      <c r="AU369" s="18" t="s">
        <v>103</v>
      </c>
      <c r="AY369" s="18" t="s">
        <v>166</v>
      </c>
      <c r="BE369" s="154">
        <f t="shared" si="124"/>
        <v>0</v>
      </c>
      <c r="BF369" s="154">
        <f t="shared" si="125"/>
        <v>0</v>
      </c>
      <c r="BG369" s="154">
        <f t="shared" si="126"/>
        <v>0</v>
      </c>
      <c r="BH369" s="154">
        <f t="shared" si="127"/>
        <v>0</v>
      </c>
      <c r="BI369" s="154">
        <f t="shared" si="128"/>
        <v>0</v>
      </c>
      <c r="BJ369" s="18" t="s">
        <v>22</v>
      </c>
      <c r="BK369" s="154">
        <f t="shared" si="129"/>
        <v>0</v>
      </c>
      <c r="BL369" s="18" t="s">
        <v>230</v>
      </c>
      <c r="BM369" s="18" t="s">
        <v>1705</v>
      </c>
    </row>
    <row r="370" spans="2:65" s="1" customFormat="1" ht="25.5" customHeight="1">
      <c r="B370" s="119"/>
      <c r="C370" s="147" t="s">
        <v>987</v>
      </c>
      <c r="D370" s="147" t="s">
        <v>167</v>
      </c>
      <c r="E370" s="148" t="s">
        <v>1706</v>
      </c>
      <c r="F370" s="219" t="s">
        <v>1707</v>
      </c>
      <c r="G370" s="219"/>
      <c r="H370" s="219"/>
      <c r="I370" s="219"/>
      <c r="J370" s="149" t="s">
        <v>170</v>
      </c>
      <c r="K370" s="150">
        <v>7</v>
      </c>
      <c r="L370" s="220"/>
      <c r="M370" s="220"/>
      <c r="N370" s="220">
        <f t="shared" si="120"/>
        <v>0</v>
      </c>
      <c r="O370" s="220"/>
      <c r="P370" s="220"/>
      <c r="Q370" s="220"/>
      <c r="R370" s="121"/>
      <c r="T370" s="151" t="s">
        <v>5</v>
      </c>
      <c r="U370" s="40" t="s">
        <v>42</v>
      </c>
      <c r="V370" s="152">
        <v>0</v>
      </c>
      <c r="W370" s="152">
        <f t="shared" si="121"/>
        <v>0</v>
      </c>
      <c r="X370" s="152">
        <v>2.4469999999999999E-2</v>
      </c>
      <c r="Y370" s="152">
        <f t="shared" si="122"/>
        <v>0.17129</v>
      </c>
      <c r="Z370" s="152">
        <v>0</v>
      </c>
      <c r="AA370" s="153">
        <f t="shared" si="123"/>
        <v>0</v>
      </c>
      <c r="AR370" s="18" t="s">
        <v>230</v>
      </c>
      <c r="AT370" s="18" t="s">
        <v>167</v>
      </c>
      <c r="AU370" s="18" t="s">
        <v>103</v>
      </c>
      <c r="AY370" s="18" t="s">
        <v>166</v>
      </c>
      <c r="BE370" s="154">
        <f t="shared" si="124"/>
        <v>0</v>
      </c>
      <c r="BF370" s="154">
        <f t="shared" si="125"/>
        <v>0</v>
      </c>
      <c r="BG370" s="154">
        <f t="shared" si="126"/>
        <v>0</v>
      </c>
      <c r="BH370" s="154">
        <f t="shared" si="127"/>
        <v>0</v>
      </c>
      <c r="BI370" s="154">
        <f t="shared" si="128"/>
        <v>0</v>
      </c>
      <c r="BJ370" s="18" t="s">
        <v>22</v>
      </c>
      <c r="BK370" s="154">
        <f t="shared" si="129"/>
        <v>0</v>
      </c>
      <c r="BL370" s="18" t="s">
        <v>230</v>
      </c>
      <c r="BM370" s="18" t="s">
        <v>1708</v>
      </c>
    </row>
    <row r="371" spans="2:65" s="9" customFormat="1" ht="29.85" customHeight="1">
      <c r="B371" s="136"/>
      <c r="C371" s="137"/>
      <c r="D371" s="146" t="s">
        <v>1221</v>
      </c>
      <c r="E371" s="146"/>
      <c r="F371" s="146"/>
      <c r="G371" s="146"/>
      <c r="H371" s="146"/>
      <c r="I371" s="146"/>
      <c r="J371" s="146"/>
      <c r="K371" s="146"/>
      <c r="L371" s="146"/>
      <c r="M371" s="146"/>
      <c r="N371" s="228">
        <f>BK371</f>
        <v>0</v>
      </c>
      <c r="O371" s="229"/>
      <c r="P371" s="229"/>
      <c r="Q371" s="229"/>
      <c r="R371" s="139"/>
      <c r="T371" s="140"/>
      <c r="U371" s="137"/>
      <c r="V371" s="137"/>
      <c r="W371" s="141">
        <f>SUM(W372:W383)</f>
        <v>163.88192499999997</v>
      </c>
      <c r="X371" s="137"/>
      <c r="Y371" s="141">
        <f>SUM(Y372:Y383)</f>
        <v>0.67582694999999993</v>
      </c>
      <c r="Z371" s="137"/>
      <c r="AA371" s="142">
        <f>SUM(AA372:AA383)</f>
        <v>0</v>
      </c>
      <c r="AR371" s="143" t="s">
        <v>103</v>
      </c>
      <c r="AT371" s="144" t="s">
        <v>76</v>
      </c>
      <c r="AU371" s="144" t="s">
        <v>22</v>
      </c>
      <c r="AY371" s="143" t="s">
        <v>166</v>
      </c>
      <c r="BK371" s="145">
        <f>SUM(BK372:BK383)</f>
        <v>0</v>
      </c>
    </row>
    <row r="372" spans="2:65" s="1" customFormat="1" ht="25.5" customHeight="1">
      <c r="B372" s="119"/>
      <c r="C372" s="147" t="s">
        <v>991</v>
      </c>
      <c r="D372" s="147" t="s">
        <v>167</v>
      </c>
      <c r="E372" s="148" t="s">
        <v>1709</v>
      </c>
      <c r="F372" s="219" t="s">
        <v>1710</v>
      </c>
      <c r="G372" s="219"/>
      <c r="H372" s="219"/>
      <c r="I372" s="219"/>
      <c r="J372" s="149" t="s">
        <v>194</v>
      </c>
      <c r="K372" s="150">
        <v>109</v>
      </c>
      <c r="L372" s="220"/>
      <c r="M372" s="220"/>
      <c r="N372" s="220">
        <f t="shared" ref="N372:N383" si="130">ROUND(L372*K372,2)</f>
        <v>0</v>
      </c>
      <c r="O372" s="220"/>
      <c r="P372" s="220"/>
      <c r="Q372" s="220"/>
      <c r="R372" s="121"/>
      <c r="T372" s="151" t="s">
        <v>5</v>
      </c>
      <c r="U372" s="40" t="s">
        <v>42</v>
      </c>
      <c r="V372" s="152">
        <v>1.18</v>
      </c>
      <c r="W372" s="152">
        <f t="shared" ref="W372:W383" si="131">V372*K372</f>
        <v>128.62</v>
      </c>
      <c r="X372" s="152">
        <v>0</v>
      </c>
      <c r="Y372" s="152">
        <f t="shared" ref="Y372:Y383" si="132">X372*K372</f>
        <v>0</v>
      </c>
      <c r="Z372" s="152">
        <v>0</v>
      </c>
      <c r="AA372" s="153">
        <f t="shared" ref="AA372:AA383" si="133">Z372*K372</f>
        <v>0</v>
      </c>
      <c r="AR372" s="18" t="s">
        <v>230</v>
      </c>
      <c r="AT372" s="18" t="s">
        <v>167</v>
      </c>
      <c r="AU372" s="18" t="s">
        <v>103</v>
      </c>
      <c r="AY372" s="18" t="s">
        <v>166</v>
      </c>
      <c r="BE372" s="154">
        <f t="shared" ref="BE372:BE383" si="134">IF(U372="základní",N372,0)</f>
        <v>0</v>
      </c>
      <c r="BF372" s="154">
        <f t="shared" ref="BF372:BF383" si="135">IF(U372="snížená",N372,0)</f>
        <v>0</v>
      </c>
      <c r="BG372" s="154">
        <f t="shared" ref="BG372:BG383" si="136">IF(U372="zákl. přenesená",N372,0)</f>
        <v>0</v>
      </c>
      <c r="BH372" s="154">
        <f t="shared" ref="BH372:BH383" si="137">IF(U372="sníž. přenesená",N372,0)</f>
        <v>0</v>
      </c>
      <c r="BI372" s="154">
        <f t="shared" ref="BI372:BI383" si="138">IF(U372="nulová",N372,0)</f>
        <v>0</v>
      </c>
      <c r="BJ372" s="18" t="s">
        <v>22</v>
      </c>
      <c r="BK372" s="154">
        <f t="shared" ref="BK372:BK383" si="139">ROUND(L372*K372,2)</f>
        <v>0</v>
      </c>
      <c r="BL372" s="18" t="s">
        <v>230</v>
      </c>
      <c r="BM372" s="18" t="s">
        <v>1711</v>
      </c>
    </row>
    <row r="373" spans="2:65" s="1" customFormat="1" ht="25.5" customHeight="1">
      <c r="B373" s="119"/>
      <c r="C373" s="155" t="s">
        <v>995</v>
      </c>
      <c r="D373" s="155" t="s">
        <v>254</v>
      </c>
      <c r="E373" s="156" t="s">
        <v>1712</v>
      </c>
      <c r="F373" s="221" t="s">
        <v>1713</v>
      </c>
      <c r="G373" s="221"/>
      <c r="H373" s="221"/>
      <c r="I373" s="221"/>
      <c r="J373" s="157" t="s">
        <v>194</v>
      </c>
      <c r="K373" s="158">
        <v>109</v>
      </c>
      <c r="L373" s="222"/>
      <c r="M373" s="222"/>
      <c r="N373" s="222">
        <f t="shared" si="130"/>
        <v>0</v>
      </c>
      <c r="O373" s="220"/>
      <c r="P373" s="220"/>
      <c r="Q373" s="220"/>
      <c r="R373" s="121"/>
      <c r="T373" s="151" t="s">
        <v>5</v>
      </c>
      <c r="U373" s="40" t="s">
        <v>42</v>
      </c>
      <c r="V373" s="152">
        <v>0</v>
      </c>
      <c r="W373" s="152">
        <f t="shared" si="131"/>
        <v>0</v>
      </c>
      <c r="X373" s="152">
        <v>5.0000000000000001E-3</v>
      </c>
      <c r="Y373" s="152">
        <f t="shared" si="132"/>
        <v>0.54500000000000004</v>
      </c>
      <c r="Z373" s="152">
        <v>0</v>
      </c>
      <c r="AA373" s="153">
        <f t="shared" si="133"/>
        <v>0</v>
      </c>
      <c r="AR373" s="18" t="s">
        <v>294</v>
      </c>
      <c r="AT373" s="18" t="s">
        <v>254</v>
      </c>
      <c r="AU373" s="18" t="s">
        <v>103</v>
      </c>
      <c r="AY373" s="18" t="s">
        <v>166</v>
      </c>
      <c r="BE373" s="154">
        <f t="shared" si="134"/>
        <v>0</v>
      </c>
      <c r="BF373" s="154">
        <f t="shared" si="135"/>
        <v>0</v>
      </c>
      <c r="BG373" s="154">
        <f t="shared" si="136"/>
        <v>0</v>
      </c>
      <c r="BH373" s="154">
        <f t="shared" si="137"/>
        <v>0</v>
      </c>
      <c r="BI373" s="154">
        <f t="shared" si="138"/>
        <v>0</v>
      </c>
      <c r="BJ373" s="18" t="s">
        <v>22</v>
      </c>
      <c r="BK373" s="154">
        <f t="shared" si="139"/>
        <v>0</v>
      </c>
      <c r="BL373" s="18" t="s">
        <v>230</v>
      </c>
      <c r="BM373" s="18" t="s">
        <v>1714</v>
      </c>
    </row>
    <row r="374" spans="2:65" s="1" customFormat="1" ht="16.5" customHeight="1">
      <c r="B374" s="119"/>
      <c r="C374" s="147" t="s">
        <v>999</v>
      </c>
      <c r="D374" s="147" t="s">
        <v>167</v>
      </c>
      <c r="E374" s="148" t="s">
        <v>1715</v>
      </c>
      <c r="F374" s="219" t="s">
        <v>1716</v>
      </c>
      <c r="G374" s="219"/>
      <c r="H374" s="219"/>
      <c r="I374" s="219"/>
      <c r="J374" s="149" t="s">
        <v>200</v>
      </c>
      <c r="K374" s="150">
        <v>36</v>
      </c>
      <c r="L374" s="220"/>
      <c r="M374" s="220"/>
      <c r="N374" s="220">
        <f t="shared" si="130"/>
        <v>0</v>
      </c>
      <c r="O374" s="220"/>
      <c r="P374" s="220"/>
      <c r="Q374" s="220"/>
      <c r="R374" s="121"/>
      <c r="T374" s="151" t="s">
        <v>5</v>
      </c>
      <c r="U374" s="40" t="s">
        <v>42</v>
      </c>
      <c r="V374" s="152">
        <v>0.33200000000000002</v>
      </c>
      <c r="W374" s="152">
        <f t="shared" si="131"/>
        <v>11.952</v>
      </c>
      <c r="X374" s="152">
        <v>0</v>
      </c>
      <c r="Y374" s="152">
        <f t="shared" si="132"/>
        <v>0</v>
      </c>
      <c r="Z374" s="152">
        <v>0</v>
      </c>
      <c r="AA374" s="153">
        <f t="shared" si="133"/>
        <v>0</v>
      </c>
      <c r="AR374" s="18" t="s">
        <v>230</v>
      </c>
      <c r="AT374" s="18" t="s">
        <v>167</v>
      </c>
      <c r="AU374" s="18" t="s">
        <v>103</v>
      </c>
      <c r="AY374" s="18" t="s">
        <v>166</v>
      </c>
      <c r="BE374" s="154">
        <f t="shared" si="134"/>
        <v>0</v>
      </c>
      <c r="BF374" s="154">
        <f t="shared" si="135"/>
        <v>0</v>
      </c>
      <c r="BG374" s="154">
        <f t="shared" si="136"/>
        <v>0</v>
      </c>
      <c r="BH374" s="154">
        <f t="shared" si="137"/>
        <v>0</v>
      </c>
      <c r="BI374" s="154">
        <f t="shared" si="138"/>
        <v>0</v>
      </c>
      <c r="BJ374" s="18" t="s">
        <v>22</v>
      </c>
      <c r="BK374" s="154">
        <f t="shared" si="139"/>
        <v>0</v>
      </c>
      <c r="BL374" s="18" t="s">
        <v>230</v>
      </c>
      <c r="BM374" s="18" t="s">
        <v>1717</v>
      </c>
    </row>
    <row r="375" spans="2:65" s="1" customFormat="1" ht="16.5" customHeight="1">
      <c r="B375" s="119"/>
      <c r="C375" s="147" t="s">
        <v>1003</v>
      </c>
      <c r="D375" s="147" t="s">
        <v>167</v>
      </c>
      <c r="E375" s="148" t="s">
        <v>1718</v>
      </c>
      <c r="F375" s="219" t="s">
        <v>1719</v>
      </c>
      <c r="G375" s="219"/>
      <c r="H375" s="219"/>
      <c r="I375" s="219"/>
      <c r="J375" s="149" t="s">
        <v>200</v>
      </c>
      <c r="K375" s="150">
        <v>22.175000000000001</v>
      </c>
      <c r="L375" s="220"/>
      <c r="M375" s="220"/>
      <c r="N375" s="220">
        <f t="shared" si="130"/>
        <v>0</v>
      </c>
      <c r="O375" s="220"/>
      <c r="P375" s="220"/>
      <c r="Q375" s="220"/>
      <c r="R375" s="121"/>
      <c r="T375" s="151" t="s">
        <v>5</v>
      </c>
      <c r="U375" s="40" t="s">
        <v>42</v>
      </c>
      <c r="V375" s="152">
        <v>0.251</v>
      </c>
      <c r="W375" s="152">
        <f t="shared" si="131"/>
        <v>5.565925</v>
      </c>
      <c r="X375" s="152">
        <v>0</v>
      </c>
      <c r="Y375" s="152">
        <f t="shared" si="132"/>
        <v>0</v>
      </c>
      <c r="Z375" s="152">
        <v>0</v>
      </c>
      <c r="AA375" s="153">
        <f t="shared" si="133"/>
        <v>0</v>
      </c>
      <c r="AR375" s="18" t="s">
        <v>230</v>
      </c>
      <c r="AT375" s="18" t="s">
        <v>167</v>
      </c>
      <c r="AU375" s="18" t="s">
        <v>103</v>
      </c>
      <c r="AY375" s="18" t="s">
        <v>166</v>
      </c>
      <c r="BE375" s="154">
        <f t="shared" si="134"/>
        <v>0</v>
      </c>
      <c r="BF375" s="154">
        <f t="shared" si="135"/>
        <v>0</v>
      </c>
      <c r="BG375" s="154">
        <f t="shared" si="136"/>
        <v>0</v>
      </c>
      <c r="BH375" s="154">
        <f t="shared" si="137"/>
        <v>0</v>
      </c>
      <c r="BI375" s="154">
        <f t="shared" si="138"/>
        <v>0</v>
      </c>
      <c r="BJ375" s="18" t="s">
        <v>22</v>
      </c>
      <c r="BK375" s="154">
        <f t="shared" si="139"/>
        <v>0</v>
      </c>
      <c r="BL375" s="18" t="s">
        <v>230</v>
      </c>
      <c r="BM375" s="18" t="s">
        <v>1720</v>
      </c>
    </row>
    <row r="376" spans="2:65" s="1" customFormat="1" ht="25.5" customHeight="1">
      <c r="B376" s="119"/>
      <c r="C376" s="155" t="s">
        <v>1007</v>
      </c>
      <c r="D376" s="155" t="s">
        <v>254</v>
      </c>
      <c r="E376" s="156" t="s">
        <v>1721</v>
      </c>
      <c r="F376" s="221" t="s">
        <v>1722</v>
      </c>
      <c r="G376" s="221"/>
      <c r="H376" s="221"/>
      <c r="I376" s="221"/>
      <c r="J376" s="157" t="s">
        <v>194</v>
      </c>
      <c r="K376" s="158">
        <v>23.806000000000001</v>
      </c>
      <c r="L376" s="222"/>
      <c r="M376" s="222"/>
      <c r="N376" s="222">
        <f t="shared" si="130"/>
        <v>0</v>
      </c>
      <c r="O376" s="220"/>
      <c r="P376" s="220"/>
      <c r="Q376" s="220"/>
      <c r="R376" s="121"/>
      <c r="T376" s="151" t="s">
        <v>5</v>
      </c>
      <c r="U376" s="40" t="s">
        <v>42</v>
      </c>
      <c r="V376" s="152">
        <v>0</v>
      </c>
      <c r="W376" s="152">
        <f t="shared" si="131"/>
        <v>0</v>
      </c>
      <c r="X376" s="152">
        <v>3.4499999999999999E-3</v>
      </c>
      <c r="Y376" s="152">
        <f t="shared" si="132"/>
        <v>8.2130700000000001E-2</v>
      </c>
      <c r="Z376" s="152">
        <v>0</v>
      </c>
      <c r="AA376" s="153">
        <f t="shared" si="133"/>
        <v>0</v>
      </c>
      <c r="AR376" s="18" t="s">
        <v>294</v>
      </c>
      <c r="AT376" s="18" t="s">
        <v>254</v>
      </c>
      <c r="AU376" s="18" t="s">
        <v>103</v>
      </c>
      <c r="AY376" s="18" t="s">
        <v>166</v>
      </c>
      <c r="BE376" s="154">
        <f t="shared" si="134"/>
        <v>0</v>
      </c>
      <c r="BF376" s="154">
        <f t="shared" si="135"/>
        <v>0</v>
      </c>
      <c r="BG376" s="154">
        <f t="shared" si="136"/>
        <v>0</v>
      </c>
      <c r="BH376" s="154">
        <f t="shared" si="137"/>
        <v>0</v>
      </c>
      <c r="BI376" s="154">
        <f t="shared" si="138"/>
        <v>0</v>
      </c>
      <c r="BJ376" s="18" t="s">
        <v>22</v>
      </c>
      <c r="BK376" s="154">
        <f t="shared" si="139"/>
        <v>0</v>
      </c>
      <c r="BL376" s="18" t="s">
        <v>230</v>
      </c>
      <c r="BM376" s="18" t="s">
        <v>1723</v>
      </c>
    </row>
    <row r="377" spans="2:65" s="1" customFormat="1" ht="25.5" customHeight="1">
      <c r="B377" s="119"/>
      <c r="C377" s="147" t="s">
        <v>1011</v>
      </c>
      <c r="D377" s="147" t="s">
        <v>167</v>
      </c>
      <c r="E377" s="148" t="s">
        <v>1724</v>
      </c>
      <c r="F377" s="219" t="s">
        <v>1725</v>
      </c>
      <c r="G377" s="219"/>
      <c r="H377" s="219"/>
      <c r="I377" s="219"/>
      <c r="J377" s="149" t="s">
        <v>200</v>
      </c>
      <c r="K377" s="150">
        <v>10</v>
      </c>
      <c r="L377" s="220"/>
      <c r="M377" s="220"/>
      <c r="N377" s="220">
        <f t="shared" si="130"/>
        <v>0</v>
      </c>
      <c r="O377" s="220"/>
      <c r="P377" s="220"/>
      <c r="Q377" s="220"/>
      <c r="R377" s="121"/>
      <c r="T377" s="151" t="s">
        <v>5</v>
      </c>
      <c r="U377" s="40" t="s">
        <v>42</v>
      </c>
      <c r="V377" s="152">
        <v>0.69499999999999995</v>
      </c>
      <c r="W377" s="152">
        <f t="shared" si="131"/>
        <v>6.9499999999999993</v>
      </c>
      <c r="X377" s="152">
        <v>0</v>
      </c>
      <c r="Y377" s="152">
        <f t="shared" si="132"/>
        <v>0</v>
      </c>
      <c r="Z377" s="152">
        <v>0</v>
      </c>
      <c r="AA377" s="153">
        <f t="shared" si="133"/>
        <v>0</v>
      </c>
      <c r="AR377" s="18" t="s">
        <v>230</v>
      </c>
      <c r="AT377" s="18" t="s">
        <v>167</v>
      </c>
      <c r="AU377" s="18" t="s">
        <v>103</v>
      </c>
      <c r="AY377" s="18" t="s">
        <v>166</v>
      </c>
      <c r="BE377" s="154">
        <f t="shared" si="134"/>
        <v>0</v>
      </c>
      <c r="BF377" s="154">
        <f t="shared" si="135"/>
        <v>0</v>
      </c>
      <c r="BG377" s="154">
        <f t="shared" si="136"/>
        <v>0</v>
      </c>
      <c r="BH377" s="154">
        <f t="shared" si="137"/>
        <v>0</v>
      </c>
      <c r="BI377" s="154">
        <f t="shared" si="138"/>
        <v>0</v>
      </c>
      <c r="BJ377" s="18" t="s">
        <v>22</v>
      </c>
      <c r="BK377" s="154">
        <f t="shared" si="139"/>
        <v>0</v>
      </c>
      <c r="BL377" s="18" t="s">
        <v>230</v>
      </c>
      <c r="BM377" s="18" t="s">
        <v>1726</v>
      </c>
    </row>
    <row r="378" spans="2:65" s="1" customFormat="1" ht="25.5" customHeight="1">
      <c r="B378" s="119"/>
      <c r="C378" s="147" t="s">
        <v>1015</v>
      </c>
      <c r="D378" s="147" t="s">
        <v>167</v>
      </c>
      <c r="E378" s="148" t="s">
        <v>1727</v>
      </c>
      <c r="F378" s="219" t="s">
        <v>1728</v>
      </c>
      <c r="G378" s="219"/>
      <c r="H378" s="219"/>
      <c r="I378" s="219"/>
      <c r="J378" s="149" t="s">
        <v>200</v>
      </c>
      <c r="K378" s="150">
        <v>2.6</v>
      </c>
      <c r="L378" s="220"/>
      <c r="M378" s="220"/>
      <c r="N378" s="220">
        <f t="shared" si="130"/>
        <v>0</v>
      </c>
      <c r="O378" s="220"/>
      <c r="P378" s="220"/>
      <c r="Q378" s="220"/>
      <c r="R378" s="121"/>
      <c r="T378" s="151" t="s">
        <v>5</v>
      </c>
      <c r="U378" s="40" t="s">
        <v>42</v>
      </c>
      <c r="V378" s="152">
        <v>0.995</v>
      </c>
      <c r="W378" s="152">
        <f t="shared" si="131"/>
        <v>2.5870000000000002</v>
      </c>
      <c r="X378" s="152">
        <v>0</v>
      </c>
      <c r="Y378" s="152">
        <f t="shared" si="132"/>
        <v>0</v>
      </c>
      <c r="Z378" s="152">
        <v>0</v>
      </c>
      <c r="AA378" s="153">
        <f t="shared" si="133"/>
        <v>0</v>
      </c>
      <c r="AR378" s="18" t="s">
        <v>230</v>
      </c>
      <c r="AT378" s="18" t="s">
        <v>167</v>
      </c>
      <c r="AU378" s="18" t="s">
        <v>103</v>
      </c>
      <c r="AY378" s="18" t="s">
        <v>166</v>
      </c>
      <c r="BE378" s="154">
        <f t="shared" si="134"/>
        <v>0</v>
      </c>
      <c r="BF378" s="154">
        <f t="shared" si="135"/>
        <v>0</v>
      </c>
      <c r="BG378" s="154">
        <f t="shared" si="136"/>
        <v>0</v>
      </c>
      <c r="BH378" s="154">
        <f t="shared" si="137"/>
        <v>0</v>
      </c>
      <c r="BI378" s="154">
        <f t="shared" si="138"/>
        <v>0</v>
      </c>
      <c r="BJ378" s="18" t="s">
        <v>22</v>
      </c>
      <c r="BK378" s="154">
        <f t="shared" si="139"/>
        <v>0</v>
      </c>
      <c r="BL378" s="18" t="s">
        <v>230</v>
      </c>
      <c r="BM378" s="18" t="s">
        <v>1729</v>
      </c>
    </row>
    <row r="379" spans="2:65" s="1" customFormat="1" ht="38.25" customHeight="1">
      <c r="B379" s="119"/>
      <c r="C379" s="147" t="s">
        <v>1019</v>
      </c>
      <c r="D379" s="147" t="s">
        <v>167</v>
      </c>
      <c r="E379" s="148" t="s">
        <v>1730</v>
      </c>
      <c r="F379" s="219" t="s">
        <v>1731</v>
      </c>
      <c r="G379" s="219"/>
      <c r="H379" s="219"/>
      <c r="I379" s="219"/>
      <c r="J379" s="149" t="s">
        <v>228</v>
      </c>
      <c r="K379" s="150">
        <v>2</v>
      </c>
      <c r="L379" s="220"/>
      <c r="M379" s="220"/>
      <c r="N379" s="220">
        <f t="shared" si="130"/>
        <v>0</v>
      </c>
      <c r="O379" s="220"/>
      <c r="P379" s="220"/>
      <c r="Q379" s="220"/>
      <c r="R379" s="121"/>
      <c r="T379" s="151" t="s">
        <v>5</v>
      </c>
      <c r="U379" s="40" t="s">
        <v>42</v>
      </c>
      <c r="V379" s="152">
        <v>0.43</v>
      </c>
      <c r="W379" s="152">
        <f t="shared" si="131"/>
        <v>0.86</v>
      </c>
      <c r="X379" s="152">
        <v>0</v>
      </c>
      <c r="Y379" s="152">
        <f t="shared" si="132"/>
        <v>0</v>
      </c>
      <c r="Z379" s="152">
        <v>0</v>
      </c>
      <c r="AA379" s="153">
        <f t="shared" si="133"/>
        <v>0</v>
      </c>
      <c r="AR379" s="18" t="s">
        <v>230</v>
      </c>
      <c r="AT379" s="18" t="s">
        <v>167</v>
      </c>
      <c r="AU379" s="18" t="s">
        <v>103</v>
      </c>
      <c r="AY379" s="18" t="s">
        <v>166</v>
      </c>
      <c r="BE379" s="154">
        <f t="shared" si="134"/>
        <v>0</v>
      </c>
      <c r="BF379" s="154">
        <f t="shared" si="135"/>
        <v>0</v>
      </c>
      <c r="BG379" s="154">
        <f t="shared" si="136"/>
        <v>0</v>
      </c>
      <c r="BH379" s="154">
        <f t="shared" si="137"/>
        <v>0</v>
      </c>
      <c r="BI379" s="154">
        <f t="shared" si="138"/>
        <v>0</v>
      </c>
      <c r="BJ379" s="18" t="s">
        <v>22</v>
      </c>
      <c r="BK379" s="154">
        <f t="shared" si="139"/>
        <v>0</v>
      </c>
      <c r="BL379" s="18" t="s">
        <v>230</v>
      </c>
      <c r="BM379" s="18" t="s">
        <v>1732</v>
      </c>
    </row>
    <row r="380" spans="2:65" s="1" customFormat="1" ht="38.25" customHeight="1">
      <c r="B380" s="119"/>
      <c r="C380" s="147" t="s">
        <v>1024</v>
      </c>
      <c r="D380" s="147" t="s">
        <v>167</v>
      </c>
      <c r="E380" s="148" t="s">
        <v>1733</v>
      </c>
      <c r="F380" s="219" t="s">
        <v>1734</v>
      </c>
      <c r="G380" s="219"/>
      <c r="H380" s="219"/>
      <c r="I380" s="219"/>
      <c r="J380" s="149" t="s">
        <v>228</v>
      </c>
      <c r="K380" s="150">
        <v>1</v>
      </c>
      <c r="L380" s="220"/>
      <c r="M380" s="220"/>
      <c r="N380" s="220">
        <f t="shared" si="130"/>
        <v>0</v>
      </c>
      <c r="O380" s="220"/>
      <c r="P380" s="220"/>
      <c r="Q380" s="220"/>
      <c r="R380" s="121"/>
      <c r="T380" s="151" t="s">
        <v>5</v>
      </c>
      <c r="U380" s="40" t="s">
        <v>42</v>
      </c>
      <c r="V380" s="152">
        <v>0.16</v>
      </c>
      <c r="W380" s="152">
        <f t="shared" si="131"/>
        <v>0.16</v>
      </c>
      <c r="X380" s="152">
        <v>1.4E-3</v>
      </c>
      <c r="Y380" s="152">
        <f t="shared" si="132"/>
        <v>1.4E-3</v>
      </c>
      <c r="Z380" s="152">
        <v>0</v>
      </c>
      <c r="AA380" s="153">
        <f t="shared" si="133"/>
        <v>0</v>
      </c>
      <c r="AR380" s="18" t="s">
        <v>171</v>
      </c>
      <c r="AT380" s="18" t="s">
        <v>167</v>
      </c>
      <c r="AU380" s="18" t="s">
        <v>103</v>
      </c>
      <c r="AY380" s="18" t="s">
        <v>166</v>
      </c>
      <c r="BE380" s="154">
        <f t="shared" si="134"/>
        <v>0</v>
      </c>
      <c r="BF380" s="154">
        <f t="shared" si="135"/>
        <v>0</v>
      </c>
      <c r="BG380" s="154">
        <f t="shared" si="136"/>
        <v>0</v>
      </c>
      <c r="BH380" s="154">
        <f t="shared" si="137"/>
        <v>0</v>
      </c>
      <c r="BI380" s="154">
        <f t="shared" si="138"/>
        <v>0</v>
      </c>
      <c r="BJ380" s="18" t="s">
        <v>22</v>
      </c>
      <c r="BK380" s="154">
        <f t="shared" si="139"/>
        <v>0</v>
      </c>
      <c r="BL380" s="18" t="s">
        <v>171</v>
      </c>
      <c r="BM380" s="18" t="s">
        <v>1735</v>
      </c>
    </row>
    <row r="381" spans="2:65" s="1" customFormat="1" ht="25.5" customHeight="1">
      <c r="B381" s="119"/>
      <c r="C381" s="147" t="s">
        <v>1028</v>
      </c>
      <c r="D381" s="147" t="s">
        <v>167</v>
      </c>
      <c r="E381" s="148" t="s">
        <v>1736</v>
      </c>
      <c r="F381" s="219" t="s">
        <v>1737</v>
      </c>
      <c r="G381" s="219"/>
      <c r="H381" s="219"/>
      <c r="I381" s="219"/>
      <c r="J381" s="149" t="s">
        <v>200</v>
      </c>
      <c r="K381" s="150">
        <v>22.625</v>
      </c>
      <c r="L381" s="220"/>
      <c r="M381" s="220"/>
      <c r="N381" s="220">
        <f t="shared" si="130"/>
        <v>0</v>
      </c>
      <c r="O381" s="220"/>
      <c r="P381" s="220"/>
      <c r="Q381" s="220"/>
      <c r="R381" s="121"/>
      <c r="T381" s="151" t="s">
        <v>5</v>
      </c>
      <c r="U381" s="40" t="s">
        <v>42</v>
      </c>
      <c r="V381" s="152">
        <v>0.17599999999999999</v>
      </c>
      <c r="W381" s="152">
        <f t="shared" si="131"/>
        <v>3.9819999999999998</v>
      </c>
      <c r="X381" s="152">
        <v>1.3699999999999999E-3</v>
      </c>
      <c r="Y381" s="152">
        <f t="shared" si="132"/>
        <v>3.0996249999999999E-2</v>
      </c>
      <c r="Z381" s="152">
        <v>0</v>
      </c>
      <c r="AA381" s="153">
        <f t="shared" si="133"/>
        <v>0</v>
      </c>
      <c r="AR381" s="18" t="s">
        <v>230</v>
      </c>
      <c r="AT381" s="18" t="s">
        <v>167</v>
      </c>
      <c r="AU381" s="18" t="s">
        <v>103</v>
      </c>
      <c r="AY381" s="18" t="s">
        <v>166</v>
      </c>
      <c r="BE381" s="154">
        <f t="shared" si="134"/>
        <v>0</v>
      </c>
      <c r="BF381" s="154">
        <f t="shared" si="135"/>
        <v>0</v>
      </c>
      <c r="BG381" s="154">
        <f t="shared" si="136"/>
        <v>0</v>
      </c>
      <c r="BH381" s="154">
        <f t="shared" si="137"/>
        <v>0</v>
      </c>
      <c r="BI381" s="154">
        <f t="shared" si="138"/>
        <v>0</v>
      </c>
      <c r="BJ381" s="18" t="s">
        <v>22</v>
      </c>
      <c r="BK381" s="154">
        <f t="shared" si="139"/>
        <v>0</v>
      </c>
      <c r="BL381" s="18" t="s">
        <v>230</v>
      </c>
      <c r="BM381" s="18" t="s">
        <v>1738</v>
      </c>
    </row>
    <row r="382" spans="2:65" s="1" customFormat="1" ht="38.25" customHeight="1">
      <c r="B382" s="119"/>
      <c r="C382" s="147" t="s">
        <v>1032</v>
      </c>
      <c r="D382" s="147" t="s">
        <v>167</v>
      </c>
      <c r="E382" s="148" t="s">
        <v>1739</v>
      </c>
      <c r="F382" s="219" t="s">
        <v>1740</v>
      </c>
      <c r="G382" s="219"/>
      <c r="H382" s="219"/>
      <c r="I382" s="219"/>
      <c r="J382" s="149" t="s">
        <v>228</v>
      </c>
      <c r="K382" s="150">
        <v>2</v>
      </c>
      <c r="L382" s="220"/>
      <c r="M382" s="220"/>
      <c r="N382" s="220">
        <f t="shared" si="130"/>
        <v>0</v>
      </c>
      <c r="O382" s="220"/>
      <c r="P382" s="220"/>
      <c r="Q382" s="220"/>
      <c r="R382" s="121"/>
      <c r="T382" s="151" t="s">
        <v>5</v>
      </c>
      <c r="U382" s="40" t="s">
        <v>42</v>
      </c>
      <c r="V382" s="152">
        <v>0.35</v>
      </c>
      <c r="W382" s="152">
        <f t="shared" si="131"/>
        <v>0.7</v>
      </c>
      <c r="X382" s="152">
        <v>2.0000000000000001E-4</v>
      </c>
      <c r="Y382" s="152">
        <f t="shared" si="132"/>
        <v>4.0000000000000002E-4</v>
      </c>
      <c r="Z382" s="152">
        <v>0</v>
      </c>
      <c r="AA382" s="153">
        <f t="shared" si="133"/>
        <v>0</v>
      </c>
      <c r="AR382" s="18" t="s">
        <v>230</v>
      </c>
      <c r="AT382" s="18" t="s">
        <v>167</v>
      </c>
      <c r="AU382" s="18" t="s">
        <v>103</v>
      </c>
      <c r="AY382" s="18" t="s">
        <v>166</v>
      </c>
      <c r="BE382" s="154">
        <f t="shared" si="134"/>
        <v>0</v>
      </c>
      <c r="BF382" s="154">
        <f t="shared" si="135"/>
        <v>0</v>
      </c>
      <c r="BG382" s="154">
        <f t="shared" si="136"/>
        <v>0</v>
      </c>
      <c r="BH382" s="154">
        <f t="shared" si="137"/>
        <v>0</v>
      </c>
      <c r="BI382" s="154">
        <f t="shared" si="138"/>
        <v>0</v>
      </c>
      <c r="BJ382" s="18" t="s">
        <v>22</v>
      </c>
      <c r="BK382" s="154">
        <f t="shared" si="139"/>
        <v>0</v>
      </c>
      <c r="BL382" s="18" t="s">
        <v>230</v>
      </c>
      <c r="BM382" s="18" t="s">
        <v>1741</v>
      </c>
    </row>
    <row r="383" spans="2:65" s="1" customFormat="1" ht="38.25" customHeight="1">
      <c r="B383" s="119"/>
      <c r="C383" s="147" t="s">
        <v>1036</v>
      </c>
      <c r="D383" s="147" t="s">
        <v>167</v>
      </c>
      <c r="E383" s="148" t="s">
        <v>1742</v>
      </c>
      <c r="F383" s="219" t="s">
        <v>1743</v>
      </c>
      <c r="G383" s="219"/>
      <c r="H383" s="219"/>
      <c r="I383" s="219"/>
      <c r="J383" s="149" t="s">
        <v>200</v>
      </c>
      <c r="K383" s="150">
        <v>7.5</v>
      </c>
      <c r="L383" s="220"/>
      <c r="M383" s="220"/>
      <c r="N383" s="220">
        <f t="shared" si="130"/>
        <v>0</v>
      </c>
      <c r="O383" s="220"/>
      <c r="P383" s="220"/>
      <c r="Q383" s="220"/>
      <c r="R383" s="121"/>
      <c r="T383" s="151" t="s">
        <v>5</v>
      </c>
      <c r="U383" s="40" t="s">
        <v>42</v>
      </c>
      <c r="V383" s="152">
        <v>0.33400000000000002</v>
      </c>
      <c r="W383" s="152">
        <f t="shared" si="131"/>
        <v>2.5050000000000003</v>
      </c>
      <c r="X383" s="152">
        <v>2.1199999999999999E-3</v>
      </c>
      <c r="Y383" s="152">
        <f t="shared" si="132"/>
        <v>1.5900000000000001E-2</v>
      </c>
      <c r="Z383" s="152">
        <v>0</v>
      </c>
      <c r="AA383" s="153">
        <f t="shared" si="133"/>
        <v>0</v>
      </c>
      <c r="AR383" s="18" t="s">
        <v>230</v>
      </c>
      <c r="AT383" s="18" t="s">
        <v>167</v>
      </c>
      <c r="AU383" s="18" t="s">
        <v>103</v>
      </c>
      <c r="AY383" s="18" t="s">
        <v>166</v>
      </c>
      <c r="BE383" s="154">
        <f t="shared" si="134"/>
        <v>0</v>
      </c>
      <c r="BF383" s="154">
        <f t="shared" si="135"/>
        <v>0</v>
      </c>
      <c r="BG383" s="154">
        <f t="shared" si="136"/>
        <v>0</v>
      </c>
      <c r="BH383" s="154">
        <f t="shared" si="137"/>
        <v>0</v>
      </c>
      <c r="BI383" s="154">
        <f t="shared" si="138"/>
        <v>0</v>
      </c>
      <c r="BJ383" s="18" t="s">
        <v>22</v>
      </c>
      <c r="BK383" s="154">
        <f t="shared" si="139"/>
        <v>0</v>
      </c>
      <c r="BL383" s="18" t="s">
        <v>230</v>
      </c>
      <c r="BM383" s="18" t="s">
        <v>1744</v>
      </c>
    </row>
    <row r="384" spans="2:65" s="9" customFormat="1" ht="29.85" customHeight="1">
      <c r="B384" s="136"/>
      <c r="C384" s="137"/>
      <c r="D384" s="146" t="s">
        <v>1222</v>
      </c>
      <c r="E384" s="146"/>
      <c r="F384" s="146"/>
      <c r="G384" s="146"/>
      <c r="H384" s="146"/>
      <c r="I384" s="146"/>
      <c r="J384" s="146"/>
      <c r="K384" s="146"/>
      <c r="L384" s="146"/>
      <c r="M384" s="146"/>
      <c r="N384" s="228">
        <f>BK384</f>
        <v>0</v>
      </c>
      <c r="O384" s="229"/>
      <c r="P384" s="229"/>
      <c r="Q384" s="229"/>
      <c r="R384" s="139"/>
      <c r="T384" s="140"/>
      <c r="U384" s="137"/>
      <c r="V384" s="137"/>
      <c r="W384" s="141">
        <f>SUM(W385:W388)</f>
        <v>13.694050000000001</v>
      </c>
      <c r="X384" s="137"/>
      <c r="Y384" s="141">
        <f>SUM(Y385:Y388)</f>
        <v>6.6141749999999999E-2</v>
      </c>
      <c r="Z384" s="137"/>
      <c r="AA384" s="142">
        <f>SUM(AA385:AA388)</f>
        <v>0</v>
      </c>
      <c r="AR384" s="143" t="s">
        <v>103</v>
      </c>
      <c r="AT384" s="144" t="s">
        <v>76</v>
      </c>
      <c r="AU384" s="144" t="s">
        <v>22</v>
      </c>
      <c r="AY384" s="143" t="s">
        <v>166</v>
      </c>
      <c r="BK384" s="145">
        <f>SUM(BK385:BK388)</f>
        <v>0</v>
      </c>
    </row>
    <row r="385" spans="2:65" s="1" customFormat="1" ht="16.5" customHeight="1">
      <c r="B385" s="119"/>
      <c r="C385" s="147" t="s">
        <v>1040</v>
      </c>
      <c r="D385" s="147" t="s">
        <v>167</v>
      </c>
      <c r="E385" s="148" t="s">
        <v>1745</v>
      </c>
      <c r="F385" s="219" t="s">
        <v>1746</v>
      </c>
      <c r="G385" s="219"/>
      <c r="H385" s="219"/>
      <c r="I385" s="219"/>
      <c r="J385" s="149" t="s">
        <v>200</v>
      </c>
      <c r="K385" s="150">
        <v>22.175000000000001</v>
      </c>
      <c r="L385" s="220"/>
      <c r="M385" s="220"/>
      <c r="N385" s="220">
        <f>ROUND(L385*K385,2)</f>
        <v>0</v>
      </c>
      <c r="O385" s="220"/>
      <c r="P385" s="220"/>
      <c r="Q385" s="220"/>
      <c r="R385" s="121"/>
      <c r="T385" s="151" t="s">
        <v>5</v>
      </c>
      <c r="U385" s="40" t="s">
        <v>42</v>
      </c>
      <c r="V385" s="152">
        <v>0.126</v>
      </c>
      <c r="W385" s="152">
        <f>V385*K385</f>
        <v>2.7940499999999999</v>
      </c>
      <c r="X385" s="152">
        <v>1.0000000000000001E-5</v>
      </c>
      <c r="Y385" s="152">
        <f>X385*K385</f>
        <v>2.2175000000000002E-4</v>
      </c>
      <c r="Z385" s="152">
        <v>0</v>
      </c>
      <c r="AA385" s="153">
        <f>Z385*K385</f>
        <v>0</v>
      </c>
      <c r="AR385" s="18" t="s">
        <v>230</v>
      </c>
      <c r="AT385" s="18" t="s">
        <v>167</v>
      </c>
      <c r="AU385" s="18" t="s">
        <v>103</v>
      </c>
      <c r="AY385" s="18" t="s">
        <v>166</v>
      </c>
      <c r="BE385" s="154">
        <f>IF(U385="základní",N385,0)</f>
        <v>0</v>
      </c>
      <c r="BF385" s="154">
        <f>IF(U385="snížená",N385,0)</f>
        <v>0</v>
      </c>
      <c r="BG385" s="154">
        <f>IF(U385="zákl. přenesená",N385,0)</f>
        <v>0</v>
      </c>
      <c r="BH385" s="154">
        <f>IF(U385="sníž. přenesená",N385,0)</f>
        <v>0</v>
      </c>
      <c r="BI385" s="154">
        <f>IF(U385="nulová",N385,0)</f>
        <v>0</v>
      </c>
      <c r="BJ385" s="18" t="s">
        <v>22</v>
      </c>
      <c r="BK385" s="154">
        <f>ROUND(L385*K385,2)</f>
        <v>0</v>
      </c>
      <c r="BL385" s="18" t="s">
        <v>230</v>
      </c>
      <c r="BM385" s="18" t="s">
        <v>1747</v>
      </c>
    </row>
    <row r="386" spans="2:65" s="1" customFormat="1" ht="25.5" customHeight="1">
      <c r="B386" s="119"/>
      <c r="C386" s="155" t="s">
        <v>1044</v>
      </c>
      <c r="D386" s="155" t="s">
        <v>254</v>
      </c>
      <c r="E386" s="156" t="s">
        <v>1748</v>
      </c>
      <c r="F386" s="221" t="s">
        <v>1749</v>
      </c>
      <c r="G386" s="221"/>
      <c r="H386" s="221"/>
      <c r="I386" s="221"/>
      <c r="J386" s="157" t="s">
        <v>228</v>
      </c>
      <c r="K386" s="158">
        <v>23</v>
      </c>
      <c r="L386" s="222"/>
      <c r="M386" s="222"/>
      <c r="N386" s="222">
        <f>ROUND(L386*K386,2)</f>
        <v>0</v>
      </c>
      <c r="O386" s="220"/>
      <c r="P386" s="220"/>
      <c r="Q386" s="220"/>
      <c r="R386" s="121"/>
      <c r="T386" s="151" t="s">
        <v>5</v>
      </c>
      <c r="U386" s="40" t="s">
        <v>42</v>
      </c>
      <c r="V386" s="152">
        <v>0</v>
      </c>
      <c r="W386" s="152">
        <f>V386*K386</f>
        <v>0</v>
      </c>
      <c r="X386" s="152">
        <v>6.9999999999999994E-5</v>
      </c>
      <c r="Y386" s="152">
        <f>X386*K386</f>
        <v>1.6099999999999999E-3</v>
      </c>
      <c r="Z386" s="152">
        <v>0</v>
      </c>
      <c r="AA386" s="153">
        <f>Z386*K386</f>
        <v>0</v>
      </c>
      <c r="AR386" s="18" t="s">
        <v>294</v>
      </c>
      <c r="AT386" s="18" t="s">
        <v>254</v>
      </c>
      <c r="AU386" s="18" t="s">
        <v>103</v>
      </c>
      <c r="AY386" s="18" t="s">
        <v>166</v>
      </c>
      <c r="BE386" s="154">
        <f>IF(U386="základní",N386,0)</f>
        <v>0</v>
      </c>
      <c r="BF386" s="154">
        <f>IF(U386="snížená",N386,0)</f>
        <v>0</v>
      </c>
      <c r="BG386" s="154">
        <f>IF(U386="zákl. přenesená",N386,0)</f>
        <v>0</v>
      </c>
      <c r="BH386" s="154">
        <f>IF(U386="sníž. přenesená",N386,0)</f>
        <v>0</v>
      </c>
      <c r="BI386" s="154">
        <f>IF(U386="nulová",N386,0)</f>
        <v>0</v>
      </c>
      <c r="BJ386" s="18" t="s">
        <v>22</v>
      </c>
      <c r="BK386" s="154">
        <f>ROUND(L386*K386,2)</f>
        <v>0</v>
      </c>
      <c r="BL386" s="18" t="s">
        <v>230</v>
      </c>
      <c r="BM386" s="18" t="s">
        <v>1750</v>
      </c>
    </row>
    <row r="387" spans="2:65" s="1" customFormat="1" ht="38.25" customHeight="1">
      <c r="B387" s="119"/>
      <c r="C387" s="147" t="s">
        <v>1048</v>
      </c>
      <c r="D387" s="147" t="s">
        <v>167</v>
      </c>
      <c r="E387" s="148" t="s">
        <v>1751</v>
      </c>
      <c r="F387" s="219" t="s">
        <v>1752</v>
      </c>
      <c r="G387" s="219"/>
      <c r="H387" s="219"/>
      <c r="I387" s="219"/>
      <c r="J387" s="149" t="s">
        <v>194</v>
      </c>
      <c r="K387" s="150">
        <v>109</v>
      </c>
      <c r="L387" s="220"/>
      <c r="M387" s="220"/>
      <c r="N387" s="220">
        <f>ROUND(L387*K387,2)</f>
        <v>0</v>
      </c>
      <c r="O387" s="220"/>
      <c r="P387" s="220"/>
      <c r="Q387" s="220"/>
      <c r="R387" s="121"/>
      <c r="T387" s="151" t="s">
        <v>5</v>
      </c>
      <c r="U387" s="40" t="s">
        <v>42</v>
      </c>
      <c r="V387" s="152">
        <v>0.1</v>
      </c>
      <c r="W387" s="152">
        <f>V387*K387</f>
        <v>10.9</v>
      </c>
      <c r="X387" s="152">
        <v>1.0000000000000001E-5</v>
      </c>
      <c r="Y387" s="152">
        <f>X387*K387</f>
        <v>1.09E-3</v>
      </c>
      <c r="Z387" s="152">
        <v>0</v>
      </c>
      <c r="AA387" s="153">
        <f>Z387*K387</f>
        <v>0</v>
      </c>
      <c r="AR387" s="18" t="s">
        <v>230</v>
      </c>
      <c r="AT387" s="18" t="s">
        <v>167</v>
      </c>
      <c r="AU387" s="18" t="s">
        <v>103</v>
      </c>
      <c r="AY387" s="18" t="s">
        <v>166</v>
      </c>
      <c r="BE387" s="154">
        <f>IF(U387="základní",N387,0)</f>
        <v>0</v>
      </c>
      <c r="BF387" s="154">
        <f>IF(U387="snížená",N387,0)</f>
        <v>0</v>
      </c>
      <c r="BG387" s="154">
        <f>IF(U387="zákl. přenesená",N387,0)</f>
        <v>0</v>
      </c>
      <c r="BH387" s="154">
        <f>IF(U387="sníž. přenesená",N387,0)</f>
        <v>0</v>
      </c>
      <c r="BI387" s="154">
        <f>IF(U387="nulová",N387,0)</f>
        <v>0</v>
      </c>
      <c r="BJ387" s="18" t="s">
        <v>22</v>
      </c>
      <c r="BK387" s="154">
        <f>ROUND(L387*K387,2)</f>
        <v>0</v>
      </c>
      <c r="BL387" s="18" t="s">
        <v>230</v>
      </c>
      <c r="BM387" s="18" t="s">
        <v>1753</v>
      </c>
    </row>
    <row r="388" spans="2:65" s="1" customFormat="1" ht="25.5" customHeight="1">
      <c r="B388" s="119"/>
      <c r="C388" s="155" t="s">
        <v>1052</v>
      </c>
      <c r="D388" s="155" t="s">
        <v>254</v>
      </c>
      <c r="E388" s="156" t="s">
        <v>1754</v>
      </c>
      <c r="F388" s="221" t="s">
        <v>1755</v>
      </c>
      <c r="G388" s="221"/>
      <c r="H388" s="221"/>
      <c r="I388" s="221"/>
      <c r="J388" s="157" t="s">
        <v>194</v>
      </c>
      <c r="K388" s="158">
        <v>109</v>
      </c>
      <c r="L388" s="222"/>
      <c r="M388" s="222"/>
      <c r="N388" s="222">
        <f>ROUND(L388*K388,2)</f>
        <v>0</v>
      </c>
      <c r="O388" s="220"/>
      <c r="P388" s="220"/>
      <c r="Q388" s="220"/>
      <c r="R388" s="121"/>
      <c r="T388" s="151" t="s">
        <v>5</v>
      </c>
      <c r="U388" s="40" t="s">
        <v>42</v>
      </c>
      <c r="V388" s="152">
        <v>0</v>
      </c>
      <c r="W388" s="152">
        <f>V388*K388</f>
        <v>0</v>
      </c>
      <c r="X388" s="152">
        <v>5.8E-4</v>
      </c>
      <c r="Y388" s="152">
        <f>X388*K388</f>
        <v>6.3219999999999998E-2</v>
      </c>
      <c r="Z388" s="152">
        <v>0</v>
      </c>
      <c r="AA388" s="153">
        <f>Z388*K388</f>
        <v>0</v>
      </c>
      <c r="AR388" s="18" t="s">
        <v>294</v>
      </c>
      <c r="AT388" s="18" t="s">
        <v>254</v>
      </c>
      <c r="AU388" s="18" t="s">
        <v>103</v>
      </c>
      <c r="AY388" s="18" t="s">
        <v>166</v>
      </c>
      <c r="BE388" s="154">
        <f>IF(U388="základní",N388,0)</f>
        <v>0</v>
      </c>
      <c r="BF388" s="154">
        <f>IF(U388="snížená",N388,0)</f>
        <v>0</v>
      </c>
      <c r="BG388" s="154">
        <f>IF(U388="zákl. přenesená",N388,0)</f>
        <v>0</v>
      </c>
      <c r="BH388" s="154">
        <f>IF(U388="sníž. přenesená",N388,0)</f>
        <v>0</v>
      </c>
      <c r="BI388" s="154">
        <f>IF(U388="nulová",N388,0)</f>
        <v>0</v>
      </c>
      <c r="BJ388" s="18" t="s">
        <v>22</v>
      </c>
      <c r="BK388" s="154">
        <f>ROUND(L388*K388,2)</f>
        <v>0</v>
      </c>
      <c r="BL388" s="18" t="s">
        <v>230</v>
      </c>
      <c r="BM388" s="18" t="s">
        <v>1756</v>
      </c>
    </row>
    <row r="389" spans="2:65" s="9" customFormat="1" ht="29.85" customHeight="1">
      <c r="B389" s="136"/>
      <c r="C389" s="137"/>
      <c r="D389" s="146" t="s">
        <v>136</v>
      </c>
      <c r="E389" s="146"/>
      <c r="F389" s="146"/>
      <c r="G389" s="146"/>
      <c r="H389" s="146"/>
      <c r="I389" s="146"/>
      <c r="J389" s="146"/>
      <c r="K389" s="146"/>
      <c r="L389" s="146"/>
      <c r="M389" s="146"/>
      <c r="N389" s="228">
        <f>BK389</f>
        <v>0</v>
      </c>
      <c r="O389" s="229"/>
      <c r="P389" s="229"/>
      <c r="Q389" s="229"/>
      <c r="R389" s="139"/>
      <c r="T389" s="140"/>
      <c r="U389" s="137"/>
      <c r="V389" s="137"/>
      <c r="W389" s="141">
        <f>SUM(W390:W394)</f>
        <v>44.160000000000004</v>
      </c>
      <c r="X389" s="137"/>
      <c r="Y389" s="141">
        <f>SUM(Y390:Y394)</f>
        <v>0.46322000000000002</v>
      </c>
      <c r="Z389" s="137"/>
      <c r="AA389" s="142">
        <f>SUM(AA390:AA394)</f>
        <v>0</v>
      </c>
      <c r="AR389" s="143" t="s">
        <v>103</v>
      </c>
      <c r="AT389" s="144" t="s">
        <v>76</v>
      </c>
      <c r="AU389" s="144" t="s">
        <v>22</v>
      </c>
      <c r="AY389" s="143" t="s">
        <v>166</v>
      </c>
      <c r="BK389" s="145">
        <f>SUM(BK390:BK394)</f>
        <v>0</v>
      </c>
    </row>
    <row r="390" spans="2:65" s="1" customFormat="1" ht="25.5" customHeight="1">
      <c r="B390" s="119"/>
      <c r="C390" s="147" t="s">
        <v>1056</v>
      </c>
      <c r="D390" s="147" t="s">
        <v>167</v>
      </c>
      <c r="E390" s="148" t="s">
        <v>1757</v>
      </c>
      <c r="F390" s="219" t="s">
        <v>1758</v>
      </c>
      <c r="G390" s="219"/>
      <c r="H390" s="219"/>
      <c r="I390" s="219"/>
      <c r="J390" s="149" t="s">
        <v>228</v>
      </c>
      <c r="K390" s="150">
        <v>6</v>
      </c>
      <c r="L390" s="220"/>
      <c r="M390" s="220"/>
      <c r="N390" s="220">
        <f>ROUND(L390*K390,2)</f>
        <v>0</v>
      </c>
      <c r="O390" s="220"/>
      <c r="P390" s="220"/>
      <c r="Q390" s="220"/>
      <c r="R390" s="121"/>
      <c r="T390" s="151" t="s">
        <v>5</v>
      </c>
      <c r="U390" s="40" t="s">
        <v>42</v>
      </c>
      <c r="V390" s="152">
        <v>7.36</v>
      </c>
      <c r="W390" s="152">
        <f>V390*K390</f>
        <v>44.160000000000004</v>
      </c>
      <c r="X390" s="152">
        <v>8.7000000000000001E-4</v>
      </c>
      <c r="Y390" s="152">
        <f>X390*K390</f>
        <v>5.2199999999999998E-3</v>
      </c>
      <c r="Z390" s="152">
        <v>0</v>
      </c>
      <c r="AA390" s="153">
        <f>Z390*K390</f>
        <v>0</v>
      </c>
      <c r="AR390" s="18" t="s">
        <v>230</v>
      </c>
      <c r="AT390" s="18" t="s">
        <v>167</v>
      </c>
      <c r="AU390" s="18" t="s">
        <v>103</v>
      </c>
      <c r="AY390" s="18" t="s">
        <v>166</v>
      </c>
      <c r="BE390" s="154">
        <f>IF(U390="základní",N390,0)</f>
        <v>0</v>
      </c>
      <c r="BF390" s="154">
        <f>IF(U390="snížená",N390,0)</f>
        <v>0</v>
      </c>
      <c r="BG390" s="154">
        <f>IF(U390="zákl. přenesená",N390,0)</f>
        <v>0</v>
      </c>
      <c r="BH390" s="154">
        <f>IF(U390="sníž. přenesená",N390,0)</f>
        <v>0</v>
      </c>
      <c r="BI390" s="154">
        <f>IF(U390="nulová",N390,0)</f>
        <v>0</v>
      </c>
      <c r="BJ390" s="18" t="s">
        <v>22</v>
      </c>
      <c r="BK390" s="154">
        <f>ROUND(L390*K390,2)</f>
        <v>0</v>
      </c>
      <c r="BL390" s="18" t="s">
        <v>230</v>
      </c>
      <c r="BM390" s="18" t="s">
        <v>1759</v>
      </c>
    </row>
    <row r="391" spans="2:65" s="1" customFormat="1" ht="25.5" customHeight="1">
      <c r="B391" s="119"/>
      <c r="C391" s="155" t="s">
        <v>1060</v>
      </c>
      <c r="D391" s="155" t="s">
        <v>254</v>
      </c>
      <c r="E391" s="156" t="s">
        <v>1760</v>
      </c>
      <c r="F391" s="221" t="s">
        <v>1761</v>
      </c>
      <c r="G391" s="221"/>
      <c r="H391" s="221"/>
      <c r="I391" s="221"/>
      <c r="J391" s="157" t="s">
        <v>228</v>
      </c>
      <c r="K391" s="158">
        <v>1</v>
      </c>
      <c r="L391" s="222"/>
      <c r="M391" s="222"/>
      <c r="N391" s="222">
        <f>ROUND(L391*K391,2)</f>
        <v>0</v>
      </c>
      <c r="O391" s="220"/>
      <c r="P391" s="220"/>
      <c r="Q391" s="220"/>
      <c r="R391" s="121"/>
      <c r="T391" s="151" t="s">
        <v>5</v>
      </c>
      <c r="U391" s="40" t="s">
        <v>42</v>
      </c>
      <c r="V391" s="152">
        <v>0</v>
      </c>
      <c r="W391" s="152">
        <f>V391*K391</f>
        <v>0</v>
      </c>
      <c r="X391" s="152">
        <v>7.3999999999999996E-2</v>
      </c>
      <c r="Y391" s="152">
        <f>X391*K391</f>
        <v>7.3999999999999996E-2</v>
      </c>
      <c r="Z391" s="152">
        <v>0</v>
      </c>
      <c r="AA391" s="153">
        <f>Z391*K391</f>
        <v>0</v>
      </c>
      <c r="AR391" s="18" t="s">
        <v>294</v>
      </c>
      <c r="AT391" s="18" t="s">
        <v>254</v>
      </c>
      <c r="AU391" s="18" t="s">
        <v>103</v>
      </c>
      <c r="AY391" s="18" t="s">
        <v>166</v>
      </c>
      <c r="BE391" s="154">
        <f>IF(U391="základní",N391,0)</f>
        <v>0</v>
      </c>
      <c r="BF391" s="154">
        <f>IF(U391="snížená",N391,0)</f>
        <v>0</v>
      </c>
      <c r="BG391" s="154">
        <f>IF(U391="zákl. přenesená",N391,0)</f>
        <v>0</v>
      </c>
      <c r="BH391" s="154">
        <f>IF(U391="sníž. přenesená",N391,0)</f>
        <v>0</v>
      </c>
      <c r="BI391" s="154">
        <f>IF(U391="nulová",N391,0)</f>
        <v>0</v>
      </c>
      <c r="BJ391" s="18" t="s">
        <v>22</v>
      </c>
      <c r="BK391" s="154">
        <f>ROUND(L391*K391,2)</f>
        <v>0</v>
      </c>
      <c r="BL391" s="18" t="s">
        <v>230</v>
      </c>
      <c r="BM391" s="18" t="s">
        <v>1762</v>
      </c>
    </row>
    <row r="392" spans="2:65" s="1" customFormat="1" ht="25.5" customHeight="1">
      <c r="B392" s="119"/>
      <c r="C392" s="155" t="s">
        <v>1064</v>
      </c>
      <c r="D392" s="155" t="s">
        <v>254</v>
      </c>
      <c r="E392" s="156" t="s">
        <v>1763</v>
      </c>
      <c r="F392" s="221" t="s">
        <v>1764</v>
      </c>
      <c r="G392" s="221"/>
      <c r="H392" s="221"/>
      <c r="I392" s="221"/>
      <c r="J392" s="157" t="s">
        <v>228</v>
      </c>
      <c r="K392" s="158">
        <v>1</v>
      </c>
      <c r="L392" s="222"/>
      <c r="M392" s="222"/>
      <c r="N392" s="222">
        <f>ROUND(L392*K392,2)</f>
        <v>0</v>
      </c>
      <c r="O392" s="220"/>
      <c r="P392" s="220"/>
      <c r="Q392" s="220"/>
      <c r="R392" s="121"/>
      <c r="T392" s="151" t="s">
        <v>5</v>
      </c>
      <c r="U392" s="40" t="s">
        <v>42</v>
      </c>
      <c r="V392" s="152">
        <v>0</v>
      </c>
      <c r="W392" s="152">
        <f>V392*K392</f>
        <v>0</v>
      </c>
      <c r="X392" s="152">
        <v>6.8000000000000005E-2</v>
      </c>
      <c r="Y392" s="152">
        <f>X392*K392</f>
        <v>6.8000000000000005E-2</v>
      </c>
      <c r="Z392" s="152">
        <v>0</v>
      </c>
      <c r="AA392" s="153">
        <f>Z392*K392</f>
        <v>0</v>
      </c>
      <c r="AR392" s="18" t="s">
        <v>294</v>
      </c>
      <c r="AT392" s="18" t="s">
        <v>254</v>
      </c>
      <c r="AU392" s="18" t="s">
        <v>103</v>
      </c>
      <c r="AY392" s="18" t="s">
        <v>166</v>
      </c>
      <c r="BE392" s="154">
        <f>IF(U392="základní",N392,0)</f>
        <v>0</v>
      </c>
      <c r="BF392" s="154">
        <f>IF(U392="snížená",N392,0)</f>
        <v>0</v>
      </c>
      <c r="BG392" s="154">
        <f>IF(U392="zákl. přenesená",N392,0)</f>
        <v>0</v>
      </c>
      <c r="BH392" s="154">
        <f>IF(U392="sníž. přenesená",N392,0)</f>
        <v>0</v>
      </c>
      <c r="BI392" s="154">
        <f>IF(U392="nulová",N392,0)</f>
        <v>0</v>
      </c>
      <c r="BJ392" s="18" t="s">
        <v>22</v>
      </c>
      <c r="BK392" s="154">
        <f>ROUND(L392*K392,2)</f>
        <v>0</v>
      </c>
      <c r="BL392" s="18" t="s">
        <v>230</v>
      </c>
      <c r="BM392" s="18" t="s">
        <v>1765</v>
      </c>
    </row>
    <row r="393" spans="2:65" s="1" customFormat="1" ht="25.5" customHeight="1">
      <c r="B393" s="119"/>
      <c r="C393" s="155" t="s">
        <v>1068</v>
      </c>
      <c r="D393" s="155" t="s">
        <v>254</v>
      </c>
      <c r="E393" s="156" t="s">
        <v>1766</v>
      </c>
      <c r="F393" s="221" t="s">
        <v>1767</v>
      </c>
      <c r="G393" s="221"/>
      <c r="H393" s="221"/>
      <c r="I393" s="221"/>
      <c r="J393" s="157" t="s">
        <v>228</v>
      </c>
      <c r="K393" s="158">
        <v>3</v>
      </c>
      <c r="L393" s="222"/>
      <c r="M393" s="222"/>
      <c r="N393" s="222">
        <f>ROUND(L393*K393,2)</f>
        <v>0</v>
      </c>
      <c r="O393" s="220"/>
      <c r="P393" s="220"/>
      <c r="Q393" s="220"/>
      <c r="R393" s="121"/>
      <c r="T393" s="151" t="s">
        <v>5</v>
      </c>
      <c r="U393" s="40" t="s">
        <v>42</v>
      </c>
      <c r="V393" s="152">
        <v>0</v>
      </c>
      <c r="W393" s="152">
        <f>V393*K393</f>
        <v>0</v>
      </c>
      <c r="X393" s="152">
        <v>7.9000000000000001E-2</v>
      </c>
      <c r="Y393" s="152">
        <f>X393*K393</f>
        <v>0.23699999999999999</v>
      </c>
      <c r="Z393" s="152">
        <v>0</v>
      </c>
      <c r="AA393" s="153">
        <f>Z393*K393</f>
        <v>0</v>
      </c>
      <c r="AR393" s="18" t="s">
        <v>294</v>
      </c>
      <c r="AT393" s="18" t="s">
        <v>254</v>
      </c>
      <c r="AU393" s="18" t="s">
        <v>103</v>
      </c>
      <c r="AY393" s="18" t="s">
        <v>166</v>
      </c>
      <c r="BE393" s="154">
        <f>IF(U393="základní",N393,0)</f>
        <v>0</v>
      </c>
      <c r="BF393" s="154">
        <f>IF(U393="snížená",N393,0)</f>
        <v>0</v>
      </c>
      <c r="BG393" s="154">
        <f>IF(U393="zákl. přenesená",N393,0)</f>
        <v>0</v>
      </c>
      <c r="BH393" s="154">
        <f>IF(U393="sníž. přenesená",N393,0)</f>
        <v>0</v>
      </c>
      <c r="BI393" s="154">
        <f>IF(U393="nulová",N393,0)</f>
        <v>0</v>
      </c>
      <c r="BJ393" s="18" t="s">
        <v>22</v>
      </c>
      <c r="BK393" s="154">
        <f>ROUND(L393*K393,2)</f>
        <v>0</v>
      </c>
      <c r="BL393" s="18" t="s">
        <v>230</v>
      </c>
      <c r="BM393" s="18" t="s">
        <v>1768</v>
      </c>
    </row>
    <row r="394" spans="2:65" s="1" customFormat="1" ht="25.5" customHeight="1">
      <c r="B394" s="119"/>
      <c r="C394" s="155" t="s">
        <v>1072</v>
      </c>
      <c r="D394" s="155" t="s">
        <v>254</v>
      </c>
      <c r="E394" s="156" t="s">
        <v>1769</v>
      </c>
      <c r="F394" s="221" t="s">
        <v>1770</v>
      </c>
      <c r="G394" s="221"/>
      <c r="H394" s="221"/>
      <c r="I394" s="221"/>
      <c r="J394" s="157" t="s">
        <v>228</v>
      </c>
      <c r="K394" s="158">
        <v>1</v>
      </c>
      <c r="L394" s="222"/>
      <c r="M394" s="222"/>
      <c r="N394" s="222">
        <f>ROUND(L394*K394,2)</f>
        <v>0</v>
      </c>
      <c r="O394" s="220"/>
      <c r="P394" s="220"/>
      <c r="Q394" s="220"/>
      <c r="R394" s="121"/>
      <c r="T394" s="151" t="s">
        <v>5</v>
      </c>
      <c r="U394" s="40" t="s">
        <v>42</v>
      </c>
      <c r="V394" s="152">
        <v>0</v>
      </c>
      <c r="W394" s="152">
        <f>V394*K394</f>
        <v>0</v>
      </c>
      <c r="X394" s="152">
        <v>7.9000000000000001E-2</v>
      </c>
      <c r="Y394" s="152">
        <f>X394*K394</f>
        <v>7.9000000000000001E-2</v>
      </c>
      <c r="Z394" s="152">
        <v>0</v>
      </c>
      <c r="AA394" s="153">
        <f>Z394*K394</f>
        <v>0</v>
      </c>
      <c r="AR394" s="18" t="s">
        <v>294</v>
      </c>
      <c r="AT394" s="18" t="s">
        <v>254</v>
      </c>
      <c r="AU394" s="18" t="s">
        <v>103</v>
      </c>
      <c r="AY394" s="18" t="s">
        <v>166</v>
      </c>
      <c r="BE394" s="154">
        <f>IF(U394="základní",N394,0)</f>
        <v>0</v>
      </c>
      <c r="BF394" s="154">
        <f>IF(U394="snížená",N394,0)</f>
        <v>0</v>
      </c>
      <c r="BG394" s="154">
        <f>IF(U394="zákl. přenesená",N394,0)</f>
        <v>0</v>
      </c>
      <c r="BH394" s="154">
        <f>IF(U394="sníž. přenesená",N394,0)</f>
        <v>0</v>
      </c>
      <c r="BI394" s="154">
        <f>IF(U394="nulová",N394,0)</f>
        <v>0</v>
      </c>
      <c r="BJ394" s="18" t="s">
        <v>22</v>
      </c>
      <c r="BK394" s="154">
        <f>ROUND(L394*K394,2)</f>
        <v>0</v>
      </c>
      <c r="BL394" s="18" t="s">
        <v>230</v>
      </c>
      <c r="BM394" s="18" t="s">
        <v>1771</v>
      </c>
    </row>
    <row r="395" spans="2:65" s="9" customFormat="1" ht="29.85" customHeight="1">
      <c r="B395" s="136"/>
      <c r="C395" s="137"/>
      <c r="D395" s="146" t="s">
        <v>138</v>
      </c>
      <c r="E395" s="146"/>
      <c r="F395" s="146"/>
      <c r="G395" s="146"/>
      <c r="H395" s="146"/>
      <c r="I395" s="146"/>
      <c r="J395" s="146"/>
      <c r="K395" s="146"/>
      <c r="L395" s="146"/>
      <c r="M395" s="146"/>
      <c r="N395" s="228">
        <f>BK395</f>
        <v>0</v>
      </c>
      <c r="O395" s="229"/>
      <c r="P395" s="229"/>
      <c r="Q395" s="229"/>
      <c r="R395" s="139"/>
      <c r="T395" s="140"/>
      <c r="U395" s="137"/>
      <c r="V395" s="137"/>
      <c r="W395" s="141">
        <f>SUM(W396:W399)</f>
        <v>25.622399999999999</v>
      </c>
      <c r="X395" s="137"/>
      <c r="Y395" s="141">
        <f>SUM(Y396:Y399)</f>
        <v>0.83367999999999998</v>
      </c>
      <c r="Z395" s="137"/>
      <c r="AA395" s="142">
        <f>SUM(AA396:AA399)</f>
        <v>0</v>
      </c>
      <c r="AR395" s="143" t="s">
        <v>103</v>
      </c>
      <c r="AT395" s="144" t="s">
        <v>76</v>
      </c>
      <c r="AU395" s="144" t="s">
        <v>22</v>
      </c>
      <c r="AY395" s="143" t="s">
        <v>166</v>
      </c>
      <c r="BK395" s="145">
        <f>SUM(BK396:BK399)</f>
        <v>0</v>
      </c>
    </row>
    <row r="396" spans="2:65" s="1" customFormat="1" ht="38.25" customHeight="1">
      <c r="B396" s="119"/>
      <c r="C396" s="147" t="s">
        <v>1076</v>
      </c>
      <c r="D396" s="147" t="s">
        <v>167</v>
      </c>
      <c r="E396" s="148" t="s">
        <v>1772</v>
      </c>
      <c r="F396" s="219" t="s">
        <v>1773</v>
      </c>
      <c r="G396" s="219"/>
      <c r="H396" s="219"/>
      <c r="I396" s="219"/>
      <c r="J396" s="149" t="s">
        <v>194</v>
      </c>
      <c r="K396" s="150">
        <v>27.2</v>
      </c>
      <c r="L396" s="220"/>
      <c r="M396" s="220"/>
      <c r="N396" s="220">
        <f>ROUND(L396*K396,2)</f>
        <v>0</v>
      </c>
      <c r="O396" s="220"/>
      <c r="P396" s="220"/>
      <c r="Q396" s="220"/>
      <c r="R396" s="121"/>
      <c r="T396" s="151" t="s">
        <v>5</v>
      </c>
      <c r="U396" s="40" t="s">
        <v>42</v>
      </c>
      <c r="V396" s="152">
        <v>0.59799999999999998</v>
      </c>
      <c r="W396" s="152">
        <f>V396*K396</f>
        <v>16.265599999999999</v>
      </c>
      <c r="X396" s="152">
        <v>3.4499999999999999E-3</v>
      </c>
      <c r="Y396" s="152">
        <f>X396*K396</f>
        <v>9.3839999999999993E-2</v>
      </c>
      <c r="Z396" s="152">
        <v>0</v>
      </c>
      <c r="AA396" s="153">
        <f>Z396*K396</f>
        <v>0</v>
      </c>
      <c r="AR396" s="18" t="s">
        <v>230</v>
      </c>
      <c r="AT396" s="18" t="s">
        <v>167</v>
      </c>
      <c r="AU396" s="18" t="s">
        <v>103</v>
      </c>
      <c r="AY396" s="18" t="s">
        <v>166</v>
      </c>
      <c r="BE396" s="154">
        <f>IF(U396="základní",N396,0)</f>
        <v>0</v>
      </c>
      <c r="BF396" s="154">
        <f>IF(U396="snížená",N396,0)</f>
        <v>0</v>
      </c>
      <c r="BG396" s="154">
        <f>IF(U396="zákl. přenesená",N396,0)</f>
        <v>0</v>
      </c>
      <c r="BH396" s="154">
        <f>IF(U396="sníž. přenesená",N396,0)</f>
        <v>0</v>
      </c>
      <c r="BI396" s="154">
        <f>IF(U396="nulová",N396,0)</f>
        <v>0</v>
      </c>
      <c r="BJ396" s="18" t="s">
        <v>22</v>
      </c>
      <c r="BK396" s="154">
        <f>ROUND(L396*K396,2)</f>
        <v>0</v>
      </c>
      <c r="BL396" s="18" t="s">
        <v>230</v>
      </c>
      <c r="BM396" s="18" t="s">
        <v>1774</v>
      </c>
    </row>
    <row r="397" spans="2:65" s="1" customFormat="1" ht="25.5" customHeight="1">
      <c r="B397" s="119"/>
      <c r="C397" s="155" t="s">
        <v>1080</v>
      </c>
      <c r="D397" s="155" t="s">
        <v>254</v>
      </c>
      <c r="E397" s="156" t="s">
        <v>1775</v>
      </c>
      <c r="F397" s="221" t="s">
        <v>1776</v>
      </c>
      <c r="G397" s="221"/>
      <c r="H397" s="221"/>
      <c r="I397" s="221"/>
      <c r="J397" s="157" t="s">
        <v>194</v>
      </c>
      <c r="K397" s="158">
        <v>27.2</v>
      </c>
      <c r="L397" s="222"/>
      <c r="M397" s="222"/>
      <c r="N397" s="222">
        <f>ROUND(L397*K397,2)</f>
        <v>0</v>
      </c>
      <c r="O397" s="220"/>
      <c r="P397" s="220"/>
      <c r="Q397" s="220"/>
      <c r="R397" s="121"/>
      <c r="T397" s="151" t="s">
        <v>5</v>
      </c>
      <c r="U397" s="40" t="s">
        <v>42</v>
      </c>
      <c r="V397" s="152">
        <v>0</v>
      </c>
      <c r="W397" s="152">
        <f>V397*K397</f>
        <v>0</v>
      </c>
      <c r="X397" s="152">
        <v>1.9199999999999998E-2</v>
      </c>
      <c r="Y397" s="152">
        <f>X397*K397</f>
        <v>0.52223999999999993</v>
      </c>
      <c r="Z397" s="152">
        <v>0</v>
      </c>
      <c r="AA397" s="153">
        <f>Z397*K397</f>
        <v>0</v>
      </c>
      <c r="AR397" s="18" t="s">
        <v>294</v>
      </c>
      <c r="AT397" s="18" t="s">
        <v>254</v>
      </c>
      <c r="AU397" s="18" t="s">
        <v>103</v>
      </c>
      <c r="AY397" s="18" t="s">
        <v>166</v>
      </c>
      <c r="BE397" s="154">
        <f>IF(U397="základní",N397,0)</f>
        <v>0</v>
      </c>
      <c r="BF397" s="154">
        <f>IF(U397="snížená",N397,0)</f>
        <v>0</v>
      </c>
      <c r="BG397" s="154">
        <f>IF(U397="zákl. přenesená",N397,0)</f>
        <v>0</v>
      </c>
      <c r="BH397" s="154">
        <f>IF(U397="sníž. přenesená",N397,0)</f>
        <v>0</v>
      </c>
      <c r="BI397" s="154">
        <f>IF(U397="nulová",N397,0)</f>
        <v>0</v>
      </c>
      <c r="BJ397" s="18" t="s">
        <v>22</v>
      </c>
      <c r="BK397" s="154">
        <f>ROUND(L397*K397,2)</f>
        <v>0</v>
      </c>
      <c r="BL397" s="18" t="s">
        <v>230</v>
      </c>
      <c r="BM397" s="18" t="s">
        <v>1777</v>
      </c>
    </row>
    <row r="398" spans="2:65" s="1" customFormat="1" ht="16.5" customHeight="1">
      <c r="B398" s="119"/>
      <c r="C398" s="147" t="s">
        <v>1084</v>
      </c>
      <c r="D398" s="147" t="s">
        <v>167</v>
      </c>
      <c r="E398" s="148" t="s">
        <v>1778</v>
      </c>
      <c r="F398" s="219" t="s">
        <v>1779</v>
      </c>
      <c r="G398" s="219"/>
      <c r="H398" s="219"/>
      <c r="I398" s="219"/>
      <c r="J398" s="149" t="s">
        <v>194</v>
      </c>
      <c r="K398" s="150">
        <v>27.2</v>
      </c>
      <c r="L398" s="220"/>
      <c r="M398" s="220"/>
      <c r="N398" s="220">
        <f>ROUND(L398*K398,2)</f>
        <v>0</v>
      </c>
      <c r="O398" s="220"/>
      <c r="P398" s="220"/>
      <c r="Q398" s="220"/>
      <c r="R398" s="121"/>
      <c r="T398" s="151" t="s">
        <v>5</v>
      </c>
      <c r="U398" s="40" t="s">
        <v>42</v>
      </c>
      <c r="V398" s="152">
        <v>4.3999999999999997E-2</v>
      </c>
      <c r="W398" s="152">
        <f>V398*K398</f>
        <v>1.1967999999999999</v>
      </c>
      <c r="X398" s="152">
        <v>2.9999999999999997E-4</v>
      </c>
      <c r="Y398" s="152">
        <f>X398*K398</f>
        <v>8.1599999999999989E-3</v>
      </c>
      <c r="Z398" s="152">
        <v>0</v>
      </c>
      <c r="AA398" s="153">
        <f>Z398*K398</f>
        <v>0</v>
      </c>
      <c r="AR398" s="18" t="s">
        <v>230</v>
      </c>
      <c r="AT398" s="18" t="s">
        <v>167</v>
      </c>
      <c r="AU398" s="18" t="s">
        <v>103</v>
      </c>
      <c r="AY398" s="18" t="s">
        <v>166</v>
      </c>
      <c r="BE398" s="154">
        <f>IF(U398="základní",N398,0)</f>
        <v>0</v>
      </c>
      <c r="BF398" s="154">
        <f>IF(U398="snížená",N398,0)</f>
        <v>0</v>
      </c>
      <c r="BG398" s="154">
        <f>IF(U398="zákl. přenesená",N398,0)</f>
        <v>0</v>
      </c>
      <c r="BH398" s="154">
        <f>IF(U398="sníž. přenesená",N398,0)</f>
        <v>0</v>
      </c>
      <c r="BI398" s="154">
        <f>IF(U398="nulová",N398,0)</f>
        <v>0</v>
      </c>
      <c r="BJ398" s="18" t="s">
        <v>22</v>
      </c>
      <c r="BK398" s="154">
        <f>ROUND(L398*K398,2)</f>
        <v>0</v>
      </c>
      <c r="BL398" s="18" t="s">
        <v>230</v>
      </c>
      <c r="BM398" s="18" t="s">
        <v>1780</v>
      </c>
    </row>
    <row r="399" spans="2:65" s="1" customFormat="1" ht="25.5" customHeight="1">
      <c r="B399" s="119"/>
      <c r="C399" s="147" t="s">
        <v>1088</v>
      </c>
      <c r="D399" s="147" t="s">
        <v>167</v>
      </c>
      <c r="E399" s="148" t="s">
        <v>1781</v>
      </c>
      <c r="F399" s="219" t="s">
        <v>1782</v>
      </c>
      <c r="G399" s="219"/>
      <c r="H399" s="219"/>
      <c r="I399" s="219"/>
      <c r="J399" s="149" t="s">
        <v>194</v>
      </c>
      <c r="K399" s="150">
        <v>27.2</v>
      </c>
      <c r="L399" s="220"/>
      <c r="M399" s="220"/>
      <c r="N399" s="220">
        <f>ROUND(L399*K399,2)</f>
        <v>0</v>
      </c>
      <c r="O399" s="220"/>
      <c r="P399" s="220"/>
      <c r="Q399" s="220"/>
      <c r="R399" s="121"/>
      <c r="T399" s="151" t="s">
        <v>5</v>
      </c>
      <c r="U399" s="40" t="s">
        <v>42</v>
      </c>
      <c r="V399" s="152">
        <v>0.3</v>
      </c>
      <c r="W399" s="152">
        <f>V399*K399</f>
        <v>8.16</v>
      </c>
      <c r="X399" s="152">
        <v>7.7000000000000002E-3</v>
      </c>
      <c r="Y399" s="152">
        <f>X399*K399</f>
        <v>0.20944000000000002</v>
      </c>
      <c r="Z399" s="152">
        <v>0</v>
      </c>
      <c r="AA399" s="153">
        <f>Z399*K399</f>
        <v>0</v>
      </c>
      <c r="AR399" s="18" t="s">
        <v>230</v>
      </c>
      <c r="AT399" s="18" t="s">
        <v>167</v>
      </c>
      <c r="AU399" s="18" t="s">
        <v>103</v>
      </c>
      <c r="AY399" s="18" t="s">
        <v>166</v>
      </c>
      <c r="BE399" s="154">
        <f>IF(U399="základní",N399,0)</f>
        <v>0</v>
      </c>
      <c r="BF399" s="154">
        <f>IF(U399="snížená",N399,0)</f>
        <v>0</v>
      </c>
      <c r="BG399" s="154">
        <f>IF(U399="zákl. přenesená",N399,0)</f>
        <v>0</v>
      </c>
      <c r="BH399" s="154">
        <f>IF(U399="sníž. přenesená",N399,0)</f>
        <v>0</v>
      </c>
      <c r="BI399" s="154">
        <f>IF(U399="nulová",N399,0)</f>
        <v>0</v>
      </c>
      <c r="BJ399" s="18" t="s">
        <v>22</v>
      </c>
      <c r="BK399" s="154">
        <f>ROUND(L399*K399,2)</f>
        <v>0</v>
      </c>
      <c r="BL399" s="18" t="s">
        <v>230</v>
      </c>
      <c r="BM399" s="18" t="s">
        <v>1783</v>
      </c>
    </row>
    <row r="400" spans="2:65" s="9" customFormat="1" ht="29.85" customHeight="1">
      <c r="B400" s="136"/>
      <c r="C400" s="137"/>
      <c r="D400" s="146" t="s">
        <v>141</v>
      </c>
      <c r="E400" s="146"/>
      <c r="F400" s="146"/>
      <c r="G400" s="146"/>
      <c r="H400" s="146"/>
      <c r="I400" s="146"/>
      <c r="J400" s="146"/>
      <c r="K400" s="146"/>
      <c r="L400" s="146"/>
      <c r="M400" s="146"/>
      <c r="N400" s="228">
        <f>BK400</f>
        <v>0</v>
      </c>
      <c r="O400" s="229"/>
      <c r="P400" s="229"/>
      <c r="Q400" s="229"/>
      <c r="R400" s="139"/>
      <c r="T400" s="140"/>
      <c r="U400" s="137"/>
      <c r="V400" s="137"/>
      <c r="W400" s="141">
        <f>SUM(W401:W405)</f>
        <v>42.346600000000002</v>
      </c>
      <c r="X400" s="137"/>
      <c r="Y400" s="141">
        <f>SUM(Y401:Y405)</f>
        <v>1.0150933999999998</v>
      </c>
      <c r="Z400" s="137"/>
      <c r="AA400" s="142">
        <f>SUM(AA401:AA405)</f>
        <v>0</v>
      </c>
      <c r="AR400" s="143" t="s">
        <v>103</v>
      </c>
      <c r="AT400" s="144" t="s">
        <v>76</v>
      </c>
      <c r="AU400" s="144" t="s">
        <v>22</v>
      </c>
      <c r="AY400" s="143" t="s">
        <v>166</v>
      </c>
      <c r="BK400" s="145">
        <f>SUM(BK401:BK405)</f>
        <v>0</v>
      </c>
    </row>
    <row r="401" spans="2:65" s="1" customFormat="1" ht="38.25" customHeight="1">
      <c r="B401" s="119"/>
      <c r="C401" s="147" t="s">
        <v>1092</v>
      </c>
      <c r="D401" s="147" t="s">
        <v>167</v>
      </c>
      <c r="E401" s="148" t="s">
        <v>1784</v>
      </c>
      <c r="F401" s="219" t="s">
        <v>1785</v>
      </c>
      <c r="G401" s="219"/>
      <c r="H401" s="219"/>
      <c r="I401" s="219"/>
      <c r="J401" s="149" t="s">
        <v>194</v>
      </c>
      <c r="K401" s="150">
        <v>62.28</v>
      </c>
      <c r="L401" s="220"/>
      <c r="M401" s="220"/>
      <c r="N401" s="220">
        <f>ROUND(L401*K401,2)</f>
        <v>0</v>
      </c>
      <c r="O401" s="220"/>
      <c r="P401" s="220"/>
      <c r="Q401" s="220"/>
      <c r="R401" s="121"/>
      <c r="T401" s="151" t="s">
        <v>5</v>
      </c>
      <c r="U401" s="40" t="s">
        <v>42</v>
      </c>
      <c r="V401" s="152">
        <v>0.64100000000000001</v>
      </c>
      <c r="W401" s="152">
        <f>V401*K401</f>
        <v>39.921480000000003</v>
      </c>
      <c r="X401" s="152">
        <v>3.0000000000000001E-3</v>
      </c>
      <c r="Y401" s="152">
        <f>X401*K401</f>
        <v>0.18684000000000001</v>
      </c>
      <c r="Z401" s="152">
        <v>0</v>
      </c>
      <c r="AA401" s="153">
        <f>Z401*K401</f>
        <v>0</v>
      </c>
      <c r="AR401" s="18" t="s">
        <v>230</v>
      </c>
      <c r="AT401" s="18" t="s">
        <v>167</v>
      </c>
      <c r="AU401" s="18" t="s">
        <v>103</v>
      </c>
      <c r="AY401" s="18" t="s">
        <v>166</v>
      </c>
      <c r="BE401" s="154">
        <f>IF(U401="základní",N401,0)</f>
        <v>0</v>
      </c>
      <c r="BF401" s="154">
        <f>IF(U401="snížená",N401,0)</f>
        <v>0</v>
      </c>
      <c r="BG401" s="154">
        <f>IF(U401="zákl. přenesená",N401,0)</f>
        <v>0</v>
      </c>
      <c r="BH401" s="154">
        <f>IF(U401="sníž. přenesená",N401,0)</f>
        <v>0</v>
      </c>
      <c r="BI401" s="154">
        <f>IF(U401="nulová",N401,0)</f>
        <v>0</v>
      </c>
      <c r="BJ401" s="18" t="s">
        <v>22</v>
      </c>
      <c r="BK401" s="154">
        <f>ROUND(L401*K401,2)</f>
        <v>0</v>
      </c>
      <c r="BL401" s="18" t="s">
        <v>230</v>
      </c>
      <c r="BM401" s="18" t="s">
        <v>1786</v>
      </c>
    </row>
    <row r="402" spans="2:65" s="1" customFormat="1" ht="25.5" customHeight="1">
      <c r="B402" s="119"/>
      <c r="C402" s="155" t="s">
        <v>1096</v>
      </c>
      <c r="D402" s="155" t="s">
        <v>254</v>
      </c>
      <c r="E402" s="156" t="s">
        <v>1787</v>
      </c>
      <c r="F402" s="221" t="s">
        <v>1788</v>
      </c>
      <c r="G402" s="221"/>
      <c r="H402" s="221"/>
      <c r="I402" s="221"/>
      <c r="J402" s="157" t="s">
        <v>194</v>
      </c>
      <c r="K402" s="158">
        <v>68.507999999999996</v>
      </c>
      <c r="L402" s="222"/>
      <c r="M402" s="222"/>
      <c r="N402" s="222">
        <f>ROUND(L402*K402,2)</f>
        <v>0</v>
      </c>
      <c r="O402" s="220"/>
      <c r="P402" s="220"/>
      <c r="Q402" s="220"/>
      <c r="R402" s="121"/>
      <c r="T402" s="151" t="s">
        <v>5</v>
      </c>
      <c r="U402" s="40" t="s">
        <v>42</v>
      </c>
      <c r="V402" s="152">
        <v>0</v>
      </c>
      <c r="W402" s="152">
        <f>V402*K402</f>
        <v>0</v>
      </c>
      <c r="X402" s="152">
        <v>1.18E-2</v>
      </c>
      <c r="Y402" s="152">
        <f>X402*K402</f>
        <v>0.80839439999999996</v>
      </c>
      <c r="Z402" s="152">
        <v>0</v>
      </c>
      <c r="AA402" s="153">
        <f>Z402*K402</f>
        <v>0</v>
      </c>
      <c r="AR402" s="18" t="s">
        <v>294</v>
      </c>
      <c r="AT402" s="18" t="s">
        <v>254</v>
      </c>
      <c r="AU402" s="18" t="s">
        <v>103</v>
      </c>
      <c r="AY402" s="18" t="s">
        <v>166</v>
      </c>
      <c r="BE402" s="154">
        <f>IF(U402="základní",N402,0)</f>
        <v>0</v>
      </c>
      <c r="BF402" s="154">
        <f>IF(U402="snížená",N402,0)</f>
        <v>0</v>
      </c>
      <c r="BG402" s="154">
        <f>IF(U402="zákl. přenesená",N402,0)</f>
        <v>0</v>
      </c>
      <c r="BH402" s="154">
        <f>IF(U402="sníž. přenesená",N402,0)</f>
        <v>0</v>
      </c>
      <c r="BI402" s="154">
        <f>IF(U402="nulová",N402,0)</f>
        <v>0</v>
      </c>
      <c r="BJ402" s="18" t="s">
        <v>22</v>
      </c>
      <c r="BK402" s="154">
        <f>ROUND(L402*K402,2)</f>
        <v>0</v>
      </c>
      <c r="BL402" s="18" t="s">
        <v>230</v>
      </c>
      <c r="BM402" s="18" t="s">
        <v>1789</v>
      </c>
    </row>
    <row r="403" spans="2:65" s="1" customFormat="1" ht="25.5" customHeight="1">
      <c r="B403" s="119"/>
      <c r="C403" s="147" t="s">
        <v>1100</v>
      </c>
      <c r="D403" s="147" t="s">
        <v>167</v>
      </c>
      <c r="E403" s="148" t="s">
        <v>1161</v>
      </c>
      <c r="F403" s="219" t="s">
        <v>1162</v>
      </c>
      <c r="G403" s="219"/>
      <c r="H403" s="219"/>
      <c r="I403" s="219"/>
      <c r="J403" s="149" t="s">
        <v>194</v>
      </c>
      <c r="K403" s="150">
        <v>0.5</v>
      </c>
      <c r="L403" s="220"/>
      <c r="M403" s="220"/>
      <c r="N403" s="220">
        <f>ROUND(L403*K403,2)</f>
        <v>0</v>
      </c>
      <c r="O403" s="220"/>
      <c r="P403" s="220"/>
      <c r="Q403" s="220"/>
      <c r="R403" s="121"/>
      <c r="T403" s="151" t="s">
        <v>5</v>
      </c>
      <c r="U403" s="40" t="s">
        <v>42</v>
      </c>
      <c r="V403" s="152">
        <v>0.58399999999999996</v>
      </c>
      <c r="W403" s="152">
        <f>V403*K403</f>
        <v>0.29199999999999998</v>
      </c>
      <c r="X403" s="152">
        <v>6.3000000000000003E-4</v>
      </c>
      <c r="Y403" s="152">
        <f>X403*K403</f>
        <v>3.1500000000000001E-4</v>
      </c>
      <c r="Z403" s="152">
        <v>0</v>
      </c>
      <c r="AA403" s="153">
        <f>Z403*K403</f>
        <v>0</v>
      </c>
      <c r="AR403" s="18" t="s">
        <v>230</v>
      </c>
      <c r="AT403" s="18" t="s">
        <v>167</v>
      </c>
      <c r="AU403" s="18" t="s">
        <v>103</v>
      </c>
      <c r="AY403" s="18" t="s">
        <v>166</v>
      </c>
      <c r="BE403" s="154">
        <f>IF(U403="základní",N403,0)</f>
        <v>0</v>
      </c>
      <c r="BF403" s="154">
        <f>IF(U403="snížená",N403,0)</f>
        <v>0</v>
      </c>
      <c r="BG403" s="154">
        <f>IF(U403="zákl. přenesená",N403,0)</f>
        <v>0</v>
      </c>
      <c r="BH403" s="154">
        <f>IF(U403="sníž. přenesená",N403,0)</f>
        <v>0</v>
      </c>
      <c r="BI403" s="154">
        <f>IF(U403="nulová",N403,0)</f>
        <v>0</v>
      </c>
      <c r="BJ403" s="18" t="s">
        <v>22</v>
      </c>
      <c r="BK403" s="154">
        <f>ROUND(L403*K403,2)</f>
        <v>0</v>
      </c>
      <c r="BL403" s="18" t="s">
        <v>230</v>
      </c>
      <c r="BM403" s="18" t="s">
        <v>1790</v>
      </c>
    </row>
    <row r="404" spans="2:65" s="1" customFormat="1" ht="16.5" customHeight="1">
      <c r="B404" s="119"/>
      <c r="C404" s="155" t="s">
        <v>1104</v>
      </c>
      <c r="D404" s="155" t="s">
        <v>254</v>
      </c>
      <c r="E404" s="156" t="s">
        <v>1165</v>
      </c>
      <c r="F404" s="221" t="s">
        <v>1166</v>
      </c>
      <c r="G404" s="221"/>
      <c r="H404" s="221"/>
      <c r="I404" s="221"/>
      <c r="J404" s="157" t="s">
        <v>194</v>
      </c>
      <c r="K404" s="158">
        <v>0.5</v>
      </c>
      <c r="L404" s="222"/>
      <c r="M404" s="222"/>
      <c r="N404" s="222">
        <f>ROUND(L404*K404,2)</f>
        <v>0</v>
      </c>
      <c r="O404" s="220"/>
      <c r="P404" s="220"/>
      <c r="Q404" s="220"/>
      <c r="R404" s="121"/>
      <c r="T404" s="151" t="s">
        <v>5</v>
      </c>
      <c r="U404" s="40" t="s">
        <v>42</v>
      </c>
      <c r="V404" s="152">
        <v>0</v>
      </c>
      <c r="W404" s="152">
        <f>V404*K404</f>
        <v>0</v>
      </c>
      <c r="X404" s="152">
        <v>0.01</v>
      </c>
      <c r="Y404" s="152">
        <f>X404*K404</f>
        <v>5.0000000000000001E-3</v>
      </c>
      <c r="Z404" s="152">
        <v>0</v>
      </c>
      <c r="AA404" s="153">
        <f>Z404*K404</f>
        <v>0</v>
      </c>
      <c r="AR404" s="18" t="s">
        <v>294</v>
      </c>
      <c r="AT404" s="18" t="s">
        <v>254</v>
      </c>
      <c r="AU404" s="18" t="s">
        <v>103</v>
      </c>
      <c r="AY404" s="18" t="s">
        <v>166</v>
      </c>
      <c r="BE404" s="154">
        <f>IF(U404="základní",N404,0)</f>
        <v>0</v>
      </c>
      <c r="BF404" s="154">
        <f>IF(U404="snížená",N404,0)</f>
        <v>0</v>
      </c>
      <c r="BG404" s="154">
        <f>IF(U404="zákl. přenesená",N404,0)</f>
        <v>0</v>
      </c>
      <c r="BH404" s="154">
        <f>IF(U404="sníž. přenesená",N404,0)</f>
        <v>0</v>
      </c>
      <c r="BI404" s="154">
        <f>IF(U404="nulová",N404,0)</f>
        <v>0</v>
      </c>
      <c r="BJ404" s="18" t="s">
        <v>22</v>
      </c>
      <c r="BK404" s="154">
        <f>ROUND(L404*K404,2)</f>
        <v>0</v>
      </c>
      <c r="BL404" s="18" t="s">
        <v>230</v>
      </c>
      <c r="BM404" s="18" t="s">
        <v>1791</v>
      </c>
    </row>
    <row r="405" spans="2:65" s="1" customFormat="1" ht="16.5" customHeight="1">
      <c r="B405" s="119"/>
      <c r="C405" s="147" t="s">
        <v>1108</v>
      </c>
      <c r="D405" s="147" t="s">
        <v>167</v>
      </c>
      <c r="E405" s="148" t="s">
        <v>1169</v>
      </c>
      <c r="F405" s="219" t="s">
        <v>1170</v>
      </c>
      <c r="G405" s="219"/>
      <c r="H405" s="219"/>
      <c r="I405" s="219"/>
      <c r="J405" s="149" t="s">
        <v>194</v>
      </c>
      <c r="K405" s="150">
        <v>48.48</v>
      </c>
      <c r="L405" s="220"/>
      <c r="M405" s="220"/>
      <c r="N405" s="220">
        <f>ROUND(L405*K405,2)</f>
        <v>0</v>
      </c>
      <c r="O405" s="220"/>
      <c r="P405" s="220"/>
      <c r="Q405" s="220"/>
      <c r="R405" s="121"/>
      <c r="T405" s="151" t="s">
        <v>5</v>
      </c>
      <c r="U405" s="40" t="s">
        <v>42</v>
      </c>
      <c r="V405" s="152">
        <v>4.3999999999999997E-2</v>
      </c>
      <c r="W405" s="152">
        <f>V405*K405</f>
        <v>2.1331199999999999</v>
      </c>
      <c r="X405" s="152">
        <v>2.9999999999999997E-4</v>
      </c>
      <c r="Y405" s="152">
        <f>X405*K405</f>
        <v>1.4543999999999998E-2</v>
      </c>
      <c r="Z405" s="152">
        <v>0</v>
      </c>
      <c r="AA405" s="153">
        <f>Z405*K405</f>
        <v>0</v>
      </c>
      <c r="AR405" s="18" t="s">
        <v>230</v>
      </c>
      <c r="AT405" s="18" t="s">
        <v>167</v>
      </c>
      <c r="AU405" s="18" t="s">
        <v>103</v>
      </c>
      <c r="AY405" s="18" t="s">
        <v>166</v>
      </c>
      <c r="BE405" s="154">
        <f>IF(U405="základní",N405,0)</f>
        <v>0</v>
      </c>
      <c r="BF405" s="154">
        <f>IF(U405="snížená",N405,0)</f>
        <v>0</v>
      </c>
      <c r="BG405" s="154">
        <f>IF(U405="zákl. přenesená",N405,0)</f>
        <v>0</v>
      </c>
      <c r="BH405" s="154">
        <f>IF(U405="sníž. přenesená",N405,0)</f>
        <v>0</v>
      </c>
      <c r="BI405" s="154">
        <f>IF(U405="nulová",N405,0)</f>
        <v>0</v>
      </c>
      <c r="BJ405" s="18" t="s">
        <v>22</v>
      </c>
      <c r="BK405" s="154">
        <f>ROUND(L405*K405,2)</f>
        <v>0</v>
      </c>
      <c r="BL405" s="18" t="s">
        <v>230</v>
      </c>
      <c r="BM405" s="18" t="s">
        <v>1792</v>
      </c>
    </row>
    <row r="406" spans="2:65" s="9" customFormat="1" ht="29.85" customHeight="1">
      <c r="B406" s="136"/>
      <c r="C406" s="137"/>
      <c r="D406" s="146" t="s">
        <v>1223</v>
      </c>
      <c r="E406" s="146"/>
      <c r="F406" s="146"/>
      <c r="G406" s="146"/>
      <c r="H406" s="146"/>
      <c r="I406" s="146"/>
      <c r="J406" s="146"/>
      <c r="K406" s="146"/>
      <c r="L406" s="146"/>
      <c r="M406" s="146"/>
      <c r="N406" s="228">
        <f>BK406</f>
        <v>0</v>
      </c>
      <c r="O406" s="229"/>
      <c r="P406" s="229"/>
      <c r="Q406" s="229"/>
      <c r="R406" s="139"/>
      <c r="T406" s="140"/>
      <c r="U406" s="137"/>
      <c r="V406" s="137"/>
      <c r="W406" s="141">
        <f>W407</f>
        <v>72.209999999999994</v>
      </c>
      <c r="X406" s="137"/>
      <c r="Y406" s="141">
        <f>Y407</f>
        <v>3.984E-2</v>
      </c>
      <c r="Z406" s="137"/>
      <c r="AA406" s="142">
        <f>AA407</f>
        <v>0</v>
      </c>
      <c r="AR406" s="143" t="s">
        <v>103</v>
      </c>
      <c r="AT406" s="144" t="s">
        <v>76</v>
      </c>
      <c r="AU406" s="144" t="s">
        <v>22</v>
      </c>
      <c r="AY406" s="143" t="s">
        <v>166</v>
      </c>
      <c r="BK406" s="145">
        <f>BK407</f>
        <v>0</v>
      </c>
    </row>
    <row r="407" spans="2:65" s="1" customFormat="1" ht="25.5" customHeight="1">
      <c r="B407" s="119"/>
      <c r="C407" s="147" t="s">
        <v>1112</v>
      </c>
      <c r="D407" s="147" t="s">
        <v>167</v>
      </c>
      <c r="E407" s="148" t="s">
        <v>1793</v>
      </c>
      <c r="F407" s="219" t="s">
        <v>1794</v>
      </c>
      <c r="G407" s="219"/>
      <c r="H407" s="219"/>
      <c r="I407" s="219"/>
      <c r="J407" s="149" t="s">
        <v>194</v>
      </c>
      <c r="K407" s="150">
        <v>249</v>
      </c>
      <c r="L407" s="220"/>
      <c r="M407" s="220"/>
      <c r="N407" s="220">
        <f>ROUND(L407*K407,2)</f>
        <v>0</v>
      </c>
      <c r="O407" s="220"/>
      <c r="P407" s="220"/>
      <c r="Q407" s="220"/>
      <c r="R407" s="121"/>
      <c r="T407" s="151" t="s">
        <v>5</v>
      </c>
      <c r="U407" s="40" t="s">
        <v>42</v>
      </c>
      <c r="V407" s="152">
        <v>0.28999999999999998</v>
      </c>
      <c r="W407" s="152">
        <f>V407*K407</f>
        <v>72.209999999999994</v>
      </c>
      <c r="X407" s="152">
        <v>1.6000000000000001E-4</v>
      </c>
      <c r="Y407" s="152">
        <f>X407*K407</f>
        <v>3.984E-2</v>
      </c>
      <c r="Z407" s="152">
        <v>0</v>
      </c>
      <c r="AA407" s="153">
        <f>Z407*K407</f>
        <v>0</v>
      </c>
      <c r="AR407" s="18" t="s">
        <v>230</v>
      </c>
      <c r="AT407" s="18" t="s">
        <v>167</v>
      </c>
      <c r="AU407" s="18" t="s">
        <v>103</v>
      </c>
      <c r="AY407" s="18" t="s">
        <v>166</v>
      </c>
      <c r="BE407" s="154">
        <f>IF(U407="základní",N407,0)</f>
        <v>0</v>
      </c>
      <c r="BF407" s="154">
        <f>IF(U407="snížená",N407,0)</f>
        <v>0</v>
      </c>
      <c r="BG407" s="154">
        <f>IF(U407="zákl. přenesená",N407,0)</f>
        <v>0</v>
      </c>
      <c r="BH407" s="154">
        <f>IF(U407="sníž. přenesená",N407,0)</f>
        <v>0</v>
      </c>
      <c r="BI407" s="154">
        <f>IF(U407="nulová",N407,0)</f>
        <v>0</v>
      </c>
      <c r="BJ407" s="18" t="s">
        <v>22</v>
      </c>
      <c r="BK407" s="154">
        <f>ROUND(L407*K407,2)</f>
        <v>0</v>
      </c>
      <c r="BL407" s="18" t="s">
        <v>230</v>
      </c>
      <c r="BM407" s="18" t="s">
        <v>1795</v>
      </c>
    </row>
    <row r="408" spans="2:65" s="9" customFormat="1" ht="29.85" customHeight="1">
      <c r="B408" s="136"/>
      <c r="C408" s="137"/>
      <c r="D408" s="146" t="s">
        <v>1224</v>
      </c>
      <c r="E408" s="146"/>
      <c r="F408" s="146"/>
      <c r="G408" s="146"/>
      <c r="H408" s="146"/>
      <c r="I408" s="146"/>
      <c r="J408" s="146"/>
      <c r="K408" s="146"/>
      <c r="L408" s="146"/>
      <c r="M408" s="146"/>
      <c r="N408" s="228">
        <f>BK408</f>
        <v>0</v>
      </c>
      <c r="O408" s="229"/>
      <c r="P408" s="229"/>
      <c r="Q408" s="229"/>
      <c r="R408" s="139"/>
      <c r="T408" s="140"/>
      <c r="U408" s="137"/>
      <c r="V408" s="137"/>
      <c r="W408" s="141">
        <f>W409</f>
        <v>23.9679</v>
      </c>
      <c r="X408" s="137"/>
      <c r="Y408" s="141">
        <f>Y409</f>
        <v>0.92173949999999993</v>
      </c>
      <c r="Z408" s="137"/>
      <c r="AA408" s="142">
        <f>AA409</f>
        <v>0</v>
      </c>
      <c r="AR408" s="143" t="s">
        <v>103</v>
      </c>
      <c r="AT408" s="144" t="s">
        <v>76</v>
      </c>
      <c r="AU408" s="144" t="s">
        <v>22</v>
      </c>
      <c r="AY408" s="143" t="s">
        <v>166</v>
      </c>
      <c r="BK408" s="145">
        <f>BK409</f>
        <v>0</v>
      </c>
    </row>
    <row r="409" spans="2:65" s="1" customFormat="1" ht="38.25" customHeight="1">
      <c r="B409" s="119"/>
      <c r="C409" s="147" t="s">
        <v>1116</v>
      </c>
      <c r="D409" s="147" t="s">
        <v>167</v>
      </c>
      <c r="E409" s="148" t="s">
        <v>1796</v>
      </c>
      <c r="F409" s="219" t="s">
        <v>1797</v>
      </c>
      <c r="G409" s="219"/>
      <c r="H409" s="219"/>
      <c r="I409" s="219"/>
      <c r="J409" s="149" t="s">
        <v>194</v>
      </c>
      <c r="K409" s="150">
        <v>44.55</v>
      </c>
      <c r="L409" s="220"/>
      <c r="M409" s="220"/>
      <c r="N409" s="220">
        <f>ROUND(L409*K409,2)</f>
        <v>0</v>
      </c>
      <c r="O409" s="220"/>
      <c r="P409" s="220"/>
      <c r="Q409" s="220"/>
      <c r="R409" s="121"/>
      <c r="T409" s="151" t="s">
        <v>5</v>
      </c>
      <c r="U409" s="40" t="s">
        <v>42</v>
      </c>
      <c r="V409" s="152">
        <v>0.53800000000000003</v>
      </c>
      <c r="W409" s="152">
        <f>V409*K409</f>
        <v>23.9679</v>
      </c>
      <c r="X409" s="152">
        <v>2.069E-2</v>
      </c>
      <c r="Y409" s="152">
        <f>X409*K409</f>
        <v>0.92173949999999993</v>
      </c>
      <c r="Z409" s="152">
        <v>0</v>
      </c>
      <c r="AA409" s="153">
        <f>Z409*K409</f>
        <v>0</v>
      </c>
      <c r="AR409" s="18" t="s">
        <v>230</v>
      </c>
      <c r="AT409" s="18" t="s">
        <v>167</v>
      </c>
      <c r="AU409" s="18" t="s">
        <v>103</v>
      </c>
      <c r="AY409" s="18" t="s">
        <v>166</v>
      </c>
      <c r="BE409" s="154">
        <f>IF(U409="základní",N409,0)</f>
        <v>0</v>
      </c>
      <c r="BF409" s="154">
        <f>IF(U409="snížená",N409,0)</f>
        <v>0</v>
      </c>
      <c r="BG409" s="154">
        <f>IF(U409="zákl. přenesená",N409,0)</f>
        <v>0</v>
      </c>
      <c r="BH409" s="154">
        <f>IF(U409="sníž. přenesená",N409,0)</f>
        <v>0</v>
      </c>
      <c r="BI409" s="154">
        <f>IF(U409="nulová",N409,0)</f>
        <v>0</v>
      </c>
      <c r="BJ409" s="18" t="s">
        <v>22</v>
      </c>
      <c r="BK409" s="154">
        <f>ROUND(L409*K409,2)</f>
        <v>0</v>
      </c>
      <c r="BL409" s="18" t="s">
        <v>230</v>
      </c>
      <c r="BM409" s="18" t="s">
        <v>1798</v>
      </c>
    </row>
    <row r="410" spans="2:65" s="9" customFormat="1" ht="37.35" customHeight="1">
      <c r="B410" s="136"/>
      <c r="C410" s="137"/>
      <c r="D410" s="138" t="s">
        <v>142</v>
      </c>
      <c r="E410" s="138"/>
      <c r="F410" s="138"/>
      <c r="G410" s="138"/>
      <c r="H410" s="138"/>
      <c r="I410" s="138"/>
      <c r="J410" s="138"/>
      <c r="K410" s="138"/>
      <c r="L410" s="138"/>
      <c r="M410" s="138"/>
      <c r="N410" s="230">
        <f>BK410</f>
        <v>0</v>
      </c>
      <c r="O410" s="231"/>
      <c r="P410" s="231"/>
      <c r="Q410" s="231"/>
      <c r="R410" s="139"/>
      <c r="T410" s="140"/>
      <c r="U410" s="137"/>
      <c r="V410" s="137"/>
      <c r="W410" s="141">
        <f>W411+W416</f>
        <v>24.360999999999997</v>
      </c>
      <c r="X410" s="137"/>
      <c r="Y410" s="141">
        <f>Y411+Y416</f>
        <v>4.759E-2</v>
      </c>
      <c r="Z410" s="137"/>
      <c r="AA410" s="142">
        <f>AA411+AA416</f>
        <v>0</v>
      </c>
      <c r="AR410" s="143" t="s">
        <v>176</v>
      </c>
      <c r="AT410" s="144" t="s">
        <v>76</v>
      </c>
      <c r="AU410" s="144" t="s">
        <v>77</v>
      </c>
      <c r="AY410" s="143" t="s">
        <v>166</v>
      </c>
      <c r="BK410" s="145">
        <f>BK411+BK416</f>
        <v>0</v>
      </c>
    </row>
    <row r="411" spans="2:65" s="9" customFormat="1" ht="19.899999999999999" customHeight="1">
      <c r="B411" s="136"/>
      <c r="C411" s="137"/>
      <c r="D411" s="146" t="s">
        <v>143</v>
      </c>
      <c r="E411" s="146"/>
      <c r="F411" s="146"/>
      <c r="G411" s="146"/>
      <c r="H411" s="146"/>
      <c r="I411" s="146"/>
      <c r="J411" s="146"/>
      <c r="K411" s="146"/>
      <c r="L411" s="146"/>
      <c r="M411" s="146"/>
      <c r="N411" s="226">
        <f>BK411</f>
        <v>0</v>
      </c>
      <c r="O411" s="227"/>
      <c r="P411" s="227"/>
      <c r="Q411" s="227"/>
      <c r="R411" s="139"/>
      <c r="T411" s="140"/>
      <c r="U411" s="137"/>
      <c r="V411" s="137"/>
      <c r="W411" s="141">
        <f>SUM(W412:W415)</f>
        <v>24.299999999999997</v>
      </c>
      <c r="X411" s="137"/>
      <c r="Y411" s="141">
        <f>SUM(Y412:Y415)</f>
        <v>3.7589999999999998E-2</v>
      </c>
      <c r="Z411" s="137"/>
      <c r="AA411" s="142">
        <f>SUM(AA412:AA415)</f>
        <v>0</v>
      </c>
      <c r="AR411" s="143" t="s">
        <v>176</v>
      </c>
      <c r="AT411" s="144" t="s">
        <v>76</v>
      </c>
      <c r="AU411" s="144" t="s">
        <v>22</v>
      </c>
      <c r="AY411" s="143" t="s">
        <v>166</v>
      </c>
      <c r="BK411" s="145">
        <f>SUM(BK412:BK415)</f>
        <v>0</v>
      </c>
    </row>
    <row r="412" spans="2:65" s="1" customFormat="1" ht="38.25" customHeight="1">
      <c r="B412" s="119"/>
      <c r="C412" s="147" t="s">
        <v>1120</v>
      </c>
      <c r="D412" s="147" t="s">
        <v>167</v>
      </c>
      <c r="E412" s="148" t="s">
        <v>772</v>
      </c>
      <c r="F412" s="219" t="s">
        <v>773</v>
      </c>
      <c r="G412" s="219"/>
      <c r="H412" s="219"/>
      <c r="I412" s="219"/>
      <c r="J412" s="149" t="s">
        <v>200</v>
      </c>
      <c r="K412" s="150">
        <v>150</v>
      </c>
      <c r="L412" s="220"/>
      <c r="M412" s="220"/>
      <c r="N412" s="220">
        <f>ROUND(L412*K412,2)</f>
        <v>0</v>
      </c>
      <c r="O412" s="220"/>
      <c r="P412" s="220"/>
      <c r="Q412" s="220"/>
      <c r="R412" s="121"/>
      <c r="T412" s="151" t="s">
        <v>5</v>
      </c>
      <c r="U412" s="40" t="s">
        <v>42</v>
      </c>
      <c r="V412" s="152">
        <v>0.09</v>
      </c>
      <c r="W412" s="152">
        <f>V412*K412</f>
        <v>13.5</v>
      </c>
      <c r="X412" s="152">
        <v>0</v>
      </c>
      <c r="Y412" s="152">
        <f>X412*K412</f>
        <v>0</v>
      </c>
      <c r="Z412" s="152">
        <v>0</v>
      </c>
      <c r="AA412" s="153">
        <f>Z412*K412</f>
        <v>0</v>
      </c>
      <c r="AR412" s="18" t="s">
        <v>195</v>
      </c>
      <c r="AT412" s="18" t="s">
        <v>167</v>
      </c>
      <c r="AU412" s="18" t="s">
        <v>103</v>
      </c>
      <c r="AY412" s="18" t="s">
        <v>166</v>
      </c>
      <c r="BE412" s="154">
        <f>IF(U412="základní",N412,0)</f>
        <v>0</v>
      </c>
      <c r="BF412" s="154">
        <f>IF(U412="snížená",N412,0)</f>
        <v>0</v>
      </c>
      <c r="BG412" s="154">
        <f>IF(U412="zákl. přenesená",N412,0)</f>
        <v>0</v>
      </c>
      <c r="BH412" s="154">
        <f>IF(U412="sníž. přenesená",N412,0)</f>
        <v>0</v>
      </c>
      <c r="BI412" s="154">
        <f>IF(U412="nulová",N412,0)</f>
        <v>0</v>
      </c>
      <c r="BJ412" s="18" t="s">
        <v>22</v>
      </c>
      <c r="BK412" s="154">
        <f>ROUND(L412*K412,2)</f>
        <v>0</v>
      </c>
      <c r="BL412" s="18" t="s">
        <v>195</v>
      </c>
      <c r="BM412" s="18" t="s">
        <v>1799</v>
      </c>
    </row>
    <row r="413" spans="2:65" s="1" customFormat="1" ht="25.5" customHeight="1">
      <c r="B413" s="119"/>
      <c r="C413" s="155" t="s">
        <v>1124</v>
      </c>
      <c r="D413" s="155" t="s">
        <v>254</v>
      </c>
      <c r="E413" s="156" t="s">
        <v>776</v>
      </c>
      <c r="F413" s="221" t="s">
        <v>777</v>
      </c>
      <c r="G413" s="221"/>
      <c r="H413" s="221"/>
      <c r="I413" s="221"/>
      <c r="J413" s="157" t="s">
        <v>200</v>
      </c>
      <c r="K413" s="158">
        <v>150</v>
      </c>
      <c r="L413" s="222"/>
      <c r="M413" s="222"/>
      <c r="N413" s="222">
        <f>ROUND(L413*K413,2)</f>
        <v>0</v>
      </c>
      <c r="O413" s="220"/>
      <c r="P413" s="220"/>
      <c r="Q413" s="220"/>
      <c r="R413" s="121"/>
      <c r="T413" s="151" t="s">
        <v>5</v>
      </c>
      <c r="U413" s="40" t="s">
        <v>42</v>
      </c>
      <c r="V413" s="152">
        <v>0</v>
      </c>
      <c r="W413" s="152">
        <f>V413*K413</f>
        <v>0</v>
      </c>
      <c r="X413" s="152">
        <v>1.17E-4</v>
      </c>
      <c r="Y413" s="152">
        <f>X413*K413</f>
        <v>1.755E-2</v>
      </c>
      <c r="Z413" s="152">
        <v>0</v>
      </c>
      <c r="AA413" s="153">
        <f>Z413*K413</f>
        <v>0</v>
      </c>
      <c r="AR413" s="18" t="s">
        <v>671</v>
      </c>
      <c r="AT413" s="18" t="s">
        <v>254</v>
      </c>
      <c r="AU413" s="18" t="s">
        <v>103</v>
      </c>
      <c r="AY413" s="18" t="s">
        <v>166</v>
      </c>
      <c r="BE413" s="154">
        <f>IF(U413="základní",N413,0)</f>
        <v>0</v>
      </c>
      <c r="BF413" s="154">
        <f>IF(U413="snížená",N413,0)</f>
        <v>0</v>
      </c>
      <c r="BG413" s="154">
        <f>IF(U413="zákl. přenesená",N413,0)</f>
        <v>0</v>
      </c>
      <c r="BH413" s="154">
        <f>IF(U413="sníž. přenesená",N413,0)</f>
        <v>0</v>
      </c>
      <c r="BI413" s="154">
        <f>IF(U413="nulová",N413,0)</f>
        <v>0</v>
      </c>
      <c r="BJ413" s="18" t="s">
        <v>22</v>
      </c>
      <c r="BK413" s="154">
        <f>ROUND(L413*K413,2)</f>
        <v>0</v>
      </c>
      <c r="BL413" s="18" t="s">
        <v>671</v>
      </c>
      <c r="BM413" s="18" t="s">
        <v>1800</v>
      </c>
    </row>
    <row r="414" spans="2:65" s="1" customFormat="1" ht="38.25" customHeight="1">
      <c r="B414" s="119"/>
      <c r="C414" s="147" t="s">
        <v>1128</v>
      </c>
      <c r="D414" s="147" t="s">
        <v>167</v>
      </c>
      <c r="E414" s="148" t="s">
        <v>784</v>
      </c>
      <c r="F414" s="219" t="s">
        <v>785</v>
      </c>
      <c r="G414" s="219"/>
      <c r="H414" s="219"/>
      <c r="I414" s="219"/>
      <c r="J414" s="149" t="s">
        <v>200</v>
      </c>
      <c r="K414" s="150">
        <v>120</v>
      </c>
      <c r="L414" s="220"/>
      <c r="M414" s="220"/>
      <c r="N414" s="220">
        <f>ROUND(L414*K414,2)</f>
        <v>0</v>
      </c>
      <c r="O414" s="220"/>
      <c r="P414" s="220"/>
      <c r="Q414" s="220"/>
      <c r="R414" s="121"/>
      <c r="T414" s="151" t="s">
        <v>5</v>
      </c>
      <c r="U414" s="40" t="s">
        <v>42</v>
      </c>
      <c r="V414" s="152">
        <v>0.09</v>
      </c>
      <c r="W414" s="152">
        <f>V414*K414</f>
        <v>10.799999999999999</v>
      </c>
      <c r="X414" s="152">
        <v>0</v>
      </c>
      <c r="Y414" s="152">
        <f>X414*K414</f>
        <v>0</v>
      </c>
      <c r="Z414" s="152">
        <v>0</v>
      </c>
      <c r="AA414" s="153">
        <f>Z414*K414</f>
        <v>0</v>
      </c>
      <c r="AR414" s="18" t="s">
        <v>195</v>
      </c>
      <c r="AT414" s="18" t="s">
        <v>167</v>
      </c>
      <c r="AU414" s="18" t="s">
        <v>103</v>
      </c>
      <c r="AY414" s="18" t="s">
        <v>166</v>
      </c>
      <c r="BE414" s="154">
        <f>IF(U414="základní",N414,0)</f>
        <v>0</v>
      </c>
      <c r="BF414" s="154">
        <f>IF(U414="snížená",N414,0)</f>
        <v>0</v>
      </c>
      <c r="BG414" s="154">
        <f>IF(U414="zákl. přenesená",N414,0)</f>
        <v>0</v>
      </c>
      <c r="BH414" s="154">
        <f>IF(U414="sníž. přenesená",N414,0)</f>
        <v>0</v>
      </c>
      <c r="BI414" s="154">
        <f>IF(U414="nulová",N414,0)</f>
        <v>0</v>
      </c>
      <c r="BJ414" s="18" t="s">
        <v>22</v>
      </c>
      <c r="BK414" s="154">
        <f>ROUND(L414*K414,2)</f>
        <v>0</v>
      </c>
      <c r="BL414" s="18" t="s">
        <v>195</v>
      </c>
      <c r="BM414" s="18" t="s">
        <v>1801</v>
      </c>
    </row>
    <row r="415" spans="2:65" s="1" customFormat="1" ht="25.5" customHeight="1">
      <c r="B415" s="119"/>
      <c r="C415" s="155" t="s">
        <v>1132</v>
      </c>
      <c r="D415" s="155" t="s">
        <v>254</v>
      </c>
      <c r="E415" s="156" t="s">
        <v>788</v>
      </c>
      <c r="F415" s="221" t="s">
        <v>789</v>
      </c>
      <c r="G415" s="221"/>
      <c r="H415" s="221"/>
      <c r="I415" s="221"/>
      <c r="J415" s="157" t="s">
        <v>200</v>
      </c>
      <c r="K415" s="158">
        <v>120</v>
      </c>
      <c r="L415" s="222"/>
      <c r="M415" s="222"/>
      <c r="N415" s="222">
        <f>ROUND(L415*K415,2)</f>
        <v>0</v>
      </c>
      <c r="O415" s="220"/>
      <c r="P415" s="220"/>
      <c r="Q415" s="220"/>
      <c r="R415" s="121"/>
      <c r="T415" s="151" t="s">
        <v>5</v>
      </c>
      <c r="U415" s="40" t="s">
        <v>42</v>
      </c>
      <c r="V415" s="152">
        <v>0</v>
      </c>
      <c r="W415" s="152">
        <f>V415*K415</f>
        <v>0</v>
      </c>
      <c r="X415" s="152">
        <v>1.6699999999999999E-4</v>
      </c>
      <c r="Y415" s="152">
        <f>X415*K415</f>
        <v>2.0039999999999999E-2</v>
      </c>
      <c r="Z415" s="152">
        <v>0</v>
      </c>
      <c r="AA415" s="153">
        <f>Z415*K415</f>
        <v>0</v>
      </c>
      <c r="AR415" s="18" t="s">
        <v>671</v>
      </c>
      <c r="AT415" s="18" t="s">
        <v>254</v>
      </c>
      <c r="AU415" s="18" t="s">
        <v>103</v>
      </c>
      <c r="AY415" s="18" t="s">
        <v>166</v>
      </c>
      <c r="BE415" s="154">
        <f>IF(U415="základní",N415,0)</f>
        <v>0</v>
      </c>
      <c r="BF415" s="154">
        <f>IF(U415="snížená",N415,0)</f>
        <v>0</v>
      </c>
      <c r="BG415" s="154">
        <f>IF(U415="zákl. přenesená",N415,0)</f>
        <v>0</v>
      </c>
      <c r="BH415" s="154">
        <f>IF(U415="sníž. přenesená",N415,0)</f>
        <v>0</v>
      </c>
      <c r="BI415" s="154">
        <f>IF(U415="nulová",N415,0)</f>
        <v>0</v>
      </c>
      <c r="BJ415" s="18" t="s">
        <v>22</v>
      </c>
      <c r="BK415" s="154">
        <f>ROUND(L415*K415,2)</f>
        <v>0</v>
      </c>
      <c r="BL415" s="18" t="s">
        <v>671</v>
      </c>
      <c r="BM415" s="18" t="s">
        <v>1802</v>
      </c>
    </row>
    <row r="416" spans="2:65" s="9" customFormat="1" ht="29.85" customHeight="1">
      <c r="B416" s="136"/>
      <c r="C416" s="137"/>
      <c r="D416" s="146" t="s">
        <v>1225</v>
      </c>
      <c r="E416" s="146"/>
      <c r="F416" s="146"/>
      <c r="G416" s="146"/>
      <c r="H416" s="146"/>
      <c r="I416" s="146"/>
      <c r="J416" s="146"/>
      <c r="K416" s="146"/>
      <c r="L416" s="146"/>
      <c r="M416" s="146"/>
      <c r="N416" s="228">
        <f>BK416</f>
        <v>0</v>
      </c>
      <c r="O416" s="229"/>
      <c r="P416" s="229"/>
      <c r="Q416" s="229"/>
      <c r="R416" s="139"/>
      <c r="T416" s="140"/>
      <c r="U416" s="137"/>
      <c r="V416" s="137"/>
      <c r="W416" s="141">
        <f>SUM(W417:W418)</f>
        <v>6.0999999999999999E-2</v>
      </c>
      <c r="X416" s="137"/>
      <c r="Y416" s="141">
        <f>SUM(Y417:Y418)</f>
        <v>0.01</v>
      </c>
      <c r="Z416" s="137"/>
      <c r="AA416" s="142">
        <f>SUM(AA417:AA418)</f>
        <v>0</v>
      </c>
      <c r="AR416" s="143" t="s">
        <v>176</v>
      </c>
      <c r="AT416" s="144" t="s">
        <v>76</v>
      </c>
      <c r="AU416" s="144" t="s">
        <v>22</v>
      </c>
      <c r="AY416" s="143" t="s">
        <v>166</v>
      </c>
      <c r="BK416" s="145">
        <f>SUM(BK417:BK418)</f>
        <v>0</v>
      </c>
    </row>
    <row r="417" spans="2:65" s="1" customFormat="1" ht="16.5" customHeight="1">
      <c r="B417" s="119"/>
      <c r="C417" s="147" t="s">
        <v>1136</v>
      </c>
      <c r="D417" s="147" t="s">
        <v>167</v>
      </c>
      <c r="E417" s="148" t="s">
        <v>1803</v>
      </c>
      <c r="F417" s="219" t="s">
        <v>1804</v>
      </c>
      <c r="G417" s="219"/>
      <c r="H417" s="219"/>
      <c r="I417" s="219"/>
      <c r="J417" s="149" t="s">
        <v>1022</v>
      </c>
      <c r="K417" s="150">
        <v>1</v>
      </c>
      <c r="L417" s="220"/>
      <c r="M417" s="220"/>
      <c r="N417" s="220">
        <f>ROUND(L417*K417,2)</f>
        <v>0</v>
      </c>
      <c r="O417" s="220"/>
      <c r="P417" s="220"/>
      <c r="Q417" s="220"/>
      <c r="R417" s="121"/>
      <c r="T417" s="151" t="s">
        <v>5</v>
      </c>
      <c r="U417" s="40" t="s">
        <v>42</v>
      </c>
      <c r="V417" s="152">
        <v>6.0999999999999999E-2</v>
      </c>
      <c r="W417" s="152">
        <f>V417*K417</f>
        <v>6.0999999999999999E-2</v>
      </c>
      <c r="X417" s="152">
        <v>0</v>
      </c>
      <c r="Y417" s="152">
        <f>X417*K417</f>
        <v>0</v>
      </c>
      <c r="Z417" s="152">
        <v>0</v>
      </c>
      <c r="AA417" s="153">
        <f>Z417*K417</f>
        <v>0</v>
      </c>
      <c r="AR417" s="18" t="s">
        <v>195</v>
      </c>
      <c r="AT417" s="18" t="s">
        <v>167</v>
      </c>
      <c r="AU417" s="18" t="s">
        <v>103</v>
      </c>
      <c r="AY417" s="18" t="s">
        <v>166</v>
      </c>
      <c r="BE417" s="154">
        <f>IF(U417="základní",N417,0)</f>
        <v>0</v>
      </c>
      <c r="BF417" s="154">
        <f>IF(U417="snížená",N417,0)</f>
        <v>0</v>
      </c>
      <c r="BG417" s="154">
        <f>IF(U417="zákl. přenesená",N417,0)</f>
        <v>0</v>
      </c>
      <c r="BH417" s="154">
        <f>IF(U417="sníž. přenesená",N417,0)</f>
        <v>0</v>
      </c>
      <c r="BI417" s="154">
        <f>IF(U417="nulová",N417,0)</f>
        <v>0</v>
      </c>
      <c r="BJ417" s="18" t="s">
        <v>22</v>
      </c>
      <c r="BK417" s="154">
        <f>ROUND(L417*K417,2)</f>
        <v>0</v>
      </c>
      <c r="BL417" s="18" t="s">
        <v>195</v>
      </c>
      <c r="BM417" s="18" t="s">
        <v>1805</v>
      </c>
    </row>
    <row r="418" spans="2:65" s="1" customFormat="1" ht="16.5" customHeight="1">
      <c r="B418" s="119"/>
      <c r="C418" s="155" t="s">
        <v>1140</v>
      </c>
      <c r="D418" s="155" t="s">
        <v>254</v>
      </c>
      <c r="E418" s="156" t="s">
        <v>1806</v>
      </c>
      <c r="F418" s="221" t="s">
        <v>1807</v>
      </c>
      <c r="G418" s="221"/>
      <c r="H418" s="221"/>
      <c r="I418" s="221"/>
      <c r="J418" s="157" t="s">
        <v>228</v>
      </c>
      <c r="K418" s="158">
        <v>1</v>
      </c>
      <c r="L418" s="222"/>
      <c r="M418" s="222"/>
      <c r="N418" s="222">
        <f>ROUND(L418*K418,2)</f>
        <v>0</v>
      </c>
      <c r="O418" s="220"/>
      <c r="P418" s="220"/>
      <c r="Q418" s="220"/>
      <c r="R418" s="121"/>
      <c r="T418" s="151" t="s">
        <v>5</v>
      </c>
      <c r="U418" s="40" t="s">
        <v>42</v>
      </c>
      <c r="V418" s="152">
        <v>0</v>
      </c>
      <c r="W418" s="152">
        <f>V418*K418</f>
        <v>0</v>
      </c>
      <c r="X418" s="152">
        <v>0.01</v>
      </c>
      <c r="Y418" s="152">
        <f>X418*K418</f>
        <v>0.01</v>
      </c>
      <c r="Z418" s="152">
        <v>0</v>
      </c>
      <c r="AA418" s="153">
        <f>Z418*K418</f>
        <v>0</v>
      </c>
      <c r="AR418" s="18" t="s">
        <v>671</v>
      </c>
      <c r="AT418" s="18" t="s">
        <v>254</v>
      </c>
      <c r="AU418" s="18" t="s">
        <v>103</v>
      </c>
      <c r="AY418" s="18" t="s">
        <v>166</v>
      </c>
      <c r="BE418" s="154">
        <f>IF(U418="základní",N418,0)</f>
        <v>0</v>
      </c>
      <c r="BF418" s="154">
        <f>IF(U418="snížená",N418,0)</f>
        <v>0</v>
      </c>
      <c r="BG418" s="154">
        <f>IF(U418="zákl. přenesená",N418,0)</f>
        <v>0</v>
      </c>
      <c r="BH418" s="154">
        <f>IF(U418="sníž. přenesená",N418,0)</f>
        <v>0</v>
      </c>
      <c r="BI418" s="154">
        <f>IF(U418="nulová",N418,0)</f>
        <v>0</v>
      </c>
      <c r="BJ418" s="18" t="s">
        <v>22</v>
      </c>
      <c r="BK418" s="154">
        <f>ROUND(L418*K418,2)</f>
        <v>0</v>
      </c>
      <c r="BL418" s="18" t="s">
        <v>671</v>
      </c>
      <c r="BM418" s="18" t="s">
        <v>1808</v>
      </c>
    </row>
    <row r="419" spans="2:65" s="9" customFormat="1" ht="37.35" customHeight="1">
      <c r="B419" s="136"/>
      <c r="C419" s="137"/>
      <c r="D419" s="138" t="s">
        <v>1226</v>
      </c>
      <c r="E419" s="138"/>
      <c r="F419" s="138"/>
      <c r="G419" s="138"/>
      <c r="H419" s="138"/>
      <c r="I419" s="138"/>
      <c r="J419" s="138"/>
      <c r="K419" s="138"/>
      <c r="L419" s="138"/>
      <c r="M419" s="138"/>
      <c r="N419" s="230">
        <f>BK419</f>
        <v>0</v>
      </c>
      <c r="O419" s="231"/>
      <c r="P419" s="231"/>
      <c r="Q419" s="231"/>
      <c r="R419" s="139"/>
      <c r="T419" s="140"/>
      <c r="U419" s="137"/>
      <c r="V419" s="137"/>
      <c r="W419" s="141">
        <f>W420</f>
        <v>0</v>
      </c>
      <c r="X419" s="137"/>
      <c r="Y419" s="141">
        <f>Y420</f>
        <v>0</v>
      </c>
      <c r="Z419" s="137"/>
      <c r="AA419" s="142">
        <f>AA420</f>
        <v>0</v>
      </c>
      <c r="AR419" s="143" t="s">
        <v>183</v>
      </c>
      <c r="AT419" s="144" t="s">
        <v>76</v>
      </c>
      <c r="AU419" s="144" t="s">
        <v>77</v>
      </c>
      <c r="AY419" s="143" t="s">
        <v>166</v>
      </c>
      <c r="BK419" s="145">
        <f>BK420</f>
        <v>0</v>
      </c>
    </row>
    <row r="420" spans="2:65" s="9" customFormat="1" ht="19.899999999999999" customHeight="1">
      <c r="B420" s="136"/>
      <c r="C420" s="137"/>
      <c r="D420" s="146" t="s">
        <v>1227</v>
      </c>
      <c r="E420" s="146"/>
      <c r="F420" s="146"/>
      <c r="G420" s="146"/>
      <c r="H420" s="146"/>
      <c r="I420" s="146"/>
      <c r="J420" s="146"/>
      <c r="K420" s="146"/>
      <c r="L420" s="146"/>
      <c r="M420" s="146"/>
      <c r="N420" s="226">
        <f>BK420</f>
        <v>0</v>
      </c>
      <c r="O420" s="227"/>
      <c r="P420" s="227"/>
      <c r="Q420" s="227"/>
      <c r="R420" s="139"/>
      <c r="T420" s="140"/>
      <c r="U420" s="137"/>
      <c r="V420" s="137"/>
      <c r="W420" s="141">
        <f>SUM(W421:W422)</f>
        <v>0</v>
      </c>
      <c r="X420" s="137"/>
      <c r="Y420" s="141">
        <f>SUM(Y421:Y422)</f>
        <v>0</v>
      </c>
      <c r="Z420" s="137"/>
      <c r="AA420" s="142">
        <f>SUM(AA421:AA422)</f>
        <v>0</v>
      </c>
      <c r="AR420" s="143" t="s">
        <v>183</v>
      </c>
      <c r="AT420" s="144" t="s">
        <v>76</v>
      </c>
      <c r="AU420" s="144" t="s">
        <v>22</v>
      </c>
      <c r="AY420" s="143" t="s">
        <v>166</v>
      </c>
      <c r="BK420" s="145">
        <f>SUM(BK421:BK422)</f>
        <v>0</v>
      </c>
    </row>
    <row r="421" spans="2:65" s="1" customFormat="1" ht="16.5" customHeight="1">
      <c r="B421" s="119"/>
      <c r="C421" s="147" t="s">
        <v>1144</v>
      </c>
      <c r="D421" s="147" t="s">
        <v>167</v>
      </c>
      <c r="E421" s="148" t="s">
        <v>1809</v>
      </c>
      <c r="F421" s="219" t="s">
        <v>1810</v>
      </c>
      <c r="G421" s="219"/>
      <c r="H421" s="219"/>
      <c r="I421" s="219"/>
      <c r="J421" s="149" t="s">
        <v>1811</v>
      </c>
      <c r="K421" s="150">
        <v>1</v>
      </c>
      <c r="L421" s="220"/>
      <c r="M421" s="220"/>
      <c r="N421" s="220">
        <f>ROUND(L421*K421,2)</f>
        <v>0</v>
      </c>
      <c r="O421" s="220"/>
      <c r="P421" s="220"/>
      <c r="Q421" s="220"/>
      <c r="R421" s="121"/>
      <c r="T421" s="151" t="s">
        <v>5</v>
      </c>
      <c r="U421" s="40" t="s">
        <v>42</v>
      </c>
      <c r="V421" s="152">
        <v>0</v>
      </c>
      <c r="W421" s="152">
        <f>V421*K421</f>
        <v>0</v>
      </c>
      <c r="X421" s="152">
        <v>0</v>
      </c>
      <c r="Y421" s="152">
        <f>X421*K421</f>
        <v>0</v>
      </c>
      <c r="Z421" s="152">
        <v>0</v>
      </c>
      <c r="AA421" s="153">
        <f>Z421*K421</f>
        <v>0</v>
      </c>
      <c r="AR421" s="18" t="s">
        <v>1488</v>
      </c>
      <c r="AT421" s="18" t="s">
        <v>167</v>
      </c>
      <c r="AU421" s="18" t="s">
        <v>103</v>
      </c>
      <c r="AY421" s="18" t="s">
        <v>166</v>
      </c>
      <c r="BE421" s="154">
        <f>IF(U421="základní",N421,0)</f>
        <v>0</v>
      </c>
      <c r="BF421" s="154">
        <f>IF(U421="snížená",N421,0)</f>
        <v>0</v>
      </c>
      <c r="BG421" s="154">
        <f>IF(U421="zákl. přenesená",N421,0)</f>
        <v>0</v>
      </c>
      <c r="BH421" s="154">
        <f>IF(U421="sníž. přenesená",N421,0)</f>
        <v>0</v>
      </c>
      <c r="BI421" s="154">
        <f>IF(U421="nulová",N421,0)</f>
        <v>0</v>
      </c>
      <c r="BJ421" s="18" t="s">
        <v>22</v>
      </c>
      <c r="BK421" s="154">
        <f>ROUND(L421*K421,2)</f>
        <v>0</v>
      </c>
      <c r="BL421" s="18" t="s">
        <v>1488</v>
      </c>
      <c r="BM421" s="18" t="s">
        <v>1812</v>
      </c>
    </row>
    <row r="422" spans="2:65" s="1" customFormat="1" ht="16.5" customHeight="1">
      <c r="B422" s="119"/>
      <c r="C422" s="147" t="s">
        <v>1148</v>
      </c>
      <c r="D422" s="147" t="s">
        <v>167</v>
      </c>
      <c r="E422" s="148" t="s">
        <v>1813</v>
      </c>
      <c r="F422" s="219" t="s">
        <v>1814</v>
      </c>
      <c r="G422" s="219"/>
      <c r="H422" s="219"/>
      <c r="I422" s="219"/>
      <c r="J422" s="149" t="s">
        <v>1811</v>
      </c>
      <c r="K422" s="150">
        <v>1</v>
      </c>
      <c r="L422" s="220"/>
      <c r="M422" s="220"/>
      <c r="N422" s="220">
        <f>ROUND(L422*K422,2)</f>
        <v>0</v>
      </c>
      <c r="O422" s="220"/>
      <c r="P422" s="220"/>
      <c r="Q422" s="220"/>
      <c r="R422" s="121"/>
      <c r="T422" s="151" t="s">
        <v>5</v>
      </c>
      <c r="U422" s="159" t="s">
        <v>42</v>
      </c>
      <c r="V422" s="160">
        <v>0</v>
      </c>
      <c r="W422" s="160">
        <f>V422*K422</f>
        <v>0</v>
      </c>
      <c r="X422" s="160">
        <v>0</v>
      </c>
      <c r="Y422" s="160">
        <f>X422*K422</f>
        <v>0</v>
      </c>
      <c r="Z422" s="160">
        <v>0</v>
      </c>
      <c r="AA422" s="161">
        <f>Z422*K422</f>
        <v>0</v>
      </c>
      <c r="AR422" s="18" t="s">
        <v>1488</v>
      </c>
      <c r="AT422" s="18" t="s">
        <v>167</v>
      </c>
      <c r="AU422" s="18" t="s">
        <v>103</v>
      </c>
      <c r="AY422" s="18" t="s">
        <v>166</v>
      </c>
      <c r="BE422" s="154">
        <f>IF(U422="základní",N422,0)</f>
        <v>0</v>
      </c>
      <c r="BF422" s="154">
        <f>IF(U422="snížená",N422,0)</f>
        <v>0</v>
      </c>
      <c r="BG422" s="154">
        <f>IF(U422="zákl. přenesená",N422,0)</f>
        <v>0</v>
      </c>
      <c r="BH422" s="154">
        <f>IF(U422="sníž. přenesená",N422,0)</f>
        <v>0</v>
      </c>
      <c r="BI422" s="154">
        <f>IF(U422="nulová",N422,0)</f>
        <v>0</v>
      </c>
      <c r="BJ422" s="18" t="s">
        <v>22</v>
      </c>
      <c r="BK422" s="154">
        <f>ROUND(L422*K422,2)</f>
        <v>0</v>
      </c>
      <c r="BL422" s="18" t="s">
        <v>1488</v>
      </c>
      <c r="BM422" s="18" t="s">
        <v>1815</v>
      </c>
    </row>
    <row r="423" spans="2:65" s="1" customFormat="1" ht="6.95" customHeight="1">
      <c r="B423" s="55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7"/>
    </row>
  </sheetData>
  <mergeCells count="862">
    <mergeCell ref="N410:Q410"/>
    <mergeCell ref="N411:Q411"/>
    <mergeCell ref="N416:Q416"/>
    <mergeCell ref="N419:Q419"/>
    <mergeCell ref="N420:Q420"/>
    <mergeCell ref="H1:K1"/>
    <mergeCell ref="S2:AC2"/>
    <mergeCell ref="F421:I421"/>
    <mergeCell ref="L421:M421"/>
    <mergeCell ref="N421:Q421"/>
    <mergeCell ref="F422:I422"/>
    <mergeCell ref="L422:M422"/>
    <mergeCell ref="N422:Q422"/>
    <mergeCell ref="N144:Q144"/>
    <mergeCell ref="N145:Q145"/>
    <mergeCell ref="N146:Q146"/>
    <mergeCell ref="N178:Q178"/>
    <mergeCell ref="N192:Q192"/>
    <mergeCell ref="N211:Q211"/>
    <mergeCell ref="N220:Q220"/>
    <mergeCell ref="N237:Q237"/>
    <mergeCell ref="N249:Q249"/>
    <mergeCell ref="N251:Q251"/>
    <mergeCell ref="N252:Q252"/>
    <mergeCell ref="N269:Q269"/>
    <mergeCell ref="N288:Q288"/>
    <mergeCell ref="N311:Q311"/>
    <mergeCell ref="N315:Q315"/>
    <mergeCell ref="N325:Q325"/>
    <mergeCell ref="N343:Q343"/>
    <mergeCell ref="N346:Q346"/>
    <mergeCell ref="F415:I415"/>
    <mergeCell ref="L415:M415"/>
    <mergeCell ref="N415:Q415"/>
    <mergeCell ref="F417:I417"/>
    <mergeCell ref="L417:M417"/>
    <mergeCell ref="N417:Q417"/>
    <mergeCell ref="F418:I418"/>
    <mergeCell ref="L418:M418"/>
    <mergeCell ref="N418:Q418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05:I405"/>
    <mergeCell ref="L405:M405"/>
    <mergeCell ref="N405:Q405"/>
    <mergeCell ref="F407:I407"/>
    <mergeCell ref="L407:M407"/>
    <mergeCell ref="N407:Q407"/>
    <mergeCell ref="F409:I409"/>
    <mergeCell ref="L409:M409"/>
    <mergeCell ref="N409:Q409"/>
    <mergeCell ref="N406:Q406"/>
    <mergeCell ref="N408:Q408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398:I398"/>
    <mergeCell ref="L398:M398"/>
    <mergeCell ref="N398:Q398"/>
    <mergeCell ref="F399:I399"/>
    <mergeCell ref="L399:M399"/>
    <mergeCell ref="N399:Q399"/>
    <mergeCell ref="F401:I401"/>
    <mergeCell ref="L401:M401"/>
    <mergeCell ref="N401:Q401"/>
    <mergeCell ref="N400:Q400"/>
    <mergeCell ref="F394:I394"/>
    <mergeCell ref="L394:M394"/>
    <mergeCell ref="N394:Q394"/>
    <mergeCell ref="F396:I396"/>
    <mergeCell ref="L396:M396"/>
    <mergeCell ref="N396:Q396"/>
    <mergeCell ref="F397:I397"/>
    <mergeCell ref="L397:M397"/>
    <mergeCell ref="N397:Q397"/>
    <mergeCell ref="N395:Q395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87:I387"/>
    <mergeCell ref="L387:M387"/>
    <mergeCell ref="N387:Q387"/>
    <mergeCell ref="F388:I388"/>
    <mergeCell ref="L388:M388"/>
    <mergeCell ref="N388:Q388"/>
    <mergeCell ref="F390:I390"/>
    <mergeCell ref="L390:M390"/>
    <mergeCell ref="N390:Q390"/>
    <mergeCell ref="N389:Q389"/>
    <mergeCell ref="F383:I383"/>
    <mergeCell ref="L383:M383"/>
    <mergeCell ref="N383:Q383"/>
    <mergeCell ref="F385:I385"/>
    <mergeCell ref="L385:M385"/>
    <mergeCell ref="N385:Q385"/>
    <mergeCell ref="F386:I386"/>
    <mergeCell ref="L386:M386"/>
    <mergeCell ref="N386:Q386"/>
    <mergeCell ref="N384:Q384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0:I370"/>
    <mergeCell ref="L370:M370"/>
    <mergeCell ref="N370:Q370"/>
    <mergeCell ref="F372:I372"/>
    <mergeCell ref="L372:M372"/>
    <mergeCell ref="N372:Q372"/>
    <mergeCell ref="F373:I373"/>
    <mergeCell ref="L373:M373"/>
    <mergeCell ref="N373:Q373"/>
    <mergeCell ref="N371:Q371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57:I357"/>
    <mergeCell ref="L357:M357"/>
    <mergeCell ref="N357:Q357"/>
    <mergeCell ref="F359:I359"/>
    <mergeCell ref="L359:M359"/>
    <mergeCell ref="N359:Q359"/>
    <mergeCell ref="F360:I360"/>
    <mergeCell ref="L360:M360"/>
    <mergeCell ref="N360:Q360"/>
    <mergeCell ref="N358:Q358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47:I347"/>
    <mergeCell ref="L347:M347"/>
    <mergeCell ref="N347:Q347"/>
    <mergeCell ref="F348:I348"/>
    <mergeCell ref="L348:M348"/>
    <mergeCell ref="N348:Q348"/>
    <mergeCell ref="F350:I350"/>
    <mergeCell ref="L350:M350"/>
    <mergeCell ref="N350:Q350"/>
    <mergeCell ref="N349:Q349"/>
    <mergeCell ref="F342:I342"/>
    <mergeCell ref="L342:M342"/>
    <mergeCell ref="N342:Q342"/>
    <mergeCell ref="F344:I344"/>
    <mergeCell ref="L344:M344"/>
    <mergeCell ref="N344:Q344"/>
    <mergeCell ref="F345:I345"/>
    <mergeCell ref="L345:M345"/>
    <mergeCell ref="N345:Q345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23:I323"/>
    <mergeCell ref="L323:M323"/>
    <mergeCell ref="N323:Q323"/>
    <mergeCell ref="F324:I324"/>
    <mergeCell ref="L324:M324"/>
    <mergeCell ref="N324:Q324"/>
    <mergeCell ref="F326:I326"/>
    <mergeCell ref="L326:M326"/>
    <mergeCell ref="N326:Q326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13:I313"/>
    <mergeCell ref="L313:M313"/>
    <mergeCell ref="N313:Q313"/>
    <mergeCell ref="F314:I314"/>
    <mergeCell ref="L314:M314"/>
    <mergeCell ref="N314:Q314"/>
    <mergeCell ref="F316:I316"/>
    <mergeCell ref="L316:M316"/>
    <mergeCell ref="N316:Q316"/>
    <mergeCell ref="F309:I309"/>
    <mergeCell ref="L309:M309"/>
    <mergeCell ref="N309:Q309"/>
    <mergeCell ref="F310:I310"/>
    <mergeCell ref="L310:M310"/>
    <mergeCell ref="N310:Q310"/>
    <mergeCell ref="F312:I312"/>
    <mergeCell ref="L312:M312"/>
    <mergeCell ref="N312:Q312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87:I287"/>
    <mergeCell ref="L287:M287"/>
    <mergeCell ref="N287:Q287"/>
    <mergeCell ref="F289:I289"/>
    <mergeCell ref="L289:M289"/>
    <mergeCell ref="N289:Q289"/>
    <mergeCell ref="F290:I290"/>
    <mergeCell ref="L290:M290"/>
    <mergeCell ref="N290:Q290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8:I268"/>
    <mergeCell ref="L268:M268"/>
    <mergeCell ref="N268:Q268"/>
    <mergeCell ref="F270:I270"/>
    <mergeCell ref="L270:M270"/>
    <mergeCell ref="N270:Q270"/>
    <mergeCell ref="F271:I271"/>
    <mergeCell ref="L271:M271"/>
    <mergeCell ref="N271:Q271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47:I247"/>
    <mergeCell ref="L247:M247"/>
    <mergeCell ref="N247:Q247"/>
    <mergeCell ref="F248:I248"/>
    <mergeCell ref="L248:M248"/>
    <mergeCell ref="N248:Q248"/>
    <mergeCell ref="F250:I250"/>
    <mergeCell ref="L250:M250"/>
    <mergeCell ref="N250:Q250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8:I218"/>
    <mergeCell ref="L218:M218"/>
    <mergeCell ref="N218:Q218"/>
    <mergeCell ref="F219:I219"/>
    <mergeCell ref="L219:M219"/>
    <mergeCell ref="N219:Q219"/>
    <mergeCell ref="F221:I221"/>
    <mergeCell ref="L221:M221"/>
    <mergeCell ref="N221:Q221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M140:Q140"/>
    <mergeCell ref="M141:Q141"/>
    <mergeCell ref="F143:I143"/>
    <mergeCell ref="L143:M143"/>
    <mergeCell ref="N143:Q143"/>
    <mergeCell ref="F147:I147"/>
    <mergeCell ref="L147:M147"/>
    <mergeCell ref="N147:Q147"/>
    <mergeCell ref="F148:I148"/>
    <mergeCell ref="L148:M148"/>
    <mergeCell ref="N148:Q148"/>
    <mergeCell ref="D124:H124"/>
    <mergeCell ref="N124:Q124"/>
    <mergeCell ref="D125:H125"/>
    <mergeCell ref="N125:Q125"/>
    <mergeCell ref="L127:Q127"/>
    <mergeCell ref="C133:Q133"/>
    <mergeCell ref="F135:P135"/>
    <mergeCell ref="F136:P136"/>
    <mergeCell ref="M138:P138"/>
    <mergeCell ref="N116:Q116"/>
    <mergeCell ref="N117:Q117"/>
    <mergeCell ref="N118:Q118"/>
    <mergeCell ref="N119:Q119"/>
    <mergeCell ref="N121:Q121"/>
    <mergeCell ref="D122:H122"/>
    <mergeCell ref="N122:Q122"/>
    <mergeCell ref="D123:H123"/>
    <mergeCell ref="N123:Q123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4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6"/>
  <sheetViews>
    <sheetView showGridLines="0" workbookViewId="0">
      <pane ySplit="1" topLeftCell="A112" activePane="bottomLeft" state="frozen"/>
      <selection pane="bottomLeft" activeCell="AD10" sqref="AD1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98</v>
      </c>
      <c r="G1" s="13"/>
      <c r="H1" s="232" t="s">
        <v>99</v>
      </c>
      <c r="I1" s="232"/>
      <c r="J1" s="232"/>
      <c r="K1" s="232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197" t="s">
        <v>8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T2" s="18" t="s">
        <v>90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103</v>
      </c>
    </row>
    <row r="4" spans="1:66" ht="36.950000000000003" customHeight="1">
      <c r="B4" s="22"/>
      <c r="C4" s="164" t="s">
        <v>104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17" t="s">
        <v>13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17</v>
      </c>
      <c r="E6" s="24"/>
      <c r="F6" s="199" t="str">
        <f>'Rekapitulace stavby'!K6</f>
        <v>Stavební úpravy ZŠ a MŠ Liběchov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4"/>
      <c r="R6" s="23"/>
    </row>
    <row r="7" spans="1:66" s="1" customFormat="1" ht="32.85" customHeight="1">
      <c r="B7" s="31"/>
      <c r="C7" s="32"/>
      <c r="D7" s="27" t="s">
        <v>105</v>
      </c>
      <c r="E7" s="32"/>
      <c r="F7" s="168" t="s">
        <v>1816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2"/>
      <c r="R7" s="33"/>
    </row>
    <row r="8" spans="1:66" s="1" customFormat="1" ht="14.45" customHeight="1">
      <c r="B8" s="31"/>
      <c r="C8" s="32"/>
      <c r="D8" s="28" t="s">
        <v>20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21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23</v>
      </c>
      <c r="E9" s="32"/>
      <c r="F9" s="26" t="s">
        <v>24</v>
      </c>
      <c r="G9" s="32"/>
      <c r="H9" s="32"/>
      <c r="I9" s="32"/>
      <c r="J9" s="32"/>
      <c r="K9" s="32"/>
      <c r="L9" s="32"/>
      <c r="M9" s="28" t="s">
        <v>25</v>
      </c>
      <c r="N9" s="32"/>
      <c r="O9" s="202" t="str">
        <f>'Rekapitulace stavby'!AN8</f>
        <v>12. 12. 2016</v>
      </c>
      <c r="P9" s="202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29</v>
      </c>
      <c r="E11" s="32"/>
      <c r="F11" s="32"/>
      <c r="G11" s="32"/>
      <c r="H11" s="32"/>
      <c r="I11" s="32"/>
      <c r="J11" s="32"/>
      <c r="K11" s="32"/>
      <c r="L11" s="32"/>
      <c r="M11" s="28" t="s">
        <v>30</v>
      </c>
      <c r="N11" s="32"/>
      <c r="O11" s="166" t="str">
        <f>IF('Rekapitulace stavby'!AN10="","",'Rekapitulace stavby'!AN10)</f>
        <v/>
      </c>
      <c r="P11" s="166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32</v>
      </c>
      <c r="N12" s="32"/>
      <c r="O12" s="166" t="str">
        <f>IF('Rekapitulace stavby'!AN11="","",'Rekapitulace stavby'!AN11)</f>
        <v/>
      </c>
      <c r="P12" s="166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33</v>
      </c>
      <c r="E14" s="32"/>
      <c r="F14" s="32"/>
      <c r="G14" s="32"/>
      <c r="H14" s="32"/>
      <c r="I14" s="32"/>
      <c r="J14" s="32"/>
      <c r="K14" s="32"/>
      <c r="L14" s="32"/>
      <c r="M14" s="28" t="s">
        <v>30</v>
      </c>
      <c r="N14" s="32"/>
      <c r="O14" s="166" t="str">
        <f>IF('Rekapitulace stavby'!AN13="","",'Rekapitulace stavby'!AN13)</f>
        <v/>
      </c>
      <c r="P14" s="166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32</v>
      </c>
      <c r="N15" s="32"/>
      <c r="O15" s="166" t="str">
        <f>IF('Rekapitulace stavby'!AN14="","",'Rekapitulace stavby'!AN14)</f>
        <v/>
      </c>
      <c r="P15" s="166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34</v>
      </c>
      <c r="E17" s="32"/>
      <c r="F17" s="32"/>
      <c r="G17" s="32"/>
      <c r="H17" s="32"/>
      <c r="I17" s="32"/>
      <c r="J17" s="32"/>
      <c r="K17" s="32"/>
      <c r="L17" s="32"/>
      <c r="M17" s="28" t="s">
        <v>30</v>
      </c>
      <c r="N17" s="32"/>
      <c r="O17" s="166" t="str">
        <f>IF('Rekapitulace stavby'!AN16="","",'Rekapitulace stavby'!AN16)</f>
        <v/>
      </c>
      <c r="P17" s="166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32</v>
      </c>
      <c r="N18" s="32"/>
      <c r="O18" s="166" t="str">
        <f>IF('Rekapitulace stavby'!AN17="","",'Rekapitulace stavby'!AN17)</f>
        <v/>
      </c>
      <c r="P18" s="166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36</v>
      </c>
      <c r="E20" s="32"/>
      <c r="F20" s="32"/>
      <c r="G20" s="32"/>
      <c r="H20" s="32"/>
      <c r="I20" s="32"/>
      <c r="J20" s="32"/>
      <c r="K20" s="32"/>
      <c r="L20" s="32"/>
      <c r="M20" s="28" t="s">
        <v>30</v>
      </c>
      <c r="N20" s="32"/>
      <c r="O20" s="166" t="str">
        <f>IF('Rekapitulace stavby'!AN19="","",'Rekapitulace stavby'!AN19)</f>
        <v/>
      </c>
      <c r="P20" s="166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32</v>
      </c>
      <c r="N21" s="32"/>
      <c r="O21" s="166" t="str">
        <f>IF('Rekapitulace stavby'!AN20="","",'Rekapitulace stavby'!AN20)</f>
        <v/>
      </c>
      <c r="P21" s="166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37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69" t="s">
        <v>5</v>
      </c>
      <c r="F24" s="169"/>
      <c r="G24" s="169"/>
      <c r="H24" s="169"/>
      <c r="I24" s="169"/>
      <c r="J24" s="169"/>
      <c r="K24" s="169"/>
      <c r="L24" s="169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107</v>
      </c>
      <c r="E27" s="32"/>
      <c r="F27" s="32"/>
      <c r="G27" s="32"/>
      <c r="H27" s="32"/>
      <c r="I27" s="32"/>
      <c r="J27" s="32"/>
      <c r="K27" s="32"/>
      <c r="L27" s="32"/>
      <c r="M27" s="170"/>
      <c r="N27" s="170"/>
      <c r="O27" s="170"/>
      <c r="P27" s="170"/>
      <c r="Q27" s="32"/>
      <c r="R27" s="33"/>
    </row>
    <row r="28" spans="2:18" s="1" customFormat="1" ht="14.45" customHeight="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170"/>
      <c r="N28" s="170"/>
      <c r="O28" s="170"/>
      <c r="P28" s="17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203"/>
      <c r="N30" s="201"/>
      <c r="O30" s="201"/>
      <c r="P30" s="201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204">
        <f>ROUND((SUM(BE98:BE103)+SUM(BE121:BE165)), 2)</f>
        <v>0</v>
      </c>
      <c r="I32" s="201"/>
      <c r="J32" s="201"/>
      <c r="K32" s="32"/>
      <c r="L32" s="32"/>
      <c r="M32" s="204">
        <f>ROUND(ROUND((SUM(BE98:BE103)+SUM(BE121:BE165)), 2)*F32, 2)</f>
        <v>0</v>
      </c>
      <c r="N32" s="201"/>
      <c r="O32" s="201"/>
      <c r="P32" s="201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204">
        <f>ROUND((SUM(BF98:BF103)+SUM(BF121:BF165)), 2)</f>
        <v>0</v>
      </c>
      <c r="I33" s="201"/>
      <c r="J33" s="201"/>
      <c r="K33" s="32"/>
      <c r="L33" s="32"/>
      <c r="M33" s="204">
        <f>ROUND(ROUND((SUM(BF98:BF103)+SUM(BF121:BF165)), 2)*F33, 2)</f>
        <v>0</v>
      </c>
      <c r="N33" s="201"/>
      <c r="O33" s="201"/>
      <c r="P33" s="201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204">
        <f>ROUND((SUM(BG98:BG103)+SUM(BG121:BG165)), 2)</f>
        <v>0</v>
      </c>
      <c r="I34" s="201"/>
      <c r="J34" s="201"/>
      <c r="K34" s="32"/>
      <c r="L34" s="32"/>
      <c r="M34" s="204">
        <v>0</v>
      </c>
      <c r="N34" s="201"/>
      <c r="O34" s="201"/>
      <c r="P34" s="201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204">
        <f>ROUND((SUM(BH98:BH103)+SUM(BH121:BH165)), 2)</f>
        <v>0</v>
      </c>
      <c r="I35" s="201"/>
      <c r="J35" s="201"/>
      <c r="K35" s="32"/>
      <c r="L35" s="32"/>
      <c r="M35" s="204">
        <v>0</v>
      </c>
      <c r="N35" s="201"/>
      <c r="O35" s="201"/>
      <c r="P35" s="201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47</v>
      </c>
      <c r="F36" s="39">
        <v>0</v>
      </c>
      <c r="G36" s="104" t="s">
        <v>43</v>
      </c>
      <c r="H36" s="204">
        <f>ROUND((SUM(BI98:BI103)+SUM(BI121:BI165)), 2)</f>
        <v>0</v>
      </c>
      <c r="I36" s="201"/>
      <c r="J36" s="201"/>
      <c r="K36" s="32"/>
      <c r="L36" s="32"/>
      <c r="M36" s="204">
        <v>0</v>
      </c>
      <c r="N36" s="201"/>
      <c r="O36" s="201"/>
      <c r="P36" s="201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205">
        <f>SUM(M30:M36)</f>
        <v>0</v>
      </c>
      <c r="M38" s="205"/>
      <c r="N38" s="205"/>
      <c r="O38" s="205"/>
      <c r="P38" s="206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4" t="s">
        <v>109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9" t="str">
        <f>F6</f>
        <v>Stavební úpravy ZŠ a MŠ Liběchov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32"/>
      <c r="R78" s="33"/>
    </row>
    <row r="79" spans="2:18" s="1" customFormat="1" ht="36.950000000000003" customHeight="1">
      <c r="B79" s="31"/>
      <c r="C79" s="65" t="s">
        <v>105</v>
      </c>
      <c r="D79" s="32"/>
      <c r="E79" s="32"/>
      <c r="F79" s="180" t="str">
        <f>F7</f>
        <v>03 - Přípojky k objektu pro pěstitelské práce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23</v>
      </c>
      <c r="D81" s="32"/>
      <c r="E81" s="32"/>
      <c r="F81" s="26" t="str">
        <f>F9</f>
        <v>Liběchov</v>
      </c>
      <c r="G81" s="32"/>
      <c r="H81" s="32"/>
      <c r="I81" s="32"/>
      <c r="J81" s="32"/>
      <c r="K81" s="28" t="s">
        <v>25</v>
      </c>
      <c r="L81" s="32"/>
      <c r="M81" s="202" t="str">
        <f>IF(O9="","",O9)</f>
        <v>12. 12. 2016</v>
      </c>
      <c r="N81" s="202"/>
      <c r="O81" s="202"/>
      <c r="P81" s="202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>
      <c r="B83" s="31"/>
      <c r="C83" s="28" t="s">
        <v>29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34</v>
      </c>
      <c r="L83" s="32"/>
      <c r="M83" s="166" t="str">
        <f>E18</f>
        <v xml:space="preserve"> </v>
      </c>
      <c r="N83" s="166"/>
      <c r="O83" s="166"/>
      <c r="P83" s="166"/>
      <c r="Q83" s="166"/>
      <c r="R83" s="33"/>
    </row>
    <row r="84" spans="2:47" s="1" customFormat="1" ht="14.45" customHeight="1">
      <c r="B84" s="31"/>
      <c r="C84" s="28" t="s">
        <v>33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36</v>
      </c>
      <c r="L84" s="32"/>
      <c r="M84" s="166" t="str">
        <f>E21</f>
        <v xml:space="preserve"> </v>
      </c>
      <c r="N84" s="166"/>
      <c r="O84" s="166"/>
      <c r="P84" s="166"/>
      <c r="Q84" s="166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7" t="s">
        <v>110</v>
      </c>
      <c r="D86" s="208"/>
      <c r="E86" s="208"/>
      <c r="F86" s="208"/>
      <c r="G86" s="208"/>
      <c r="H86" s="100"/>
      <c r="I86" s="100"/>
      <c r="J86" s="100"/>
      <c r="K86" s="100"/>
      <c r="L86" s="100"/>
      <c r="M86" s="100"/>
      <c r="N86" s="207" t="s">
        <v>111</v>
      </c>
      <c r="O86" s="208"/>
      <c r="P86" s="208"/>
      <c r="Q86" s="20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95">
        <f>N121</f>
        <v>0</v>
      </c>
      <c r="O88" s="209"/>
      <c r="P88" s="209"/>
      <c r="Q88" s="209"/>
      <c r="R88" s="33"/>
      <c r="AU88" s="18" t="s">
        <v>113</v>
      </c>
    </row>
    <row r="89" spans="2:47" s="6" customFormat="1" ht="24.95" customHeight="1">
      <c r="B89" s="109"/>
      <c r="C89" s="110"/>
      <c r="D89" s="111" t="s">
        <v>114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0">
        <f>N122</f>
        <v>0</v>
      </c>
      <c r="O89" s="211"/>
      <c r="P89" s="211"/>
      <c r="Q89" s="211"/>
      <c r="R89" s="112"/>
    </row>
    <row r="90" spans="2:47" s="7" customFormat="1" ht="19.899999999999999" customHeight="1">
      <c r="B90" s="113"/>
      <c r="C90" s="114"/>
      <c r="D90" s="115" t="s">
        <v>115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2">
        <f>N123</f>
        <v>0</v>
      </c>
      <c r="O90" s="213"/>
      <c r="P90" s="213"/>
      <c r="Q90" s="213"/>
      <c r="R90" s="116"/>
    </row>
    <row r="91" spans="2:47" s="7" customFormat="1" ht="19.899999999999999" customHeight="1">
      <c r="B91" s="113"/>
      <c r="C91" s="114"/>
      <c r="D91" s="115" t="s">
        <v>1817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2">
        <f>N137</f>
        <v>0</v>
      </c>
      <c r="O91" s="213"/>
      <c r="P91" s="213"/>
      <c r="Q91" s="213"/>
      <c r="R91" s="116"/>
    </row>
    <row r="92" spans="2:47" s="6" customFormat="1" ht="24.95" customHeight="1">
      <c r="B92" s="109"/>
      <c r="C92" s="110"/>
      <c r="D92" s="111" t="s">
        <v>123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10">
        <f>N155</f>
        <v>0</v>
      </c>
      <c r="O92" s="211"/>
      <c r="P92" s="211"/>
      <c r="Q92" s="211"/>
      <c r="R92" s="112"/>
    </row>
    <row r="93" spans="2:47" s="7" customFormat="1" ht="19.899999999999999" customHeight="1">
      <c r="B93" s="113"/>
      <c r="C93" s="114"/>
      <c r="D93" s="115" t="s">
        <v>130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2">
        <f>N156</f>
        <v>0</v>
      </c>
      <c r="O93" s="213"/>
      <c r="P93" s="213"/>
      <c r="Q93" s="213"/>
      <c r="R93" s="116"/>
    </row>
    <row r="94" spans="2:47" s="6" customFormat="1" ht="24.95" customHeight="1">
      <c r="B94" s="109"/>
      <c r="C94" s="110"/>
      <c r="D94" s="111" t="s">
        <v>142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10">
        <f>N159</f>
        <v>0</v>
      </c>
      <c r="O94" s="211"/>
      <c r="P94" s="211"/>
      <c r="Q94" s="211"/>
      <c r="R94" s="112"/>
    </row>
    <row r="95" spans="2:47" s="7" customFormat="1" ht="19.899999999999999" customHeight="1">
      <c r="B95" s="113"/>
      <c r="C95" s="114"/>
      <c r="D95" s="115" t="s">
        <v>143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2">
        <f>N160</f>
        <v>0</v>
      </c>
      <c r="O95" s="213"/>
      <c r="P95" s="213"/>
      <c r="Q95" s="213"/>
      <c r="R95" s="116"/>
    </row>
    <row r="96" spans="2:47" s="7" customFormat="1" ht="19.899999999999999" customHeight="1">
      <c r="B96" s="113"/>
      <c r="C96" s="114"/>
      <c r="D96" s="115" t="s">
        <v>1818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2">
        <f>N163</f>
        <v>0</v>
      </c>
      <c r="O96" s="213"/>
      <c r="P96" s="213"/>
      <c r="Q96" s="213"/>
      <c r="R96" s="116"/>
    </row>
    <row r="97" spans="2:65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65" s="1" customFormat="1" ht="29.25" customHeight="1">
      <c r="B98" s="31"/>
      <c r="C98" s="108" t="s">
        <v>146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09"/>
      <c r="O98" s="214"/>
      <c r="P98" s="214"/>
      <c r="Q98" s="214"/>
      <c r="R98" s="33"/>
      <c r="T98" s="117"/>
      <c r="U98" s="118" t="s">
        <v>41</v>
      </c>
    </row>
    <row r="99" spans="2:65" s="1" customFormat="1" ht="18" customHeight="1">
      <c r="B99" s="119"/>
      <c r="C99" s="120"/>
      <c r="D99" s="215" t="s">
        <v>147</v>
      </c>
      <c r="E99" s="215"/>
      <c r="F99" s="215"/>
      <c r="G99" s="215"/>
      <c r="H99" s="215"/>
      <c r="I99" s="120"/>
      <c r="J99" s="120"/>
      <c r="K99" s="120"/>
      <c r="L99" s="120"/>
      <c r="M99" s="120"/>
      <c r="N99" s="216"/>
      <c r="O99" s="216"/>
      <c r="P99" s="216"/>
      <c r="Q99" s="216"/>
      <c r="R99" s="121"/>
      <c r="S99" s="122"/>
      <c r="T99" s="123"/>
      <c r="U99" s="124" t="s">
        <v>42</v>
      </c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5" t="s">
        <v>148</v>
      </c>
      <c r="AZ99" s="122"/>
      <c r="BA99" s="122"/>
      <c r="BB99" s="122"/>
      <c r="BC99" s="122"/>
      <c r="BD99" s="122"/>
      <c r="BE99" s="126">
        <f>IF(U99="základní",N99,0)</f>
        <v>0</v>
      </c>
      <c r="BF99" s="126">
        <f>IF(U99="snížená",N99,0)</f>
        <v>0</v>
      </c>
      <c r="BG99" s="126">
        <f>IF(U99="zákl. přenesená",N99,0)</f>
        <v>0</v>
      </c>
      <c r="BH99" s="126">
        <f>IF(U99="sníž. přenesená",N99,0)</f>
        <v>0</v>
      </c>
      <c r="BI99" s="126">
        <f>IF(U99="nulová",N99,0)</f>
        <v>0</v>
      </c>
      <c r="BJ99" s="125" t="s">
        <v>22</v>
      </c>
      <c r="BK99" s="122"/>
      <c r="BL99" s="122"/>
      <c r="BM99" s="122"/>
    </row>
    <row r="100" spans="2:65" s="1" customFormat="1" ht="18" customHeight="1">
      <c r="B100" s="119"/>
      <c r="C100" s="120"/>
      <c r="D100" s="215" t="s">
        <v>149</v>
      </c>
      <c r="E100" s="215"/>
      <c r="F100" s="215"/>
      <c r="G100" s="215"/>
      <c r="H100" s="215"/>
      <c r="I100" s="120"/>
      <c r="J100" s="120"/>
      <c r="K100" s="120"/>
      <c r="L100" s="120"/>
      <c r="M100" s="120"/>
      <c r="N100" s="216"/>
      <c r="O100" s="216"/>
      <c r="P100" s="216"/>
      <c r="Q100" s="216"/>
      <c r="R100" s="121"/>
      <c r="S100" s="122"/>
      <c r="T100" s="123"/>
      <c r="U100" s="124" t="s">
        <v>42</v>
      </c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5" t="s">
        <v>148</v>
      </c>
      <c r="AZ100" s="122"/>
      <c r="BA100" s="122"/>
      <c r="BB100" s="122"/>
      <c r="BC100" s="122"/>
      <c r="BD100" s="122"/>
      <c r="BE100" s="126">
        <f>IF(U100="základní",N100,0)</f>
        <v>0</v>
      </c>
      <c r="BF100" s="126">
        <f>IF(U100="snížená",N100,0)</f>
        <v>0</v>
      </c>
      <c r="BG100" s="126">
        <f>IF(U100="zákl. přenesená",N100,0)</f>
        <v>0</v>
      </c>
      <c r="BH100" s="126">
        <f>IF(U100="sníž. přenesená",N100,0)</f>
        <v>0</v>
      </c>
      <c r="BI100" s="126">
        <f>IF(U100="nulová",N100,0)</f>
        <v>0</v>
      </c>
      <c r="BJ100" s="125" t="s">
        <v>22</v>
      </c>
      <c r="BK100" s="122"/>
      <c r="BL100" s="122"/>
      <c r="BM100" s="122"/>
    </row>
    <row r="101" spans="2:65" s="1" customFormat="1" ht="18" customHeight="1">
      <c r="B101" s="119"/>
      <c r="C101" s="120"/>
      <c r="D101" s="215" t="s">
        <v>150</v>
      </c>
      <c r="E101" s="215"/>
      <c r="F101" s="215"/>
      <c r="G101" s="215"/>
      <c r="H101" s="215"/>
      <c r="I101" s="120"/>
      <c r="J101" s="120"/>
      <c r="K101" s="120"/>
      <c r="L101" s="120"/>
      <c r="M101" s="120"/>
      <c r="N101" s="216"/>
      <c r="O101" s="216"/>
      <c r="P101" s="216"/>
      <c r="Q101" s="216"/>
      <c r="R101" s="121"/>
      <c r="S101" s="122"/>
      <c r="T101" s="123"/>
      <c r="U101" s="124" t="s">
        <v>42</v>
      </c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5" t="s">
        <v>148</v>
      </c>
      <c r="AZ101" s="122"/>
      <c r="BA101" s="122"/>
      <c r="BB101" s="122"/>
      <c r="BC101" s="122"/>
      <c r="BD101" s="122"/>
      <c r="BE101" s="126">
        <f>IF(U101="základní",N101,0)</f>
        <v>0</v>
      </c>
      <c r="BF101" s="126">
        <f>IF(U101="snížená",N101,0)</f>
        <v>0</v>
      </c>
      <c r="BG101" s="126">
        <f>IF(U101="zákl. přenesená",N101,0)</f>
        <v>0</v>
      </c>
      <c r="BH101" s="126">
        <f>IF(U101="sníž. přenesená",N101,0)</f>
        <v>0</v>
      </c>
      <c r="BI101" s="126">
        <f>IF(U101="nulová",N101,0)</f>
        <v>0</v>
      </c>
      <c r="BJ101" s="125" t="s">
        <v>22</v>
      </c>
      <c r="BK101" s="122"/>
      <c r="BL101" s="122"/>
      <c r="BM101" s="122"/>
    </row>
    <row r="102" spans="2:65" s="1" customFormat="1" ht="18" customHeight="1">
      <c r="B102" s="119"/>
      <c r="C102" s="120"/>
      <c r="D102" s="215" t="s">
        <v>151</v>
      </c>
      <c r="E102" s="215"/>
      <c r="F102" s="215"/>
      <c r="G102" s="215"/>
      <c r="H102" s="215"/>
      <c r="I102" s="120"/>
      <c r="J102" s="120"/>
      <c r="K102" s="120"/>
      <c r="L102" s="120"/>
      <c r="M102" s="120"/>
      <c r="N102" s="216"/>
      <c r="O102" s="216"/>
      <c r="P102" s="216"/>
      <c r="Q102" s="216"/>
      <c r="R102" s="121"/>
      <c r="S102" s="122"/>
      <c r="T102" s="127"/>
      <c r="U102" s="128" t="s">
        <v>42</v>
      </c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5" t="s">
        <v>148</v>
      </c>
      <c r="AZ102" s="122"/>
      <c r="BA102" s="122"/>
      <c r="BB102" s="122"/>
      <c r="BC102" s="122"/>
      <c r="BD102" s="122"/>
      <c r="BE102" s="126">
        <f>IF(U102="základní",N102,0)</f>
        <v>0</v>
      </c>
      <c r="BF102" s="126">
        <f>IF(U102="snížená",N102,0)</f>
        <v>0</v>
      </c>
      <c r="BG102" s="126">
        <f>IF(U102="zákl. přenesená",N102,0)</f>
        <v>0</v>
      </c>
      <c r="BH102" s="126">
        <f>IF(U102="sníž. přenesená",N102,0)</f>
        <v>0</v>
      </c>
      <c r="BI102" s="126">
        <f>IF(U102="nulová",N102,0)</f>
        <v>0</v>
      </c>
      <c r="BJ102" s="125" t="s">
        <v>22</v>
      </c>
      <c r="BK102" s="122"/>
      <c r="BL102" s="122"/>
      <c r="BM102" s="122"/>
    </row>
    <row r="103" spans="2:65" s="1" customFormat="1" ht="18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65" s="1" customFormat="1" ht="29.25" customHeight="1">
      <c r="B104" s="31"/>
      <c r="C104" s="99" t="s">
        <v>97</v>
      </c>
      <c r="D104" s="100"/>
      <c r="E104" s="100"/>
      <c r="F104" s="100"/>
      <c r="G104" s="100"/>
      <c r="H104" s="100"/>
      <c r="I104" s="100"/>
      <c r="J104" s="100"/>
      <c r="K104" s="100"/>
      <c r="L104" s="196"/>
      <c r="M104" s="196"/>
      <c r="N104" s="196"/>
      <c r="O104" s="196"/>
      <c r="P104" s="196"/>
      <c r="Q104" s="196"/>
      <c r="R104" s="33"/>
    </row>
    <row r="105" spans="2:65" s="1" customFormat="1" ht="6.95" customHeight="1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</row>
    <row r="109" spans="2:65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spans="2:65" s="1" customFormat="1" ht="36.950000000000003" customHeight="1">
      <c r="B110" s="31"/>
      <c r="C110" s="164" t="s">
        <v>152</v>
      </c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33"/>
    </row>
    <row r="111" spans="2:65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65" s="1" customFormat="1" ht="30" customHeight="1">
      <c r="B112" s="31"/>
      <c r="C112" s="28" t="s">
        <v>17</v>
      </c>
      <c r="D112" s="32"/>
      <c r="E112" s="32"/>
      <c r="F112" s="199" t="str">
        <f>F6</f>
        <v>Stavební úpravy ZŠ a MŠ Liběchov</v>
      </c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32"/>
      <c r="R112" s="33"/>
    </row>
    <row r="113" spans="2:65" s="1" customFormat="1" ht="36.950000000000003" customHeight="1">
      <c r="B113" s="31"/>
      <c r="C113" s="65" t="s">
        <v>105</v>
      </c>
      <c r="D113" s="32"/>
      <c r="E113" s="32"/>
      <c r="F113" s="180" t="str">
        <f>F7</f>
        <v>03 - Přípojky k objektu pro pěstitelské práce</v>
      </c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32"/>
      <c r="R113" s="33"/>
    </row>
    <row r="114" spans="2:65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8" customHeight="1">
      <c r="B115" s="31"/>
      <c r="C115" s="28" t="s">
        <v>23</v>
      </c>
      <c r="D115" s="32"/>
      <c r="E115" s="32"/>
      <c r="F115" s="26" t="str">
        <f>F9</f>
        <v>Liběchov</v>
      </c>
      <c r="G115" s="32"/>
      <c r="H115" s="32"/>
      <c r="I115" s="32"/>
      <c r="J115" s="32"/>
      <c r="K115" s="28" t="s">
        <v>25</v>
      </c>
      <c r="L115" s="32"/>
      <c r="M115" s="202" t="str">
        <f>IF(O9="","",O9)</f>
        <v>12. 12. 2016</v>
      </c>
      <c r="N115" s="202"/>
      <c r="O115" s="202"/>
      <c r="P115" s="202"/>
      <c r="Q115" s="32"/>
      <c r="R115" s="33"/>
    </row>
    <row r="116" spans="2:65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>
      <c r="B117" s="31"/>
      <c r="C117" s="28" t="s">
        <v>29</v>
      </c>
      <c r="D117" s="32"/>
      <c r="E117" s="32"/>
      <c r="F117" s="26" t="str">
        <f>E12</f>
        <v xml:space="preserve"> </v>
      </c>
      <c r="G117" s="32"/>
      <c r="H117" s="32"/>
      <c r="I117" s="32"/>
      <c r="J117" s="32"/>
      <c r="K117" s="28" t="s">
        <v>34</v>
      </c>
      <c r="L117" s="32"/>
      <c r="M117" s="166" t="str">
        <f>E18</f>
        <v xml:space="preserve"> </v>
      </c>
      <c r="N117" s="166"/>
      <c r="O117" s="166"/>
      <c r="P117" s="166"/>
      <c r="Q117" s="166"/>
      <c r="R117" s="33"/>
    </row>
    <row r="118" spans="2:65" s="1" customFormat="1" ht="14.45" customHeight="1">
      <c r="B118" s="31"/>
      <c r="C118" s="28" t="s">
        <v>33</v>
      </c>
      <c r="D118" s="32"/>
      <c r="E118" s="32"/>
      <c r="F118" s="26" t="str">
        <f>IF(E15="","",E15)</f>
        <v xml:space="preserve"> </v>
      </c>
      <c r="G118" s="32"/>
      <c r="H118" s="32"/>
      <c r="I118" s="32"/>
      <c r="J118" s="32"/>
      <c r="K118" s="28" t="s">
        <v>36</v>
      </c>
      <c r="L118" s="32"/>
      <c r="M118" s="166" t="str">
        <f>E21</f>
        <v xml:space="preserve"> </v>
      </c>
      <c r="N118" s="166"/>
      <c r="O118" s="166"/>
      <c r="P118" s="166"/>
      <c r="Q118" s="166"/>
      <c r="R118" s="33"/>
    </row>
    <row r="119" spans="2:65" s="1" customFormat="1" ht="10.3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8" customFormat="1" ht="29.25" customHeight="1">
      <c r="B120" s="129"/>
      <c r="C120" s="130" t="s">
        <v>153</v>
      </c>
      <c r="D120" s="131" t="s">
        <v>154</v>
      </c>
      <c r="E120" s="131" t="s">
        <v>59</v>
      </c>
      <c r="F120" s="217" t="s">
        <v>155</v>
      </c>
      <c r="G120" s="217"/>
      <c r="H120" s="217"/>
      <c r="I120" s="217"/>
      <c r="J120" s="131" t="s">
        <v>156</v>
      </c>
      <c r="K120" s="131" t="s">
        <v>157</v>
      </c>
      <c r="L120" s="217" t="s">
        <v>158</v>
      </c>
      <c r="M120" s="217"/>
      <c r="N120" s="217" t="s">
        <v>111</v>
      </c>
      <c r="O120" s="217"/>
      <c r="P120" s="217"/>
      <c r="Q120" s="218"/>
      <c r="R120" s="132"/>
      <c r="T120" s="72" t="s">
        <v>159</v>
      </c>
      <c r="U120" s="73" t="s">
        <v>41</v>
      </c>
      <c r="V120" s="73" t="s">
        <v>160</v>
      </c>
      <c r="W120" s="73" t="s">
        <v>161</v>
      </c>
      <c r="X120" s="73" t="s">
        <v>162</v>
      </c>
      <c r="Y120" s="73" t="s">
        <v>163</v>
      </c>
      <c r="Z120" s="73" t="s">
        <v>164</v>
      </c>
      <c r="AA120" s="74" t="s">
        <v>165</v>
      </c>
    </row>
    <row r="121" spans="2:65" s="1" customFormat="1" ht="29.25" customHeight="1">
      <c r="B121" s="31"/>
      <c r="C121" s="76" t="s">
        <v>107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23">
        <f>BK121</f>
        <v>0</v>
      </c>
      <c r="O121" s="224"/>
      <c r="P121" s="224"/>
      <c r="Q121" s="224"/>
      <c r="R121" s="33"/>
      <c r="T121" s="75"/>
      <c r="U121" s="47"/>
      <c r="V121" s="47"/>
      <c r="W121" s="133">
        <f>W122+W155+W159</f>
        <v>902.25710000000004</v>
      </c>
      <c r="X121" s="47"/>
      <c r="Y121" s="133">
        <f>Y122+Y155+Y159</f>
        <v>122.71935999999998</v>
      </c>
      <c r="Z121" s="47"/>
      <c r="AA121" s="134">
        <f>AA122+AA155+AA159</f>
        <v>0</v>
      </c>
      <c r="AT121" s="18" t="s">
        <v>76</v>
      </c>
      <c r="AU121" s="18" t="s">
        <v>113</v>
      </c>
      <c r="BK121" s="135">
        <f>BK122+BK155+BK159</f>
        <v>0</v>
      </c>
    </row>
    <row r="122" spans="2:65" s="9" customFormat="1" ht="37.35" customHeight="1">
      <c r="B122" s="136"/>
      <c r="C122" s="137"/>
      <c r="D122" s="138" t="s">
        <v>114</v>
      </c>
      <c r="E122" s="138"/>
      <c r="F122" s="138"/>
      <c r="G122" s="138"/>
      <c r="H122" s="138"/>
      <c r="I122" s="138"/>
      <c r="J122" s="138"/>
      <c r="K122" s="138"/>
      <c r="L122" s="138"/>
      <c r="M122" s="138"/>
      <c r="N122" s="225">
        <f>BK122</f>
        <v>0</v>
      </c>
      <c r="O122" s="210"/>
      <c r="P122" s="210"/>
      <c r="Q122" s="210"/>
      <c r="R122" s="139"/>
      <c r="T122" s="140"/>
      <c r="U122" s="137"/>
      <c r="V122" s="137"/>
      <c r="W122" s="141">
        <f>W123+W137</f>
        <v>861.81209999999999</v>
      </c>
      <c r="X122" s="137"/>
      <c r="Y122" s="141">
        <f>Y123+Y137</f>
        <v>122.55010999999999</v>
      </c>
      <c r="Z122" s="137"/>
      <c r="AA122" s="142">
        <f>AA123+AA137</f>
        <v>0</v>
      </c>
      <c r="AR122" s="143" t="s">
        <v>22</v>
      </c>
      <c r="AT122" s="144" t="s">
        <v>76</v>
      </c>
      <c r="AU122" s="144" t="s">
        <v>77</v>
      </c>
      <c r="AY122" s="143" t="s">
        <v>166</v>
      </c>
      <c r="BK122" s="145">
        <f>BK123+BK137</f>
        <v>0</v>
      </c>
    </row>
    <row r="123" spans="2:65" s="9" customFormat="1" ht="19.899999999999999" customHeight="1">
      <c r="B123" s="136"/>
      <c r="C123" s="137"/>
      <c r="D123" s="146" t="s">
        <v>115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226">
        <f>BK123</f>
        <v>0</v>
      </c>
      <c r="O123" s="227"/>
      <c r="P123" s="227"/>
      <c r="Q123" s="227"/>
      <c r="R123" s="139"/>
      <c r="T123" s="140"/>
      <c r="U123" s="137"/>
      <c r="V123" s="137"/>
      <c r="W123" s="141">
        <f>SUM(W124:W136)</f>
        <v>719.55539999999996</v>
      </c>
      <c r="X123" s="137"/>
      <c r="Y123" s="141">
        <f>SUM(Y124:Y136)</f>
        <v>117.3</v>
      </c>
      <c r="Z123" s="137"/>
      <c r="AA123" s="142">
        <f>SUM(AA124:AA136)</f>
        <v>0</v>
      </c>
      <c r="AR123" s="143" t="s">
        <v>22</v>
      </c>
      <c r="AT123" s="144" t="s">
        <v>76</v>
      </c>
      <c r="AU123" s="144" t="s">
        <v>22</v>
      </c>
      <c r="AY123" s="143" t="s">
        <v>166</v>
      </c>
      <c r="BK123" s="145">
        <f>SUM(BK124:BK136)</f>
        <v>0</v>
      </c>
    </row>
    <row r="124" spans="2:65" s="1" customFormat="1" ht="25.5" customHeight="1">
      <c r="B124" s="119"/>
      <c r="C124" s="147" t="s">
        <v>22</v>
      </c>
      <c r="D124" s="147" t="s">
        <v>167</v>
      </c>
      <c r="E124" s="148" t="s">
        <v>1240</v>
      </c>
      <c r="F124" s="219" t="s">
        <v>1241</v>
      </c>
      <c r="G124" s="219"/>
      <c r="H124" s="219"/>
      <c r="I124" s="219"/>
      <c r="J124" s="149" t="s">
        <v>170</v>
      </c>
      <c r="K124" s="150">
        <v>69.599999999999994</v>
      </c>
      <c r="L124" s="220"/>
      <c r="M124" s="220"/>
      <c r="N124" s="220">
        <f t="shared" ref="N124:N136" si="0">ROUND(L124*K124,2)</f>
        <v>0</v>
      </c>
      <c r="O124" s="220"/>
      <c r="P124" s="220"/>
      <c r="Q124" s="220"/>
      <c r="R124" s="121"/>
      <c r="T124" s="151" t="s">
        <v>5</v>
      </c>
      <c r="U124" s="40" t="s">
        <v>42</v>
      </c>
      <c r="V124" s="152">
        <v>9.7000000000000003E-2</v>
      </c>
      <c r="W124" s="152">
        <f t="shared" ref="W124:W136" si="1">V124*K124</f>
        <v>6.7511999999999999</v>
      </c>
      <c r="X124" s="152">
        <v>0</v>
      </c>
      <c r="Y124" s="152">
        <f t="shared" ref="Y124:Y136" si="2">X124*K124</f>
        <v>0</v>
      </c>
      <c r="Z124" s="152">
        <v>0</v>
      </c>
      <c r="AA124" s="153">
        <f t="shared" ref="AA124:AA136" si="3">Z124*K124</f>
        <v>0</v>
      </c>
      <c r="AR124" s="18" t="s">
        <v>171</v>
      </c>
      <c r="AT124" s="18" t="s">
        <v>167</v>
      </c>
      <c r="AU124" s="18" t="s">
        <v>103</v>
      </c>
      <c r="AY124" s="18" t="s">
        <v>166</v>
      </c>
      <c r="BE124" s="154">
        <f t="shared" ref="BE124:BE136" si="4">IF(U124="základní",N124,0)</f>
        <v>0</v>
      </c>
      <c r="BF124" s="154">
        <f t="shared" ref="BF124:BF136" si="5">IF(U124="snížená",N124,0)</f>
        <v>0</v>
      </c>
      <c r="BG124" s="154">
        <f t="shared" ref="BG124:BG136" si="6">IF(U124="zákl. přenesená",N124,0)</f>
        <v>0</v>
      </c>
      <c r="BH124" s="154">
        <f t="shared" ref="BH124:BH136" si="7">IF(U124="sníž. přenesená",N124,0)</f>
        <v>0</v>
      </c>
      <c r="BI124" s="154">
        <f t="shared" ref="BI124:BI136" si="8">IF(U124="nulová",N124,0)</f>
        <v>0</v>
      </c>
      <c r="BJ124" s="18" t="s">
        <v>22</v>
      </c>
      <c r="BK124" s="154">
        <f t="shared" ref="BK124:BK136" si="9">ROUND(L124*K124,2)</f>
        <v>0</v>
      </c>
      <c r="BL124" s="18" t="s">
        <v>171</v>
      </c>
      <c r="BM124" s="18" t="s">
        <v>1819</v>
      </c>
    </row>
    <row r="125" spans="2:65" s="1" customFormat="1" ht="25.5" customHeight="1">
      <c r="B125" s="119"/>
      <c r="C125" s="147" t="s">
        <v>103</v>
      </c>
      <c r="D125" s="147" t="s">
        <v>167</v>
      </c>
      <c r="E125" s="148" t="s">
        <v>1820</v>
      </c>
      <c r="F125" s="219" t="s">
        <v>1821</v>
      </c>
      <c r="G125" s="219"/>
      <c r="H125" s="219"/>
      <c r="I125" s="219"/>
      <c r="J125" s="149" t="s">
        <v>170</v>
      </c>
      <c r="K125" s="150">
        <v>4.05</v>
      </c>
      <c r="L125" s="220"/>
      <c r="M125" s="220"/>
      <c r="N125" s="220">
        <f t="shared" si="0"/>
        <v>0</v>
      </c>
      <c r="O125" s="220"/>
      <c r="P125" s="220"/>
      <c r="Q125" s="220"/>
      <c r="R125" s="121"/>
      <c r="T125" s="151" t="s">
        <v>5</v>
      </c>
      <c r="U125" s="40" t="s">
        <v>42</v>
      </c>
      <c r="V125" s="152">
        <v>0.871</v>
      </c>
      <c r="W125" s="152">
        <f t="shared" si="1"/>
        <v>3.5275499999999997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8" t="s">
        <v>171</v>
      </c>
      <c r="AT125" s="18" t="s">
        <v>167</v>
      </c>
      <c r="AU125" s="18" t="s">
        <v>103</v>
      </c>
      <c r="AY125" s="18" t="s">
        <v>166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8" t="s">
        <v>22</v>
      </c>
      <c r="BK125" s="154">
        <f t="shared" si="9"/>
        <v>0</v>
      </c>
      <c r="BL125" s="18" t="s">
        <v>171</v>
      </c>
      <c r="BM125" s="18" t="s">
        <v>1822</v>
      </c>
    </row>
    <row r="126" spans="2:65" s="1" customFormat="1" ht="25.5" customHeight="1">
      <c r="B126" s="119"/>
      <c r="C126" s="147" t="s">
        <v>176</v>
      </c>
      <c r="D126" s="147" t="s">
        <v>167</v>
      </c>
      <c r="E126" s="148" t="s">
        <v>1823</v>
      </c>
      <c r="F126" s="219" t="s">
        <v>1824</v>
      </c>
      <c r="G126" s="219"/>
      <c r="H126" s="219"/>
      <c r="I126" s="219"/>
      <c r="J126" s="149" t="s">
        <v>170</v>
      </c>
      <c r="K126" s="150">
        <v>4.05</v>
      </c>
      <c r="L126" s="220"/>
      <c r="M126" s="220"/>
      <c r="N126" s="220">
        <f t="shared" si="0"/>
        <v>0</v>
      </c>
      <c r="O126" s="220"/>
      <c r="P126" s="220"/>
      <c r="Q126" s="220"/>
      <c r="R126" s="121"/>
      <c r="T126" s="151" t="s">
        <v>5</v>
      </c>
      <c r="U126" s="40" t="s">
        <v>42</v>
      </c>
      <c r="V126" s="152">
        <v>0.04</v>
      </c>
      <c r="W126" s="152">
        <f t="shared" si="1"/>
        <v>0.16200000000000001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8" t="s">
        <v>171</v>
      </c>
      <c r="AT126" s="18" t="s">
        <v>167</v>
      </c>
      <c r="AU126" s="18" t="s">
        <v>103</v>
      </c>
      <c r="AY126" s="18" t="s">
        <v>166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8" t="s">
        <v>22</v>
      </c>
      <c r="BK126" s="154">
        <f t="shared" si="9"/>
        <v>0</v>
      </c>
      <c r="BL126" s="18" t="s">
        <v>171</v>
      </c>
      <c r="BM126" s="18" t="s">
        <v>1825</v>
      </c>
    </row>
    <row r="127" spans="2:65" s="1" customFormat="1" ht="25.5" customHeight="1">
      <c r="B127" s="119"/>
      <c r="C127" s="147" t="s">
        <v>171</v>
      </c>
      <c r="D127" s="147" t="s">
        <v>167</v>
      </c>
      <c r="E127" s="148" t="s">
        <v>1826</v>
      </c>
      <c r="F127" s="219" t="s">
        <v>1827</v>
      </c>
      <c r="G127" s="219"/>
      <c r="H127" s="219"/>
      <c r="I127" s="219"/>
      <c r="J127" s="149" t="s">
        <v>170</v>
      </c>
      <c r="K127" s="150">
        <v>303.60000000000002</v>
      </c>
      <c r="L127" s="220"/>
      <c r="M127" s="220"/>
      <c r="N127" s="220">
        <f t="shared" si="0"/>
        <v>0</v>
      </c>
      <c r="O127" s="220"/>
      <c r="P127" s="220"/>
      <c r="Q127" s="220"/>
      <c r="R127" s="121"/>
      <c r="T127" s="151" t="s">
        <v>5</v>
      </c>
      <c r="U127" s="40" t="s">
        <v>42</v>
      </c>
      <c r="V127" s="152">
        <v>0.82499999999999996</v>
      </c>
      <c r="W127" s="152">
        <f t="shared" si="1"/>
        <v>250.47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8" t="s">
        <v>171</v>
      </c>
      <c r="AT127" s="18" t="s">
        <v>167</v>
      </c>
      <c r="AU127" s="18" t="s">
        <v>103</v>
      </c>
      <c r="AY127" s="18" t="s">
        <v>166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22</v>
      </c>
      <c r="BK127" s="154">
        <f t="shared" si="9"/>
        <v>0</v>
      </c>
      <c r="BL127" s="18" t="s">
        <v>171</v>
      </c>
      <c r="BM127" s="18" t="s">
        <v>1828</v>
      </c>
    </row>
    <row r="128" spans="2:65" s="1" customFormat="1" ht="25.5" customHeight="1">
      <c r="B128" s="119"/>
      <c r="C128" s="147" t="s">
        <v>183</v>
      </c>
      <c r="D128" s="147" t="s">
        <v>167</v>
      </c>
      <c r="E128" s="148" t="s">
        <v>1829</v>
      </c>
      <c r="F128" s="219" t="s">
        <v>1830</v>
      </c>
      <c r="G128" s="219"/>
      <c r="H128" s="219"/>
      <c r="I128" s="219"/>
      <c r="J128" s="149" t="s">
        <v>170</v>
      </c>
      <c r="K128" s="150">
        <v>303.60000000000002</v>
      </c>
      <c r="L128" s="220"/>
      <c r="M128" s="220"/>
      <c r="N128" s="220">
        <f t="shared" si="0"/>
        <v>0</v>
      </c>
      <c r="O128" s="220"/>
      <c r="P128" s="220"/>
      <c r="Q128" s="220"/>
      <c r="R128" s="121"/>
      <c r="T128" s="151" t="s">
        <v>5</v>
      </c>
      <c r="U128" s="40" t="s">
        <v>42</v>
      </c>
      <c r="V128" s="152">
        <v>0.1</v>
      </c>
      <c r="W128" s="152">
        <f t="shared" si="1"/>
        <v>30.360000000000003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8" t="s">
        <v>171</v>
      </c>
      <c r="AT128" s="18" t="s">
        <v>167</v>
      </c>
      <c r="AU128" s="18" t="s">
        <v>103</v>
      </c>
      <c r="AY128" s="18" t="s">
        <v>166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22</v>
      </c>
      <c r="BK128" s="154">
        <f t="shared" si="9"/>
        <v>0</v>
      </c>
      <c r="BL128" s="18" t="s">
        <v>171</v>
      </c>
      <c r="BM128" s="18" t="s">
        <v>1831</v>
      </c>
    </row>
    <row r="129" spans="2:65" s="1" customFormat="1" ht="38.25" customHeight="1">
      <c r="B129" s="119"/>
      <c r="C129" s="147" t="s">
        <v>187</v>
      </c>
      <c r="D129" s="147" t="s">
        <v>167</v>
      </c>
      <c r="E129" s="148" t="s">
        <v>1832</v>
      </c>
      <c r="F129" s="219" t="s">
        <v>1833</v>
      </c>
      <c r="G129" s="219"/>
      <c r="H129" s="219"/>
      <c r="I129" s="219"/>
      <c r="J129" s="149" t="s">
        <v>170</v>
      </c>
      <c r="K129" s="150">
        <v>2.88</v>
      </c>
      <c r="L129" s="220"/>
      <c r="M129" s="220"/>
      <c r="N129" s="220">
        <f t="shared" si="0"/>
        <v>0</v>
      </c>
      <c r="O129" s="220"/>
      <c r="P129" s="220"/>
      <c r="Q129" s="220"/>
      <c r="R129" s="121"/>
      <c r="T129" s="151" t="s">
        <v>5</v>
      </c>
      <c r="U129" s="40" t="s">
        <v>42</v>
      </c>
      <c r="V129" s="152">
        <v>2.94</v>
      </c>
      <c r="W129" s="152">
        <f t="shared" si="1"/>
        <v>8.4672000000000001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171</v>
      </c>
      <c r="AT129" s="18" t="s">
        <v>167</v>
      </c>
      <c r="AU129" s="18" t="s">
        <v>103</v>
      </c>
      <c r="AY129" s="18" t="s">
        <v>166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22</v>
      </c>
      <c r="BK129" s="154">
        <f t="shared" si="9"/>
        <v>0</v>
      </c>
      <c r="BL129" s="18" t="s">
        <v>171</v>
      </c>
      <c r="BM129" s="18" t="s">
        <v>1834</v>
      </c>
    </row>
    <row r="130" spans="2:65" s="1" customFormat="1" ht="38.25" customHeight="1">
      <c r="B130" s="119"/>
      <c r="C130" s="147" t="s">
        <v>191</v>
      </c>
      <c r="D130" s="147" t="s">
        <v>167</v>
      </c>
      <c r="E130" s="148" t="s">
        <v>1835</v>
      </c>
      <c r="F130" s="219" t="s">
        <v>1836</v>
      </c>
      <c r="G130" s="219"/>
      <c r="H130" s="219"/>
      <c r="I130" s="219"/>
      <c r="J130" s="149" t="s">
        <v>170</v>
      </c>
      <c r="K130" s="150">
        <v>2.88</v>
      </c>
      <c r="L130" s="220"/>
      <c r="M130" s="220"/>
      <c r="N130" s="220">
        <f t="shared" si="0"/>
        <v>0</v>
      </c>
      <c r="O130" s="220"/>
      <c r="P130" s="220"/>
      <c r="Q130" s="220"/>
      <c r="R130" s="121"/>
      <c r="T130" s="151" t="s">
        <v>5</v>
      </c>
      <c r="U130" s="40" t="s">
        <v>42</v>
      </c>
      <c r="V130" s="152">
        <v>0.8</v>
      </c>
      <c r="W130" s="152">
        <f t="shared" si="1"/>
        <v>2.3039999999999998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8" t="s">
        <v>171</v>
      </c>
      <c r="AT130" s="18" t="s">
        <v>167</v>
      </c>
      <c r="AU130" s="18" t="s">
        <v>103</v>
      </c>
      <c r="AY130" s="18" t="s">
        <v>166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22</v>
      </c>
      <c r="BK130" s="154">
        <f t="shared" si="9"/>
        <v>0</v>
      </c>
      <c r="BL130" s="18" t="s">
        <v>171</v>
      </c>
      <c r="BM130" s="18" t="s">
        <v>1837</v>
      </c>
    </row>
    <row r="131" spans="2:65" s="1" customFormat="1" ht="25.5" customHeight="1">
      <c r="B131" s="119"/>
      <c r="C131" s="147" t="s">
        <v>197</v>
      </c>
      <c r="D131" s="147" t="s">
        <v>167</v>
      </c>
      <c r="E131" s="148" t="s">
        <v>177</v>
      </c>
      <c r="F131" s="219" t="s">
        <v>178</v>
      </c>
      <c r="G131" s="219"/>
      <c r="H131" s="219"/>
      <c r="I131" s="219"/>
      <c r="J131" s="149" t="s">
        <v>170</v>
      </c>
      <c r="K131" s="150">
        <v>366.63</v>
      </c>
      <c r="L131" s="220"/>
      <c r="M131" s="220"/>
      <c r="N131" s="220">
        <f t="shared" si="0"/>
        <v>0</v>
      </c>
      <c r="O131" s="220"/>
      <c r="P131" s="220"/>
      <c r="Q131" s="220"/>
      <c r="R131" s="121"/>
      <c r="T131" s="151" t="s">
        <v>5</v>
      </c>
      <c r="U131" s="40" t="s">
        <v>42</v>
      </c>
      <c r="V131" s="152">
        <v>4.3999999999999997E-2</v>
      </c>
      <c r="W131" s="152">
        <f t="shared" si="1"/>
        <v>16.131719999999998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8" t="s">
        <v>171</v>
      </c>
      <c r="AT131" s="18" t="s">
        <v>167</v>
      </c>
      <c r="AU131" s="18" t="s">
        <v>103</v>
      </c>
      <c r="AY131" s="18" t="s">
        <v>166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22</v>
      </c>
      <c r="BK131" s="154">
        <f t="shared" si="9"/>
        <v>0</v>
      </c>
      <c r="BL131" s="18" t="s">
        <v>171</v>
      </c>
      <c r="BM131" s="18" t="s">
        <v>1838</v>
      </c>
    </row>
    <row r="132" spans="2:65" s="1" customFormat="1" ht="25.5" customHeight="1">
      <c r="B132" s="119"/>
      <c r="C132" s="147" t="s">
        <v>202</v>
      </c>
      <c r="D132" s="147" t="s">
        <v>167</v>
      </c>
      <c r="E132" s="148" t="s">
        <v>1839</v>
      </c>
      <c r="F132" s="219" t="s">
        <v>1840</v>
      </c>
      <c r="G132" s="219"/>
      <c r="H132" s="219"/>
      <c r="I132" s="219"/>
      <c r="J132" s="149" t="s">
        <v>170</v>
      </c>
      <c r="K132" s="150">
        <v>366.63</v>
      </c>
      <c r="L132" s="220"/>
      <c r="M132" s="220"/>
      <c r="N132" s="220">
        <f t="shared" si="0"/>
        <v>0</v>
      </c>
      <c r="O132" s="220"/>
      <c r="P132" s="220"/>
      <c r="Q132" s="220"/>
      <c r="R132" s="121"/>
      <c r="T132" s="151" t="s">
        <v>5</v>
      </c>
      <c r="U132" s="40" t="s">
        <v>42</v>
      </c>
      <c r="V132" s="152">
        <v>0.65200000000000002</v>
      </c>
      <c r="W132" s="152">
        <f t="shared" si="1"/>
        <v>239.04276000000002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8" t="s">
        <v>171</v>
      </c>
      <c r="AT132" s="18" t="s">
        <v>167</v>
      </c>
      <c r="AU132" s="18" t="s">
        <v>103</v>
      </c>
      <c r="AY132" s="18" t="s">
        <v>166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22</v>
      </c>
      <c r="BK132" s="154">
        <f t="shared" si="9"/>
        <v>0</v>
      </c>
      <c r="BL132" s="18" t="s">
        <v>171</v>
      </c>
      <c r="BM132" s="18" t="s">
        <v>1841</v>
      </c>
    </row>
    <row r="133" spans="2:65" s="1" customFormat="1" ht="16.5" customHeight="1">
      <c r="B133" s="119"/>
      <c r="C133" s="147" t="s">
        <v>27</v>
      </c>
      <c r="D133" s="147" t="s">
        <v>167</v>
      </c>
      <c r="E133" s="148" t="s">
        <v>1842</v>
      </c>
      <c r="F133" s="219" t="s">
        <v>1843</v>
      </c>
      <c r="G133" s="219"/>
      <c r="H133" s="219"/>
      <c r="I133" s="219"/>
      <c r="J133" s="149" t="s">
        <v>170</v>
      </c>
      <c r="K133" s="150">
        <v>366.63</v>
      </c>
      <c r="L133" s="220"/>
      <c r="M133" s="220"/>
      <c r="N133" s="220">
        <f t="shared" si="0"/>
        <v>0</v>
      </c>
      <c r="O133" s="220"/>
      <c r="P133" s="220"/>
      <c r="Q133" s="220"/>
      <c r="R133" s="121"/>
      <c r="T133" s="151" t="s">
        <v>5</v>
      </c>
      <c r="U133" s="40" t="s">
        <v>42</v>
      </c>
      <c r="V133" s="152">
        <v>3.1E-2</v>
      </c>
      <c r="W133" s="152">
        <f t="shared" si="1"/>
        <v>11.36553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8" t="s">
        <v>171</v>
      </c>
      <c r="AT133" s="18" t="s">
        <v>167</v>
      </c>
      <c r="AU133" s="18" t="s">
        <v>103</v>
      </c>
      <c r="AY133" s="18" t="s">
        <v>166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22</v>
      </c>
      <c r="BK133" s="154">
        <f t="shared" si="9"/>
        <v>0</v>
      </c>
      <c r="BL133" s="18" t="s">
        <v>171</v>
      </c>
      <c r="BM133" s="18" t="s">
        <v>1844</v>
      </c>
    </row>
    <row r="134" spans="2:65" s="1" customFormat="1" ht="25.5" customHeight="1">
      <c r="B134" s="119"/>
      <c r="C134" s="147" t="s">
        <v>210</v>
      </c>
      <c r="D134" s="147" t="s">
        <v>167</v>
      </c>
      <c r="E134" s="148" t="s">
        <v>180</v>
      </c>
      <c r="F134" s="219" t="s">
        <v>181</v>
      </c>
      <c r="G134" s="219"/>
      <c r="H134" s="219"/>
      <c r="I134" s="219"/>
      <c r="J134" s="149" t="s">
        <v>170</v>
      </c>
      <c r="K134" s="150">
        <v>238.56</v>
      </c>
      <c r="L134" s="220"/>
      <c r="M134" s="220"/>
      <c r="N134" s="220">
        <f t="shared" si="0"/>
        <v>0</v>
      </c>
      <c r="O134" s="220"/>
      <c r="P134" s="220"/>
      <c r="Q134" s="220"/>
      <c r="R134" s="121"/>
      <c r="T134" s="151" t="s">
        <v>5</v>
      </c>
      <c r="U134" s="40" t="s">
        <v>42</v>
      </c>
      <c r="V134" s="152">
        <v>0.19900000000000001</v>
      </c>
      <c r="W134" s="152">
        <f t="shared" si="1"/>
        <v>47.473440000000004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8" t="s">
        <v>171</v>
      </c>
      <c r="AT134" s="18" t="s">
        <v>167</v>
      </c>
      <c r="AU134" s="18" t="s">
        <v>103</v>
      </c>
      <c r="AY134" s="18" t="s">
        <v>166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8" t="s">
        <v>22</v>
      </c>
      <c r="BK134" s="154">
        <f t="shared" si="9"/>
        <v>0</v>
      </c>
      <c r="BL134" s="18" t="s">
        <v>171</v>
      </c>
      <c r="BM134" s="18" t="s">
        <v>1845</v>
      </c>
    </row>
    <row r="135" spans="2:65" s="1" customFormat="1" ht="25.5" customHeight="1">
      <c r="B135" s="119"/>
      <c r="C135" s="147" t="s">
        <v>214</v>
      </c>
      <c r="D135" s="147" t="s">
        <v>167</v>
      </c>
      <c r="E135" s="148" t="s">
        <v>184</v>
      </c>
      <c r="F135" s="219" t="s">
        <v>185</v>
      </c>
      <c r="G135" s="219"/>
      <c r="H135" s="219"/>
      <c r="I135" s="219"/>
      <c r="J135" s="149" t="s">
        <v>170</v>
      </c>
      <c r="K135" s="150">
        <v>69</v>
      </c>
      <c r="L135" s="220"/>
      <c r="M135" s="220"/>
      <c r="N135" s="220">
        <f t="shared" si="0"/>
        <v>0</v>
      </c>
      <c r="O135" s="220"/>
      <c r="P135" s="220"/>
      <c r="Q135" s="220"/>
      <c r="R135" s="121"/>
      <c r="T135" s="151" t="s">
        <v>5</v>
      </c>
      <c r="U135" s="40" t="s">
        <v>42</v>
      </c>
      <c r="V135" s="152">
        <v>1.5</v>
      </c>
      <c r="W135" s="152">
        <f t="shared" si="1"/>
        <v>103.5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8" t="s">
        <v>171</v>
      </c>
      <c r="AT135" s="18" t="s">
        <v>167</v>
      </c>
      <c r="AU135" s="18" t="s">
        <v>103</v>
      </c>
      <c r="AY135" s="18" t="s">
        <v>166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8" t="s">
        <v>22</v>
      </c>
      <c r="BK135" s="154">
        <f t="shared" si="9"/>
        <v>0</v>
      </c>
      <c r="BL135" s="18" t="s">
        <v>171</v>
      </c>
      <c r="BM135" s="18" t="s">
        <v>1846</v>
      </c>
    </row>
    <row r="136" spans="2:65" s="1" customFormat="1" ht="16.5" customHeight="1">
      <c r="B136" s="119"/>
      <c r="C136" s="155" t="s">
        <v>218</v>
      </c>
      <c r="D136" s="155" t="s">
        <v>254</v>
      </c>
      <c r="E136" s="156" t="s">
        <v>1847</v>
      </c>
      <c r="F136" s="221" t="s">
        <v>1848</v>
      </c>
      <c r="G136" s="221"/>
      <c r="H136" s="221"/>
      <c r="I136" s="221"/>
      <c r="J136" s="157" t="s">
        <v>208</v>
      </c>
      <c r="K136" s="158">
        <v>117.3</v>
      </c>
      <c r="L136" s="222"/>
      <c r="M136" s="222"/>
      <c r="N136" s="222">
        <f t="shared" si="0"/>
        <v>0</v>
      </c>
      <c r="O136" s="220"/>
      <c r="P136" s="220"/>
      <c r="Q136" s="220"/>
      <c r="R136" s="121"/>
      <c r="T136" s="151" t="s">
        <v>5</v>
      </c>
      <c r="U136" s="40" t="s">
        <v>42</v>
      </c>
      <c r="V136" s="152">
        <v>0</v>
      </c>
      <c r="W136" s="152">
        <f t="shared" si="1"/>
        <v>0</v>
      </c>
      <c r="X136" s="152">
        <v>1</v>
      </c>
      <c r="Y136" s="152">
        <f t="shared" si="2"/>
        <v>117.3</v>
      </c>
      <c r="Z136" s="152">
        <v>0</v>
      </c>
      <c r="AA136" s="153">
        <f t="shared" si="3"/>
        <v>0</v>
      </c>
      <c r="AR136" s="18" t="s">
        <v>197</v>
      </c>
      <c r="AT136" s="18" t="s">
        <v>254</v>
      </c>
      <c r="AU136" s="18" t="s">
        <v>103</v>
      </c>
      <c r="AY136" s="18" t="s">
        <v>166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8" t="s">
        <v>22</v>
      </c>
      <c r="BK136" s="154">
        <f t="shared" si="9"/>
        <v>0</v>
      </c>
      <c r="BL136" s="18" t="s">
        <v>171</v>
      </c>
      <c r="BM136" s="18" t="s">
        <v>1849</v>
      </c>
    </row>
    <row r="137" spans="2:65" s="9" customFormat="1" ht="29.85" customHeight="1">
      <c r="B137" s="136"/>
      <c r="C137" s="137"/>
      <c r="D137" s="146" t="s">
        <v>1817</v>
      </c>
      <c r="E137" s="146"/>
      <c r="F137" s="146"/>
      <c r="G137" s="146"/>
      <c r="H137" s="146"/>
      <c r="I137" s="146"/>
      <c r="J137" s="146"/>
      <c r="K137" s="146"/>
      <c r="L137" s="146"/>
      <c r="M137" s="146"/>
      <c r="N137" s="228">
        <f>BK137</f>
        <v>0</v>
      </c>
      <c r="O137" s="229"/>
      <c r="P137" s="229"/>
      <c r="Q137" s="229"/>
      <c r="R137" s="139"/>
      <c r="T137" s="140"/>
      <c r="U137" s="137"/>
      <c r="V137" s="137"/>
      <c r="W137" s="141">
        <f>SUM(W138:W154)</f>
        <v>142.2567</v>
      </c>
      <c r="X137" s="137"/>
      <c r="Y137" s="141">
        <f>SUM(Y138:Y154)</f>
        <v>5.2501099999999994</v>
      </c>
      <c r="Z137" s="137"/>
      <c r="AA137" s="142">
        <f>SUM(AA138:AA154)</f>
        <v>0</v>
      </c>
      <c r="AR137" s="143" t="s">
        <v>22</v>
      </c>
      <c r="AT137" s="144" t="s">
        <v>76</v>
      </c>
      <c r="AU137" s="144" t="s">
        <v>22</v>
      </c>
      <c r="AY137" s="143" t="s">
        <v>166</v>
      </c>
      <c r="BK137" s="145">
        <f>SUM(BK138:BK154)</f>
        <v>0</v>
      </c>
    </row>
    <row r="138" spans="2:65" s="1" customFormat="1" ht="25.5" customHeight="1">
      <c r="B138" s="119"/>
      <c r="C138" s="147" t="s">
        <v>222</v>
      </c>
      <c r="D138" s="147" t="s">
        <v>167</v>
      </c>
      <c r="E138" s="148" t="s">
        <v>188</v>
      </c>
      <c r="F138" s="219" t="s">
        <v>189</v>
      </c>
      <c r="G138" s="219"/>
      <c r="H138" s="219"/>
      <c r="I138" s="219"/>
      <c r="J138" s="149" t="s">
        <v>170</v>
      </c>
      <c r="K138" s="150">
        <v>35.46</v>
      </c>
      <c r="L138" s="220"/>
      <c r="M138" s="220"/>
      <c r="N138" s="220">
        <f t="shared" ref="N138:N154" si="10">ROUND(L138*K138,2)</f>
        <v>0</v>
      </c>
      <c r="O138" s="220"/>
      <c r="P138" s="220"/>
      <c r="Q138" s="220"/>
      <c r="R138" s="121"/>
      <c r="T138" s="151" t="s">
        <v>5</v>
      </c>
      <c r="U138" s="40" t="s">
        <v>42</v>
      </c>
      <c r="V138" s="152">
        <v>1.6950000000000001</v>
      </c>
      <c r="W138" s="152">
        <f t="shared" ref="W138:W154" si="11">V138*K138</f>
        <v>60.104700000000001</v>
      </c>
      <c r="X138" s="152">
        <v>0</v>
      </c>
      <c r="Y138" s="152">
        <f t="shared" ref="Y138:Y154" si="12">X138*K138</f>
        <v>0</v>
      </c>
      <c r="Z138" s="152">
        <v>0</v>
      </c>
      <c r="AA138" s="153">
        <f t="shared" ref="AA138:AA154" si="13">Z138*K138</f>
        <v>0</v>
      </c>
      <c r="AR138" s="18" t="s">
        <v>171</v>
      </c>
      <c r="AT138" s="18" t="s">
        <v>167</v>
      </c>
      <c r="AU138" s="18" t="s">
        <v>103</v>
      </c>
      <c r="AY138" s="18" t="s">
        <v>166</v>
      </c>
      <c r="BE138" s="154">
        <f t="shared" ref="BE138:BE154" si="14">IF(U138="základní",N138,0)</f>
        <v>0</v>
      </c>
      <c r="BF138" s="154">
        <f t="shared" ref="BF138:BF154" si="15">IF(U138="snížená",N138,0)</f>
        <v>0</v>
      </c>
      <c r="BG138" s="154">
        <f t="shared" ref="BG138:BG154" si="16">IF(U138="zákl. přenesená",N138,0)</f>
        <v>0</v>
      </c>
      <c r="BH138" s="154">
        <f t="shared" ref="BH138:BH154" si="17">IF(U138="sníž. přenesená",N138,0)</f>
        <v>0</v>
      </c>
      <c r="BI138" s="154">
        <f t="shared" ref="BI138:BI154" si="18">IF(U138="nulová",N138,0)</f>
        <v>0</v>
      </c>
      <c r="BJ138" s="18" t="s">
        <v>22</v>
      </c>
      <c r="BK138" s="154">
        <f t="shared" ref="BK138:BK154" si="19">ROUND(L138*K138,2)</f>
        <v>0</v>
      </c>
      <c r="BL138" s="18" t="s">
        <v>171</v>
      </c>
      <c r="BM138" s="18" t="s">
        <v>1850</v>
      </c>
    </row>
    <row r="139" spans="2:65" s="1" customFormat="1" ht="38.25" customHeight="1">
      <c r="B139" s="119"/>
      <c r="C139" s="147" t="s">
        <v>11</v>
      </c>
      <c r="D139" s="147" t="s">
        <v>167</v>
      </c>
      <c r="E139" s="148" t="s">
        <v>1851</v>
      </c>
      <c r="F139" s="219" t="s">
        <v>1852</v>
      </c>
      <c r="G139" s="219"/>
      <c r="H139" s="219"/>
      <c r="I139" s="219"/>
      <c r="J139" s="149" t="s">
        <v>200</v>
      </c>
      <c r="K139" s="150">
        <v>195</v>
      </c>
      <c r="L139" s="220"/>
      <c r="M139" s="220"/>
      <c r="N139" s="220">
        <f t="shared" si="10"/>
        <v>0</v>
      </c>
      <c r="O139" s="220"/>
      <c r="P139" s="220"/>
      <c r="Q139" s="220"/>
      <c r="R139" s="121"/>
      <c r="T139" s="151" t="s">
        <v>5</v>
      </c>
      <c r="U139" s="40" t="s">
        <v>42</v>
      </c>
      <c r="V139" s="152">
        <v>0.155</v>
      </c>
      <c r="W139" s="152">
        <f t="shared" si="11"/>
        <v>30.225000000000001</v>
      </c>
      <c r="X139" s="152">
        <v>0</v>
      </c>
      <c r="Y139" s="152">
        <f t="shared" si="12"/>
        <v>0</v>
      </c>
      <c r="Z139" s="152">
        <v>0</v>
      </c>
      <c r="AA139" s="153">
        <f t="shared" si="13"/>
        <v>0</v>
      </c>
      <c r="AR139" s="18" t="s">
        <v>171</v>
      </c>
      <c r="AT139" s="18" t="s">
        <v>167</v>
      </c>
      <c r="AU139" s="18" t="s">
        <v>103</v>
      </c>
      <c r="AY139" s="18" t="s">
        <v>166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8" t="s">
        <v>22</v>
      </c>
      <c r="BK139" s="154">
        <f t="shared" si="19"/>
        <v>0</v>
      </c>
      <c r="BL139" s="18" t="s">
        <v>171</v>
      </c>
      <c r="BM139" s="18" t="s">
        <v>1853</v>
      </c>
    </row>
    <row r="140" spans="2:65" s="1" customFormat="1" ht="38.25" customHeight="1">
      <c r="B140" s="119"/>
      <c r="C140" s="155" t="s">
        <v>230</v>
      </c>
      <c r="D140" s="155" t="s">
        <v>254</v>
      </c>
      <c r="E140" s="156" t="s">
        <v>1854</v>
      </c>
      <c r="F140" s="221" t="s">
        <v>1855</v>
      </c>
      <c r="G140" s="221"/>
      <c r="H140" s="221"/>
      <c r="I140" s="221"/>
      <c r="J140" s="157" t="s">
        <v>200</v>
      </c>
      <c r="K140" s="158">
        <v>45</v>
      </c>
      <c r="L140" s="222"/>
      <c r="M140" s="222"/>
      <c r="N140" s="222">
        <f t="shared" si="10"/>
        <v>0</v>
      </c>
      <c r="O140" s="220"/>
      <c r="P140" s="220"/>
      <c r="Q140" s="220"/>
      <c r="R140" s="121"/>
      <c r="T140" s="151" t="s">
        <v>5</v>
      </c>
      <c r="U140" s="40" t="s">
        <v>42</v>
      </c>
      <c r="V140" s="152">
        <v>0</v>
      </c>
      <c r="W140" s="152">
        <f t="shared" si="11"/>
        <v>0</v>
      </c>
      <c r="X140" s="152">
        <v>4.2999999999999999E-4</v>
      </c>
      <c r="Y140" s="152">
        <f t="shared" si="12"/>
        <v>1.9349999999999999E-2</v>
      </c>
      <c r="Z140" s="152">
        <v>0</v>
      </c>
      <c r="AA140" s="153">
        <f t="shared" si="13"/>
        <v>0</v>
      </c>
      <c r="AR140" s="18" t="s">
        <v>197</v>
      </c>
      <c r="AT140" s="18" t="s">
        <v>254</v>
      </c>
      <c r="AU140" s="18" t="s">
        <v>103</v>
      </c>
      <c r="AY140" s="18" t="s">
        <v>166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8" t="s">
        <v>22</v>
      </c>
      <c r="BK140" s="154">
        <f t="shared" si="19"/>
        <v>0</v>
      </c>
      <c r="BL140" s="18" t="s">
        <v>171</v>
      </c>
      <c r="BM140" s="18" t="s">
        <v>1856</v>
      </c>
    </row>
    <row r="141" spans="2:65" s="1" customFormat="1" ht="38.25" customHeight="1">
      <c r="B141" s="119"/>
      <c r="C141" s="155" t="s">
        <v>234</v>
      </c>
      <c r="D141" s="155" t="s">
        <v>254</v>
      </c>
      <c r="E141" s="156" t="s">
        <v>1857</v>
      </c>
      <c r="F141" s="221" t="s">
        <v>1858</v>
      </c>
      <c r="G141" s="221"/>
      <c r="H141" s="221"/>
      <c r="I141" s="221"/>
      <c r="J141" s="157" t="s">
        <v>200</v>
      </c>
      <c r="K141" s="158">
        <v>150</v>
      </c>
      <c r="L141" s="222"/>
      <c r="M141" s="222"/>
      <c r="N141" s="222">
        <f t="shared" si="10"/>
        <v>0</v>
      </c>
      <c r="O141" s="220"/>
      <c r="P141" s="220"/>
      <c r="Q141" s="220"/>
      <c r="R141" s="121"/>
      <c r="T141" s="151" t="s">
        <v>5</v>
      </c>
      <c r="U141" s="40" t="s">
        <v>42</v>
      </c>
      <c r="V141" s="152">
        <v>0</v>
      </c>
      <c r="W141" s="152">
        <f t="shared" si="11"/>
        <v>0</v>
      </c>
      <c r="X141" s="152">
        <v>4.2999999999999999E-4</v>
      </c>
      <c r="Y141" s="152">
        <f t="shared" si="12"/>
        <v>6.4500000000000002E-2</v>
      </c>
      <c r="Z141" s="152">
        <v>0</v>
      </c>
      <c r="AA141" s="153">
        <f t="shared" si="13"/>
        <v>0</v>
      </c>
      <c r="AR141" s="18" t="s">
        <v>197</v>
      </c>
      <c r="AT141" s="18" t="s">
        <v>254</v>
      </c>
      <c r="AU141" s="18" t="s">
        <v>103</v>
      </c>
      <c r="AY141" s="18" t="s">
        <v>166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8" t="s">
        <v>22</v>
      </c>
      <c r="BK141" s="154">
        <f t="shared" si="19"/>
        <v>0</v>
      </c>
      <c r="BL141" s="18" t="s">
        <v>171</v>
      </c>
      <c r="BM141" s="18" t="s">
        <v>1859</v>
      </c>
    </row>
    <row r="142" spans="2:65" s="1" customFormat="1" ht="25.5" customHeight="1">
      <c r="B142" s="119"/>
      <c r="C142" s="147" t="s">
        <v>238</v>
      </c>
      <c r="D142" s="147" t="s">
        <v>167</v>
      </c>
      <c r="E142" s="148" t="s">
        <v>1860</v>
      </c>
      <c r="F142" s="219" t="s">
        <v>1861</v>
      </c>
      <c r="G142" s="219"/>
      <c r="H142" s="219"/>
      <c r="I142" s="219"/>
      <c r="J142" s="149" t="s">
        <v>200</v>
      </c>
      <c r="K142" s="150">
        <v>108</v>
      </c>
      <c r="L142" s="220"/>
      <c r="M142" s="220"/>
      <c r="N142" s="220">
        <f t="shared" si="10"/>
        <v>0</v>
      </c>
      <c r="O142" s="220"/>
      <c r="P142" s="220"/>
      <c r="Q142" s="220"/>
      <c r="R142" s="121"/>
      <c r="T142" s="151" t="s">
        <v>5</v>
      </c>
      <c r="U142" s="40" t="s">
        <v>42</v>
      </c>
      <c r="V142" s="152">
        <v>0.20699999999999999</v>
      </c>
      <c r="W142" s="152">
        <f t="shared" si="11"/>
        <v>22.355999999999998</v>
      </c>
      <c r="X142" s="152">
        <v>1.7700000000000001E-3</v>
      </c>
      <c r="Y142" s="152">
        <f t="shared" si="12"/>
        <v>0.19116</v>
      </c>
      <c r="Z142" s="152">
        <v>0</v>
      </c>
      <c r="AA142" s="153">
        <f t="shared" si="13"/>
        <v>0</v>
      </c>
      <c r="AR142" s="18" t="s">
        <v>171</v>
      </c>
      <c r="AT142" s="18" t="s">
        <v>167</v>
      </c>
      <c r="AU142" s="18" t="s">
        <v>103</v>
      </c>
      <c r="AY142" s="18" t="s">
        <v>166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8" t="s">
        <v>22</v>
      </c>
      <c r="BK142" s="154">
        <f t="shared" si="19"/>
        <v>0</v>
      </c>
      <c r="BL142" s="18" t="s">
        <v>171</v>
      </c>
      <c r="BM142" s="18" t="s">
        <v>1862</v>
      </c>
    </row>
    <row r="143" spans="2:65" s="1" customFormat="1" ht="25.5" customHeight="1">
      <c r="B143" s="119"/>
      <c r="C143" s="147" t="s">
        <v>242</v>
      </c>
      <c r="D143" s="147" t="s">
        <v>167</v>
      </c>
      <c r="E143" s="148" t="s">
        <v>1863</v>
      </c>
      <c r="F143" s="219" t="s">
        <v>1864</v>
      </c>
      <c r="G143" s="219"/>
      <c r="H143" s="219"/>
      <c r="I143" s="219"/>
      <c r="J143" s="149" t="s">
        <v>200</v>
      </c>
      <c r="K143" s="150">
        <v>10</v>
      </c>
      <c r="L143" s="220"/>
      <c r="M143" s="220"/>
      <c r="N143" s="220">
        <f t="shared" si="10"/>
        <v>0</v>
      </c>
      <c r="O143" s="220"/>
      <c r="P143" s="220"/>
      <c r="Q143" s="220"/>
      <c r="R143" s="121"/>
      <c r="T143" s="151" t="s">
        <v>5</v>
      </c>
      <c r="U143" s="40" t="s">
        <v>42</v>
      </c>
      <c r="V143" s="152">
        <v>0.29199999999999998</v>
      </c>
      <c r="W143" s="152">
        <f t="shared" si="11"/>
        <v>2.92</v>
      </c>
      <c r="X143" s="152">
        <v>2.7299999999999998E-3</v>
      </c>
      <c r="Y143" s="152">
        <f t="shared" si="12"/>
        <v>2.7299999999999998E-2</v>
      </c>
      <c r="Z143" s="152">
        <v>0</v>
      </c>
      <c r="AA143" s="153">
        <f t="shared" si="13"/>
        <v>0</v>
      </c>
      <c r="AR143" s="18" t="s">
        <v>171</v>
      </c>
      <c r="AT143" s="18" t="s">
        <v>167</v>
      </c>
      <c r="AU143" s="18" t="s">
        <v>103</v>
      </c>
      <c r="AY143" s="18" t="s">
        <v>166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8" t="s">
        <v>22</v>
      </c>
      <c r="BK143" s="154">
        <f t="shared" si="19"/>
        <v>0</v>
      </c>
      <c r="BL143" s="18" t="s">
        <v>171</v>
      </c>
      <c r="BM143" s="18" t="s">
        <v>1865</v>
      </c>
    </row>
    <row r="144" spans="2:65" s="1" customFormat="1" ht="25.5" customHeight="1">
      <c r="B144" s="119"/>
      <c r="C144" s="147" t="s">
        <v>246</v>
      </c>
      <c r="D144" s="147" t="s">
        <v>167</v>
      </c>
      <c r="E144" s="148" t="s">
        <v>1866</v>
      </c>
      <c r="F144" s="219" t="s">
        <v>1867</v>
      </c>
      <c r="G144" s="219"/>
      <c r="H144" s="219"/>
      <c r="I144" s="219"/>
      <c r="J144" s="149" t="s">
        <v>228</v>
      </c>
      <c r="K144" s="150">
        <v>2</v>
      </c>
      <c r="L144" s="220"/>
      <c r="M144" s="220"/>
      <c r="N144" s="220">
        <f t="shared" si="10"/>
        <v>0</v>
      </c>
      <c r="O144" s="220"/>
      <c r="P144" s="220"/>
      <c r="Q144" s="220"/>
      <c r="R144" s="121"/>
      <c r="T144" s="151" t="s">
        <v>5</v>
      </c>
      <c r="U144" s="40" t="s">
        <v>42</v>
      </c>
      <c r="V144" s="152">
        <v>1.0469999999999999</v>
      </c>
      <c r="W144" s="152">
        <f t="shared" si="11"/>
        <v>2.0939999999999999</v>
      </c>
      <c r="X144" s="152">
        <v>0</v>
      </c>
      <c r="Y144" s="152">
        <f t="shared" si="12"/>
        <v>0</v>
      </c>
      <c r="Z144" s="152">
        <v>0</v>
      </c>
      <c r="AA144" s="153">
        <f t="shared" si="13"/>
        <v>0</v>
      </c>
      <c r="AR144" s="18" t="s">
        <v>171</v>
      </c>
      <c r="AT144" s="18" t="s">
        <v>167</v>
      </c>
      <c r="AU144" s="18" t="s">
        <v>103</v>
      </c>
      <c r="AY144" s="18" t="s">
        <v>166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8" t="s">
        <v>22</v>
      </c>
      <c r="BK144" s="154">
        <f t="shared" si="19"/>
        <v>0</v>
      </c>
      <c r="BL144" s="18" t="s">
        <v>171</v>
      </c>
      <c r="BM144" s="18" t="s">
        <v>1868</v>
      </c>
    </row>
    <row r="145" spans="2:65" s="1" customFormat="1" ht="16.5" customHeight="1">
      <c r="B145" s="119"/>
      <c r="C145" s="155" t="s">
        <v>10</v>
      </c>
      <c r="D145" s="155" t="s">
        <v>254</v>
      </c>
      <c r="E145" s="156" t="s">
        <v>1869</v>
      </c>
      <c r="F145" s="221" t="s">
        <v>1870</v>
      </c>
      <c r="G145" s="221"/>
      <c r="H145" s="221"/>
      <c r="I145" s="221"/>
      <c r="J145" s="157" t="s">
        <v>228</v>
      </c>
      <c r="K145" s="158">
        <v>2</v>
      </c>
      <c r="L145" s="222"/>
      <c r="M145" s="222"/>
      <c r="N145" s="222">
        <f t="shared" si="10"/>
        <v>0</v>
      </c>
      <c r="O145" s="220"/>
      <c r="P145" s="220"/>
      <c r="Q145" s="220"/>
      <c r="R145" s="121"/>
      <c r="T145" s="151" t="s">
        <v>5</v>
      </c>
      <c r="U145" s="40" t="s">
        <v>42</v>
      </c>
      <c r="V145" s="152">
        <v>0</v>
      </c>
      <c r="W145" s="152">
        <f t="shared" si="11"/>
        <v>0</v>
      </c>
      <c r="X145" s="152">
        <v>1E-3</v>
      </c>
      <c r="Y145" s="152">
        <f t="shared" si="12"/>
        <v>2E-3</v>
      </c>
      <c r="Z145" s="152">
        <v>0</v>
      </c>
      <c r="AA145" s="153">
        <f t="shared" si="13"/>
        <v>0</v>
      </c>
      <c r="AR145" s="18" t="s">
        <v>197</v>
      </c>
      <c r="AT145" s="18" t="s">
        <v>254</v>
      </c>
      <c r="AU145" s="18" t="s">
        <v>103</v>
      </c>
      <c r="AY145" s="18" t="s">
        <v>166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8" t="s">
        <v>22</v>
      </c>
      <c r="BK145" s="154">
        <f t="shared" si="19"/>
        <v>0</v>
      </c>
      <c r="BL145" s="18" t="s">
        <v>171</v>
      </c>
      <c r="BM145" s="18" t="s">
        <v>1871</v>
      </c>
    </row>
    <row r="146" spans="2:65" s="1" customFormat="1" ht="25.5" customHeight="1">
      <c r="B146" s="119"/>
      <c r="C146" s="147" t="s">
        <v>253</v>
      </c>
      <c r="D146" s="147" t="s">
        <v>167</v>
      </c>
      <c r="E146" s="148" t="s">
        <v>1872</v>
      </c>
      <c r="F146" s="219" t="s">
        <v>1873</v>
      </c>
      <c r="G146" s="219"/>
      <c r="H146" s="219"/>
      <c r="I146" s="219"/>
      <c r="J146" s="149" t="s">
        <v>228</v>
      </c>
      <c r="K146" s="150">
        <v>2</v>
      </c>
      <c r="L146" s="220"/>
      <c r="M146" s="220"/>
      <c r="N146" s="220">
        <f t="shared" si="10"/>
        <v>0</v>
      </c>
      <c r="O146" s="220"/>
      <c r="P146" s="220"/>
      <c r="Q146" s="220"/>
      <c r="R146" s="121"/>
      <c r="T146" s="151" t="s">
        <v>5</v>
      </c>
      <c r="U146" s="40" t="s">
        <v>42</v>
      </c>
      <c r="V146" s="152">
        <v>0.38400000000000001</v>
      </c>
      <c r="W146" s="152">
        <f t="shared" si="11"/>
        <v>0.76800000000000002</v>
      </c>
      <c r="X146" s="152">
        <v>2.0000000000000002E-5</v>
      </c>
      <c r="Y146" s="152">
        <f t="shared" si="12"/>
        <v>4.0000000000000003E-5</v>
      </c>
      <c r="Z146" s="152">
        <v>0</v>
      </c>
      <c r="AA146" s="153">
        <f t="shared" si="13"/>
        <v>0</v>
      </c>
      <c r="AR146" s="18" t="s">
        <v>171</v>
      </c>
      <c r="AT146" s="18" t="s">
        <v>167</v>
      </c>
      <c r="AU146" s="18" t="s">
        <v>103</v>
      </c>
      <c r="AY146" s="18" t="s">
        <v>166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8" t="s">
        <v>22</v>
      </c>
      <c r="BK146" s="154">
        <f t="shared" si="19"/>
        <v>0</v>
      </c>
      <c r="BL146" s="18" t="s">
        <v>171</v>
      </c>
      <c r="BM146" s="18" t="s">
        <v>1874</v>
      </c>
    </row>
    <row r="147" spans="2:65" s="1" customFormat="1" ht="16.5" customHeight="1">
      <c r="B147" s="119"/>
      <c r="C147" s="147" t="s">
        <v>258</v>
      </c>
      <c r="D147" s="147" t="s">
        <v>167</v>
      </c>
      <c r="E147" s="148" t="s">
        <v>1875</v>
      </c>
      <c r="F147" s="219" t="s">
        <v>1876</v>
      </c>
      <c r="G147" s="219"/>
      <c r="H147" s="219"/>
      <c r="I147" s="219"/>
      <c r="J147" s="149" t="s">
        <v>228</v>
      </c>
      <c r="K147" s="150">
        <v>1</v>
      </c>
      <c r="L147" s="220"/>
      <c r="M147" s="220"/>
      <c r="N147" s="220">
        <f t="shared" si="10"/>
        <v>0</v>
      </c>
      <c r="O147" s="220"/>
      <c r="P147" s="220"/>
      <c r="Q147" s="220"/>
      <c r="R147" s="121"/>
      <c r="T147" s="151" t="s">
        <v>5</v>
      </c>
      <c r="U147" s="40" t="s">
        <v>42</v>
      </c>
      <c r="V147" s="152">
        <v>0.57999999999999996</v>
      </c>
      <c r="W147" s="152">
        <f t="shared" si="11"/>
        <v>0.57999999999999996</v>
      </c>
      <c r="X147" s="152">
        <v>6.8000000000000005E-4</v>
      </c>
      <c r="Y147" s="152">
        <f t="shared" si="12"/>
        <v>6.8000000000000005E-4</v>
      </c>
      <c r="Z147" s="152">
        <v>0</v>
      </c>
      <c r="AA147" s="153">
        <f t="shared" si="13"/>
        <v>0</v>
      </c>
      <c r="AR147" s="18" t="s">
        <v>171</v>
      </c>
      <c r="AT147" s="18" t="s">
        <v>167</v>
      </c>
      <c r="AU147" s="18" t="s">
        <v>103</v>
      </c>
      <c r="AY147" s="18" t="s">
        <v>166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8" t="s">
        <v>22</v>
      </c>
      <c r="BK147" s="154">
        <f t="shared" si="19"/>
        <v>0</v>
      </c>
      <c r="BL147" s="18" t="s">
        <v>171</v>
      </c>
      <c r="BM147" s="18" t="s">
        <v>1877</v>
      </c>
    </row>
    <row r="148" spans="2:65" s="1" customFormat="1" ht="25.5" customHeight="1">
      <c r="B148" s="119"/>
      <c r="C148" s="155" t="s">
        <v>262</v>
      </c>
      <c r="D148" s="155" t="s">
        <v>254</v>
      </c>
      <c r="E148" s="156" t="s">
        <v>1878</v>
      </c>
      <c r="F148" s="221" t="s">
        <v>1879</v>
      </c>
      <c r="G148" s="221"/>
      <c r="H148" s="221"/>
      <c r="I148" s="221"/>
      <c r="J148" s="157" t="s">
        <v>228</v>
      </c>
      <c r="K148" s="158">
        <v>1</v>
      </c>
      <c r="L148" s="222"/>
      <c r="M148" s="222"/>
      <c r="N148" s="222">
        <f t="shared" si="10"/>
        <v>0</v>
      </c>
      <c r="O148" s="220"/>
      <c r="P148" s="220"/>
      <c r="Q148" s="220"/>
      <c r="R148" s="121"/>
      <c r="T148" s="151" t="s">
        <v>5</v>
      </c>
      <c r="U148" s="40" t="s">
        <v>42</v>
      </c>
      <c r="V148" s="152">
        <v>0</v>
      </c>
      <c r="W148" s="152">
        <f t="shared" si="11"/>
        <v>0</v>
      </c>
      <c r="X148" s="152">
        <v>2E-3</v>
      </c>
      <c r="Y148" s="152">
        <f t="shared" si="12"/>
        <v>2E-3</v>
      </c>
      <c r="Z148" s="152">
        <v>0</v>
      </c>
      <c r="AA148" s="153">
        <f t="shared" si="13"/>
        <v>0</v>
      </c>
      <c r="AR148" s="18" t="s">
        <v>197</v>
      </c>
      <c r="AT148" s="18" t="s">
        <v>254</v>
      </c>
      <c r="AU148" s="18" t="s">
        <v>103</v>
      </c>
      <c r="AY148" s="18" t="s">
        <v>166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8" t="s">
        <v>22</v>
      </c>
      <c r="BK148" s="154">
        <f t="shared" si="19"/>
        <v>0</v>
      </c>
      <c r="BL148" s="18" t="s">
        <v>171</v>
      </c>
      <c r="BM148" s="18" t="s">
        <v>1880</v>
      </c>
    </row>
    <row r="149" spans="2:65" s="1" customFormat="1" ht="25.5" customHeight="1">
      <c r="B149" s="119"/>
      <c r="C149" s="147" t="s">
        <v>266</v>
      </c>
      <c r="D149" s="147" t="s">
        <v>167</v>
      </c>
      <c r="E149" s="148" t="s">
        <v>1881</v>
      </c>
      <c r="F149" s="219" t="s">
        <v>1882</v>
      </c>
      <c r="G149" s="219"/>
      <c r="H149" s="219"/>
      <c r="I149" s="219"/>
      <c r="J149" s="149" t="s">
        <v>605</v>
      </c>
      <c r="K149" s="150">
        <v>1</v>
      </c>
      <c r="L149" s="220"/>
      <c r="M149" s="220"/>
      <c r="N149" s="220">
        <f t="shared" si="10"/>
        <v>0</v>
      </c>
      <c r="O149" s="220"/>
      <c r="P149" s="220"/>
      <c r="Q149" s="220"/>
      <c r="R149" s="121"/>
      <c r="T149" s="151" t="s">
        <v>5</v>
      </c>
      <c r="U149" s="40" t="s">
        <v>42</v>
      </c>
      <c r="V149" s="152">
        <v>4.7809999999999997</v>
      </c>
      <c r="W149" s="152">
        <f t="shared" si="11"/>
        <v>4.7809999999999997</v>
      </c>
      <c r="X149" s="152">
        <v>2.0195599999999998</v>
      </c>
      <c r="Y149" s="152">
        <f t="shared" si="12"/>
        <v>2.0195599999999998</v>
      </c>
      <c r="Z149" s="152">
        <v>0</v>
      </c>
      <c r="AA149" s="153">
        <f t="shared" si="13"/>
        <v>0</v>
      </c>
      <c r="AR149" s="18" t="s">
        <v>171</v>
      </c>
      <c r="AT149" s="18" t="s">
        <v>167</v>
      </c>
      <c r="AU149" s="18" t="s">
        <v>103</v>
      </c>
      <c r="AY149" s="18" t="s">
        <v>166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8" t="s">
        <v>22</v>
      </c>
      <c r="BK149" s="154">
        <f t="shared" si="19"/>
        <v>0</v>
      </c>
      <c r="BL149" s="18" t="s">
        <v>171</v>
      </c>
      <c r="BM149" s="18" t="s">
        <v>1883</v>
      </c>
    </row>
    <row r="150" spans="2:65" s="1" customFormat="1" ht="38.25" customHeight="1">
      <c r="B150" s="119"/>
      <c r="C150" s="147" t="s">
        <v>270</v>
      </c>
      <c r="D150" s="147" t="s">
        <v>167</v>
      </c>
      <c r="E150" s="148" t="s">
        <v>1884</v>
      </c>
      <c r="F150" s="219" t="s">
        <v>1885</v>
      </c>
      <c r="G150" s="219"/>
      <c r="H150" s="219"/>
      <c r="I150" s="219"/>
      <c r="J150" s="149" t="s">
        <v>228</v>
      </c>
      <c r="K150" s="150">
        <v>4</v>
      </c>
      <c r="L150" s="220"/>
      <c r="M150" s="220"/>
      <c r="N150" s="220">
        <f t="shared" si="10"/>
        <v>0</v>
      </c>
      <c r="O150" s="220"/>
      <c r="P150" s="220"/>
      <c r="Q150" s="220"/>
      <c r="R150" s="121"/>
      <c r="T150" s="151" t="s">
        <v>5</v>
      </c>
      <c r="U150" s="40" t="s">
        <v>42</v>
      </c>
      <c r="V150" s="152">
        <v>2.8660000000000001</v>
      </c>
      <c r="W150" s="152">
        <f t="shared" si="11"/>
        <v>11.464</v>
      </c>
      <c r="X150" s="152">
        <v>3.8800000000000001E-2</v>
      </c>
      <c r="Y150" s="152">
        <f t="shared" si="12"/>
        <v>0.1552</v>
      </c>
      <c r="Z150" s="152">
        <v>0</v>
      </c>
      <c r="AA150" s="153">
        <f t="shared" si="13"/>
        <v>0</v>
      </c>
      <c r="AR150" s="18" t="s">
        <v>171</v>
      </c>
      <c r="AT150" s="18" t="s">
        <v>167</v>
      </c>
      <c r="AU150" s="18" t="s">
        <v>103</v>
      </c>
      <c r="AY150" s="18" t="s">
        <v>166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8" t="s">
        <v>22</v>
      </c>
      <c r="BK150" s="154">
        <f t="shared" si="19"/>
        <v>0</v>
      </c>
      <c r="BL150" s="18" t="s">
        <v>171</v>
      </c>
      <c r="BM150" s="18" t="s">
        <v>1886</v>
      </c>
    </row>
    <row r="151" spans="2:65" s="1" customFormat="1" ht="25.5" customHeight="1">
      <c r="B151" s="119"/>
      <c r="C151" s="147" t="s">
        <v>274</v>
      </c>
      <c r="D151" s="147" t="s">
        <v>167</v>
      </c>
      <c r="E151" s="148" t="s">
        <v>1887</v>
      </c>
      <c r="F151" s="219" t="s">
        <v>1888</v>
      </c>
      <c r="G151" s="219"/>
      <c r="H151" s="219"/>
      <c r="I151" s="219"/>
      <c r="J151" s="149" t="s">
        <v>228</v>
      </c>
      <c r="K151" s="150">
        <v>1</v>
      </c>
      <c r="L151" s="220"/>
      <c r="M151" s="220"/>
      <c r="N151" s="220">
        <f t="shared" si="10"/>
        <v>0</v>
      </c>
      <c r="O151" s="220"/>
      <c r="P151" s="220"/>
      <c r="Q151" s="220"/>
      <c r="R151" s="121"/>
      <c r="T151" s="151" t="s">
        <v>5</v>
      </c>
      <c r="U151" s="40" t="s">
        <v>42</v>
      </c>
      <c r="V151" s="152">
        <v>0.25</v>
      </c>
      <c r="W151" s="152">
        <f t="shared" si="11"/>
        <v>0.25</v>
      </c>
      <c r="X151" s="152">
        <v>2.0699999999999998E-3</v>
      </c>
      <c r="Y151" s="152">
        <f t="shared" si="12"/>
        <v>2.0699999999999998E-3</v>
      </c>
      <c r="Z151" s="152">
        <v>0</v>
      </c>
      <c r="AA151" s="153">
        <f t="shared" si="13"/>
        <v>0</v>
      </c>
      <c r="AR151" s="18" t="s">
        <v>171</v>
      </c>
      <c r="AT151" s="18" t="s">
        <v>167</v>
      </c>
      <c r="AU151" s="18" t="s">
        <v>103</v>
      </c>
      <c r="AY151" s="18" t="s">
        <v>166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8" t="s">
        <v>22</v>
      </c>
      <c r="BK151" s="154">
        <f t="shared" si="19"/>
        <v>0</v>
      </c>
      <c r="BL151" s="18" t="s">
        <v>171</v>
      </c>
      <c r="BM151" s="18" t="s">
        <v>1889</v>
      </c>
    </row>
    <row r="152" spans="2:65" s="1" customFormat="1" ht="38.25" customHeight="1">
      <c r="B152" s="119"/>
      <c r="C152" s="147" t="s">
        <v>278</v>
      </c>
      <c r="D152" s="147" t="s">
        <v>167</v>
      </c>
      <c r="E152" s="148" t="s">
        <v>1890</v>
      </c>
      <c r="F152" s="219" t="s">
        <v>1891</v>
      </c>
      <c r="G152" s="219"/>
      <c r="H152" s="219"/>
      <c r="I152" s="219"/>
      <c r="J152" s="149" t="s">
        <v>605</v>
      </c>
      <c r="K152" s="150">
        <v>1</v>
      </c>
      <c r="L152" s="220"/>
      <c r="M152" s="220"/>
      <c r="N152" s="220">
        <f t="shared" si="10"/>
        <v>0</v>
      </c>
      <c r="O152" s="220"/>
      <c r="P152" s="220"/>
      <c r="Q152" s="220"/>
      <c r="R152" s="121"/>
      <c r="T152" s="151" t="s">
        <v>5</v>
      </c>
      <c r="U152" s="40" t="s">
        <v>42</v>
      </c>
      <c r="V152" s="152">
        <v>6.4560000000000004</v>
      </c>
      <c r="W152" s="152">
        <f t="shared" si="11"/>
        <v>6.4560000000000004</v>
      </c>
      <c r="X152" s="152">
        <v>2.7654399999999999</v>
      </c>
      <c r="Y152" s="152">
        <f t="shared" si="12"/>
        <v>2.7654399999999999</v>
      </c>
      <c r="Z152" s="152">
        <v>0</v>
      </c>
      <c r="AA152" s="153">
        <f t="shared" si="13"/>
        <v>0</v>
      </c>
      <c r="AR152" s="18" t="s">
        <v>171</v>
      </c>
      <c r="AT152" s="18" t="s">
        <v>167</v>
      </c>
      <c r="AU152" s="18" t="s">
        <v>103</v>
      </c>
      <c r="AY152" s="18" t="s">
        <v>166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8" t="s">
        <v>22</v>
      </c>
      <c r="BK152" s="154">
        <f t="shared" si="19"/>
        <v>0</v>
      </c>
      <c r="BL152" s="18" t="s">
        <v>171</v>
      </c>
      <c r="BM152" s="18" t="s">
        <v>1892</v>
      </c>
    </row>
    <row r="153" spans="2:65" s="1" customFormat="1" ht="16.5" customHeight="1">
      <c r="B153" s="119"/>
      <c r="C153" s="147" t="s">
        <v>282</v>
      </c>
      <c r="D153" s="147" t="s">
        <v>167</v>
      </c>
      <c r="E153" s="148" t="s">
        <v>1893</v>
      </c>
      <c r="F153" s="219" t="s">
        <v>1894</v>
      </c>
      <c r="G153" s="219"/>
      <c r="H153" s="219"/>
      <c r="I153" s="219"/>
      <c r="J153" s="149" t="s">
        <v>228</v>
      </c>
      <c r="K153" s="150">
        <v>1</v>
      </c>
      <c r="L153" s="220"/>
      <c r="M153" s="220"/>
      <c r="N153" s="220">
        <f t="shared" si="10"/>
        <v>0</v>
      </c>
      <c r="O153" s="220"/>
      <c r="P153" s="220"/>
      <c r="Q153" s="220"/>
      <c r="R153" s="121"/>
      <c r="T153" s="151" t="s">
        <v>5</v>
      </c>
      <c r="U153" s="40" t="s">
        <v>42</v>
      </c>
      <c r="V153" s="152">
        <v>0.16</v>
      </c>
      <c r="W153" s="152">
        <f t="shared" si="11"/>
        <v>0.16</v>
      </c>
      <c r="X153" s="152">
        <v>4.4999999999999999E-4</v>
      </c>
      <c r="Y153" s="152">
        <f t="shared" si="12"/>
        <v>4.4999999999999999E-4</v>
      </c>
      <c r="Z153" s="152">
        <v>0</v>
      </c>
      <c r="AA153" s="153">
        <f t="shared" si="13"/>
        <v>0</v>
      </c>
      <c r="AR153" s="18" t="s">
        <v>171</v>
      </c>
      <c r="AT153" s="18" t="s">
        <v>167</v>
      </c>
      <c r="AU153" s="18" t="s">
        <v>103</v>
      </c>
      <c r="AY153" s="18" t="s">
        <v>166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8" t="s">
        <v>22</v>
      </c>
      <c r="BK153" s="154">
        <f t="shared" si="19"/>
        <v>0</v>
      </c>
      <c r="BL153" s="18" t="s">
        <v>171</v>
      </c>
      <c r="BM153" s="18" t="s">
        <v>1895</v>
      </c>
    </row>
    <row r="154" spans="2:65" s="1" customFormat="1" ht="25.5" customHeight="1">
      <c r="B154" s="119"/>
      <c r="C154" s="147" t="s">
        <v>286</v>
      </c>
      <c r="D154" s="147" t="s">
        <v>167</v>
      </c>
      <c r="E154" s="148" t="s">
        <v>1896</v>
      </c>
      <c r="F154" s="219" t="s">
        <v>1897</v>
      </c>
      <c r="G154" s="219"/>
      <c r="H154" s="219"/>
      <c r="I154" s="219"/>
      <c r="J154" s="149" t="s">
        <v>228</v>
      </c>
      <c r="K154" s="150">
        <v>2</v>
      </c>
      <c r="L154" s="220"/>
      <c r="M154" s="220"/>
      <c r="N154" s="220">
        <f t="shared" si="10"/>
        <v>0</v>
      </c>
      <c r="O154" s="220"/>
      <c r="P154" s="220"/>
      <c r="Q154" s="220"/>
      <c r="R154" s="121"/>
      <c r="T154" s="151" t="s">
        <v>5</v>
      </c>
      <c r="U154" s="40" t="s">
        <v>42</v>
      </c>
      <c r="V154" s="152">
        <v>4.9000000000000002E-2</v>
      </c>
      <c r="W154" s="152">
        <f t="shared" si="11"/>
        <v>9.8000000000000004E-2</v>
      </c>
      <c r="X154" s="152">
        <v>1.8000000000000001E-4</v>
      </c>
      <c r="Y154" s="152">
        <f t="shared" si="12"/>
        <v>3.6000000000000002E-4</v>
      </c>
      <c r="Z154" s="152">
        <v>0</v>
      </c>
      <c r="AA154" s="153">
        <f t="shared" si="13"/>
        <v>0</v>
      </c>
      <c r="AR154" s="18" t="s">
        <v>171</v>
      </c>
      <c r="AT154" s="18" t="s">
        <v>167</v>
      </c>
      <c r="AU154" s="18" t="s">
        <v>103</v>
      </c>
      <c r="AY154" s="18" t="s">
        <v>166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8" t="s">
        <v>22</v>
      </c>
      <c r="BK154" s="154">
        <f t="shared" si="19"/>
        <v>0</v>
      </c>
      <c r="BL154" s="18" t="s">
        <v>171</v>
      </c>
      <c r="BM154" s="18" t="s">
        <v>1898</v>
      </c>
    </row>
    <row r="155" spans="2:65" s="9" customFormat="1" ht="37.35" customHeight="1">
      <c r="B155" s="136"/>
      <c r="C155" s="137"/>
      <c r="D155" s="138" t="s">
        <v>123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230">
        <f>BK155</f>
        <v>0</v>
      </c>
      <c r="O155" s="231"/>
      <c r="P155" s="231"/>
      <c r="Q155" s="231"/>
      <c r="R155" s="139"/>
      <c r="T155" s="140"/>
      <c r="U155" s="137"/>
      <c r="V155" s="137"/>
      <c r="W155" s="141">
        <f>W156</f>
        <v>17.75</v>
      </c>
      <c r="X155" s="137"/>
      <c r="Y155" s="141">
        <f>Y156</f>
        <v>6.4999999999999988E-2</v>
      </c>
      <c r="Z155" s="137"/>
      <c r="AA155" s="142">
        <f>AA156</f>
        <v>0</v>
      </c>
      <c r="AR155" s="143" t="s">
        <v>103</v>
      </c>
      <c r="AT155" s="144" t="s">
        <v>76</v>
      </c>
      <c r="AU155" s="144" t="s">
        <v>77</v>
      </c>
      <c r="AY155" s="143" t="s">
        <v>166</v>
      </c>
      <c r="BK155" s="145">
        <f>BK156</f>
        <v>0</v>
      </c>
    </row>
    <row r="156" spans="2:65" s="9" customFormat="1" ht="19.899999999999999" customHeight="1">
      <c r="B156" s="136"/>
      <c r="C156" s="137"/>
      <c r="D156" s="146" t="s">
        <v>130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226">
        <f>BK156</f>
        <v>0</v>
      </c>
      <c r="O156" s="227"/>
      <c r="P156" s="227"/>
      <c r="Q156" s="227"/>
      <c r="R156" s="139"/>
      <c r="T156" s="140"/>
      <c r="U156" s="137"/>
      <c r="V156" s="137"/>
      <c r="W156" s="141">
        <f>SUM(W157:W158)</f>
        <v>17.75</v>
      </c>
      <c r="X156" s="137"/>
      <c r="Y156" s="141">
        <f>SUM(Y157:Y158)</f>
        <v>6.4999999999999988E-2</v>
      </c>
      <c r="Z156" s="137"/>
      <c r="AA156" s="142">
        <f>SUM(AA157:AA158)</f>
        <v>0</v>
      </c>
      <c r="AR156" s="143" t="s">
        <v>103</v>
      </c>
      <c r="AT156" s="144" t="s">
        <v>76</v>
      </c>
      <c r="AU156" s="144" t="s">
        <v>22</v>
      </c>
      <c r="AY156" s="143" t="s">
        <v>166</v>
      </c>
      <c r="BK156" s="145">
        <f>SUM(BK157:BK158)</f>
        <v>0</v>
      </c>
    </row>
    <row r="157" spans="2:65" s="1" customFormat="1" ht="25.5" customHeight="1">
      <c r="B157" s="119"/>
      <c r="C157" s="147" t="s">
        <v>290</v>
      </c>
      <c r="D157" s="147" t="s">
        <v>167</v>
      </c>
      <c r="E157" s="148" t="s">
        <v>764</v>
      </c>
      <c r="F157" s="219" t="s">
        <v>765</v>
      </c>
      <c r="G157" s="219"/>
      <c r="H157" s="219"/>
      <c r="I157" s="219"/>
      <c r="J157" s="149" t="s">
        <v>200</v>
      </c>
      <c r="K157" s="150">
        <v>250</v>
      </c>
      <c r="L157" s="220"/>
      <c r="M157" s="220"/>
      <c r="N157" s="220">
        <f>ROUND(L157*K157,2)</f>
        <v>0</v>
      </c>
      <c r="O157" s="220"/>
      <c r="P157" s="220"/>
      <c r="Q157" s="220"/>
      <c r="R157" s="121"/>
      <c r="T157" s="151" t="s">
        <v>5</v>
      </c>
      <c r="U157" s="40" t="s">
        <v>42</v>
      </c>
      <c r="V157" s="152">
        <v>7.0999999999999994E-2</v>
      </c>
      <c r="W157" s="152">
        <f>V157*K157</f>
        <v>17.75</v>
      </c>
      <c r="X157" s="152">
        <v>0</v>
      </c>
      <c r="Y157" s="152">
        <f>X157*K157</f>
        <v>0</v>
      </c>
      <c r="Z157" s="152">
        <v>0</v>
      </c>
      <c r="AA157" s="153">
        <f>Z157*K157</f>
        <v>0</v>
      </c>
      <c r="AR157" s="18" t="s">
        <v>195</v>
      </c>
      <c r="AT157" s="18" t="s">
        <v>167</v>
      </c>
      <c r="AU157" s="18" t="s">
        <v>103</v>
      </c>
      <c r="AY157" s="18" t="s">
        <v>166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18" t="s">
        <v>22</v>
      </c>
      <c r="BK157" s="154">
        <f>ROUND(L157*K157,2)</f>
        <v>0</v>
      </c>
      <c r="BL157" s="18" t="s">
        <v>195</v>
      </c>
      <c r="BM157" s="18" t="s">
        <v>1899</v>
      </c>
    </row>
    <row r="158" spans="2:65" s="1" customFormat="1" ht="25.5" customHeight="1">
      <c r="B158" s="119"/>
      <c r="C158" s="155" t="s">
        <v>294</v>
      </c>
      <c r="D158" s="155" t="s">
        <v>254</v>
      </c>
      <c r="E158" s="156" t="s">
        <v>768</v>
      </c>
      <c r="F158" s="221" t="s">
        <v>1900</v>
      </c>
      <c r="G158" s="221"/>
      <c r="H158" s="221"/>
      <c r="I158" s="221"/>
      <c r="J158" s="157" t="s">
        <v>200</v>
      </c>
      <c r="K158" s="158">
        <v>250</v>
      </c>
      <c r="L158" s="222"/>
      <c r="M158" s="222"/>
      <c r="N158" s="222">
        <f>ROUND(L158*K158,2)</f>
        <v>0</v>
      </c>
      <c r="O158" s="220"/>
      <c r="P158" s="220"/>
      <c r="Q158" s="220"/>
      <c r="R158" s="121"/>
      <c r="T158" s="151" t="s">
        <v>5</v>
      </c>
      <c r="U158" s="40" t="s">
        <v>42</v>
      </c>
      <c r="V158" s="152">
        <v>0</v>
      </c>
      <c r="W158" s="152">
        <f>V158*K158</f>
        <v>0</v>
      </c>
      <c r="X158" s="152">
        <v>2.5999999999999998E-4</v>
      </c>
      <c r="Y158" s="152">
        <f>X158*K158</f>
        <v>6.4999999999999988E-2</v>
      </c>
      <c r="Z158" s="152">
        <v>0</v>
      </c>
      <c r="AA158" s="153">
        <f>Z158*K158</f>
        <v>0</v>
      </c>
      <c r="AR158" s="18" t="s">
        <v>671</v>
      </c>
      <c r="AT158" s="18" t="s">
        <v>254</v>
      </c>
      <c r="AU158" s="18" t="s">
        <v>103</v>
      </c>
      <c r="AY158" s="18" t="s">
        <v>166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18" t="s">
        <v>22</v>
      </c>
      <c r="BK158" s="154">
        <f>ROUND(L158*K158,2)</f>
        <v>0</v>
      </c>
      <c r="BL158" s="18" t="s">
        <v>671</v>
      </c>
      <c r="BM158" s="18" t="s">
        <v>1901</v>
      </c>
    </row>
    <row r="159" spans="2:65" s="9" customFormat="1" ht="37.35" customHeight="1">
      <c r="B159" s="136"/>
      <c r="C159" s="137"/>
      <c r="D159" s="138" t="s">
        <v>142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230">
        <f>BK159</f>
        <v>0</v>
      </c>
      <c r="O159" s="231"/>
      <c r="P159" s="231"/>
      <c r="Q159" s="231"/>
      <c r="R159" s="139"/>
      <c r="T159" s="140"/>
      <c r="U159" s="137"/>
      <c r="V159" s="137"/>
      <c r="W159" s="141">
        <f>W160+W163</f>
        <v>22.695</v>
      </c>
      <c r="X159" s="137"/>
      <c r="Y159" s="141">
        <f>Y160+Y163</f>
        <v>0.10425</v>
      </c>
      <c r="Z159" s="137"/>
      <c r="AA159" s="142">
        <f>AA160+AA163</f>
        <v>0</v>
      </c>
      <c r="AR159" s="143" t="s">
        <v>176</v>
      </c>
      <c r="AT159" s="144" t="s">
        <v>76</v>
      </c>
      <c r="AU159" s="144" t="s">
        <v>77</v>
      </c>
      <c r="AY159" s="143" t="s">
        <v>166</v>
      </c>
      <c r="BK159" s="145">
        <f>BK160+BK163</f>
        <v>0</v>
      </c>
    </row>
    <row r="160" spans="2:65" s="9" customFormat="1" ht="19.899999999999999" customHeight="1">
      <c r="B160" s="136"/>
      <c r="C160" s="137"/>
      <c r="D160" s="146" t="s">
        <v>143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226">
        <f>BK160</f>
        <v>0</v>
      </c>
      <c r="O160" s="227"/>
      <c r="P160" s="227"/>
      <c r="Q160" s="227"/>
      <c r="R160" s="139"/>
      <c r="T160" s="140"/>
      <c r="U160" s="137"/>
      <c r="V160" s="137"/>
      <c r="W160" s="141">
        <f>SUM(W161:W162)</f>
        <v>13</v>
      </c>
      <c r="X160" s="137"/>
      <c r="Y160" s="141">
        <f>SUM(Y161:Y162)</f>
        <v>0.10425</v>
      </c>
      <c r="Z160" s="137"/>
      <c r="AA160" s="142">
        <f>SUM(AA161:AA162)</f>
        <v>0</v>
      </c>
      <c r="AR160" s="143" t="s">
        <v>176</v>
      </c>
      <c r="AT160" s="144" t="s">
        <v>76</v>
      </c>
      <c r="AU160" s="144" t="s">
        <v>22</v>
      </c>
      <c r="AY160" s="143" t="s">
        <v>166</v>
      </c>
      <c r="BK160" s="145">
        <f>SUM(BK161:BK162)</f>
        <v>0</v>
      </c>
    </row>
    <row r="161" spans="2:65" s="1" customFormat="1" ht="38.25" customHeight="1">
      <c r="B161" s="119"/>
      <c r="C161" s="147" t="s">
        <v>298</v>
      </c>
      <c r="D161" s="147" t="s">
        <v>167</v>
      </c>
      <c r="E161" s="148" t="s">
        <v>1902</v>
      </c>
      <c r="F161" s="219" t="s">
        <v>1903</v>
      </c>
      <c r="G161" s="219"/>
      <c r="H161" s="219"/>
      <c r="I161" s="219"/>
      <c r="J161" s="149" t="s">
        <v>200</v>
      </c>
      <c r="K161" s="150">
        <v>250</v>
      </c>
      <c r="L161" s="220"/>
      <c r="M161" s="220"/>
      <c r="N161" s="220">
        <f>ROUND(L161*K161,2)</f>
        <v>0</v>
      </c>
      <c r="O161" s="220"/>
      <c r="P161" s="220"/>
      <c r="Q161" s="220"/>
      <c r="R161" s="121"/>
      <c r="T161" s="151" t="s">
        <v>5</v>
      </c>
      <c r="U161" s="40" t="s">
        <v>42</v>
      </c>
      <c r="V161" s="152">
        <v>5.1999999999999998E-2</v>
      </c>
      <c r="W161" s="152">
        <f>V161*K161</f>
        <v>13</v>
      </c>
      <c r="X161" s="152">
        <v>0</v>
      </c>
      <c r="Y161" s="152">
        <f>X161*K161</f>
        <v>0</v>
      </c>
      <c r="Z161" s="152">
        <v>0</v>
      </c>
      <c r="AA161" s="153">
        <f>Z161*K161</f>
        <v>0</v>
      </c>
      <c r="AR161" s="18" t="s">
        <v>195</v>
      </c>
      <c r="AT161" s="18" t="s">
        <v>167</v>
      </c>
      <c r="AU161" s="18" t="s">
        <v>103</v>
      </c>
      <c r="AY161" s="18" t="s">
        <v>166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18" t="s">
        <v>22</v>
      </c>
      <c r="BK161" s="154">
        <f>ROUND(L161*K161,2)</f>
        <v>0</v>
      </c>
      <c r="BL161" s="18" t="s">
        <v>195</v>
      </c>
      <c r="BM161" s="18" t="s">
        <v>1904</v>
      </c>
    </row>
    <row r="162" spans="2:65" s="1" customFormat="1" ht="16.5" customHeight="1">
      <c r="B162" s="119"/>
      <c r="C162" s="155" t="s">
        <v>302</v>
      </c>
      <c r="D162" s="155" t="s">
        <v>254</v>
      </c>
      <c r="E162" s="156" t="s">
        <v>1905</v>
      </c>
      <c r="F162" s="221" t="s">
        <v>1906</v>
      </c>
      <c r="G162" s="221"/>
      <c r="H162" s="221"/>
      <c r="I162" s="221"/>
      <c r="J162" s="157" t="s">
        <v>200</v>
      </c>
      <c r="K162" s="158">
        <v>250</v>
      </c>
      <c r="L162" s="222"/>
      <c r="M162" s="222"/>
      <c r="N162" s="222">
        <f>ROUND(L162*K162,2)</f>
        <v>0</v>
      </c>
      <c r="O162" s="220"/>
      <c r="P162" s="220"/>
      <c r="Q162" s="220"/>
      <c r="R162" s="121"/>
      <c r="T162" s="151" t="s">
        <v>5</v>
      </c>
      <c r="U162" s="40" t="s">
        <v>42</v>
      </c>
      <c r="V162" s="152">
        <v>0</v>
      </c>
      <c r="W162" s="152">
        <f>V162*K162</f>
        <v>0</v>
      </c>
      <c r="X162" s="152">
        <v>4.17E-4</v>
      </c>
      <c r="Y162" s="152">
        <f>X162*K162</f>
        <v>0.10425</v>
      </c>
      <c r="Z162" s="152">
        <v>0</v>
      </c>
      <c r="AA162" s="153">
        <f>Z162*K162</f>
        <v>0</v>
      </c>
      <c r="AR162" s="18" t="s">
        <v>671</v>
      </c>
      <c r="AT162" s="18" t="s">
        <v>254</v>
      </c>
      <c r="AU162" s="18" t="s">
        <v>103</v>
      </c>
      <c r="AY162" s="18" t="s">
        <v>166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18" t="s">
        <v>22</v>
      </c>
      <c r="BK162" s="154">
        <f>ROUND(L162*K162,2)</f>
        <v>0</v>
      </c>
      <c r="BL162" s="18" t="s">
        <v>671</v>
      </c>
      <c r="BM162" s="18" t="s">
        <v>1907</v>
      </c>
    </row>
    <row r="163" spans="2:65" s="9" customFormat="1" ht="29.85" customHeight="1">
      <c r="B163" s="136"/>
      <c r="C163" s="137"/>
      <c r="D163" s="146" t="s">
        <v>1818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228">
        <f>BK163</f>
        <v>0</v>
      </c>
      <c r="O163" s="229"/>
      <c r="P163" s="229"/>
      <c r="Q163" s="229"/>
      <c r="R163" s="139"/>
      <c r="T163" s="140"/>
      <c r="U163" s="137"/>
      <c r="V163" s="137"/>
      <c r="W163" s="141">
        <f>SUM(W164:W165)</f>
        <v>9.6950000000000003</v>
      </c>
      <c r="X163" s="137"/>
      <c r="Y163" s="141">
        <f>SUM(Y164:Y165)</f>
        <v>0</v>
      </c>
      <c r="Z163" s="137"/>
      <c r="AA163" s="142">
        <f>SUM(AA164:AA165)</f>
        <v>0</v>
      </c>
      <c r="AR163" s="143" t="s">
        <v>176</v>
      </c>
      <c r="AT163" s="144" t="s">
        <v>76</v>
      </c>
      <c r="AU163" s="144" t="s">
        <v>22</v>
      </c>
      <c r="AY163" s="143" t="s">
        <v>166</v>
      </c>
      <c r="BK163" s="145">
        <f>SUM(BK164:BK165)</f>
        <v>0</v>
      </c>
    </row>
    <row r="164" spans="2:65" s="1" customFormat="1" ht="25.5" customHeight="1">
      <c r="B164" s="119"/>
      <c r="C164" s="147" t="s">
        <v>306</v>
      </c>
      <c r="D164" s="147" t="s">
        <v>167</v>
      </c>
      <c r="E164" s="148" t="s">
        <v>1908</v>
      </c>
      <c r="F164" s="219" t="s">
        <v>1909</v>
      </c>
      <c r="G164" s="219"/>
      <c r="H164" s="219"/>
      <c r="I164" s="219"/>
      <c r="J164" s="149" t="s">
        <v>1910</v>
      </c>
      <c r="K164" s="150">
        <v>1</v>
      </c>
      <c r="L164" s="220"/>
      <c r="M164" s="220"/>
      <c r="N164" s="220">
        <f>ROUND(L164*K164,2)</f>
        <v>0</v>
      </c>
      <c r="O164" s="220"/>
      <c r="P164" s="220"/>
      <c r="Q164" s="220"/>
      <c r="R164" s="121"/>
      <c r="T164" s="151" t="s">
        <v>5</v>
      </c>
      <c r="U164" s="40" t="s">
        <v>42</v>
      </c>
      <c r="V164" s="152">
        <v>5.99</v>
      </c>
      <c r="W164" s="152">
        <f>V164*K164</f>
        <v>5.99</v>
      </c>
      <c r="X164" s="152">
        <v>0</v>
      </c>
      <c r="Y164" s="152">
        <f>X164*K164</f>
        <v>0</v>
      </c>
      <c r="Z164" s="152">
        <v>0</v>
      </c>
      <c r="AA164" s="153">
        <f>Z164*K164</f>
        <v>0</v>
      </c>
      <c r="AR164" s="18" t="s">
        <v>195</v>
      </c>
      <c r="AT164" s="18" t="s">
        <v>167</v>
      </c>
      <c r="AU164" s="18" t="s">
        <v>103</v>
      </c>
      <c r="AY164" s="18" t="s">
        <v>166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18" t="s">
        <v>22</v>
      </c>
      <c r="BK164" s="154">
        <f>ROUND(L164*K164,2)</f>
        <v>0</v>
      </c>
      <c r="BL164" s="18" t="s">
        <v>195</v>
      </c>
      <c r="BM164" s="18" t="s">
        <v>1911</v>
      </c>
    </row>
    <row r="165" spans="2:65" s="1" customFormat="1" ht="25.5" customHeight="1">
      <c r="B165" s="119"/>
      <c r="C165" s="147" t="s">
        <v>310</v>
      </c>
      <c r="D165" s="147" t="s">
        <v>167</v>
      </c>
      <c r="E165" s="148" t="s">
        <v>1912</v>
      </c>
      <c r="F165" s="219" t="s">
        <v>1913</v>
      </c>
      <c r="G165" s="219"/>
      <c r="H165" s="219"/>
      <c r="I165" s="219"/>
      <c r="J165" s="149" t="s">
        <v>200</v>
      </c>
      <c r="K165" s="150">
        <v>195</v>
      </c>
      <c r="L165" s="220"/>
      <c r="M165" s="220"/>
      <c r="N165" s="220">
        <f>ROUND(L165*K165,2)</f>
        <v>0</v>
      </c>
      <c r="O165" s="220"/>
      <c r="P165" s="220"/>
      <c r="Q165" s="220"/>
      <c r="R165" s="121"/>
      <c r="T165" s="151" t="s">
        <v>5</v>
      </c>
      <c r="U165" s="159" t="s">
        <v>42</v>
      </c>
      <c r="V165" s="160">
        <v>1.9E-2</v>
      </c>
      <c r="W165" s="160">
        <f>V165*K165</f>
        <v>3.7050000000000001</v>
      </c>
      <c r="X165" s="160">
        <v>0</v>
      </c>
      <c r="Y165" s="160">
        <f>X165*K165</f>
        <v>0</v>
      </c>
      <c r="Z165" s="160">
        <v>0</v>
      </c>
      <c r="AA165" s="161">
        <f>Z165*K165</f>
        <v>0</v>
      </c>
      <c r="AR165" s="18" t="s">
        <v>195</v>
      </c>
      <c r="AT165" s="18" t="s">
        <v>167</v>
      </c>
      <c r="AU165" s="18" t="s">
        <v>103</v>
      </c>
      <c r="AY165" s="18" t="s">
        <v>166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18" t="s">
        <v>22</v>
      </c>
      <c r="BK165" s="154">
        <f>ROUND(L165*K165,2)</f>
        <v>0</v>
      </c>
      <c r="BL165" s="18" t="s">
        <v>195</v>
      </c>
      <c r="BM165" s="18" t="s">
        <v>1914</v>
      </c>
    </row>
    <row r="166" spans="2:65" s="1" customFormat="1" ht="6.95" customHeight="1">
      <c r="B166" s="55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7"/>
    </row>
  </sheetData>
  <mergeCells count="183">
    <mergeCell ref="H1:K1"/>
    <mergeCell ref="S2:AC2"/>
    <mergeCell ref="N121:Q121"/>
    <mergeCell ref="N122:Q122"/>
    <mergeCell ref="N123:Q123"/>
    <mergeCell ref="N137:Q137"/>
    <mergeCell ref="N155:Q155"/>
    <mergeCell ref="N156:Q156"/>
    <mergeCell ref="N159:Q159"/>
    <mergeCell ref="N160:Q160"/>
    <mergeCell ref="N163:Q163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57:I157"/>
    <mergeCell ref="L157:M157"/>
    <mergeCell ref="N157:Q157"/>
    <mergeCell ref="F158:I158"/>
    <mergeCell ref="L158:M158"/>
    <mergeCell ref="N158:Q158"/>
    <mergeCell ref="F161:I161"/>
    <mergeCell ref="L161:M161"/>
    <mergeCell ref="N161:Q16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L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1"/>
  <sheetViews>
    <sheetView showGridLines="0" tabSelected="1" workbookViewId="0">
      <pane ySplit="1" topLeftCell="A223" activePane="bottomLeft" state="frozen"/>
      <selection pane="bottomLeft" activeCell="AD106" sqref="AD10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98</v>
      </c>
      <c r="G1" s="13"/>
      <c r="H1" s="232" t="s">
        <v>99</v>
      </c>
      <c r="I1" s="232"/>
      <c r="J1" s="232"/>
      <c r="K1" s="232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197" t="s">
        <v>8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T2" s="18" t="s">
        <v>93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103</v>
      </c>
    </row>
    <row r="4" spans="1:66" ht="36.950000000000003" customHeight="1">
      <c r="B4" s="22"/>
      <c r="C4" s="164" t="s">
        <v>104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17" t="s">
        <v>13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17</v>
      </c>
      <c r="E6" s="24"/>
      <c r="F6" s="199" t="str">
        <f>'Rekapitulace stavby'!K6</f>
        <v>Stavební úpravy ZŠ a MŠ Liběchov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4"/>
      <c r="R6" s="23"/>
    </row>
    <row r="7" spans="1:66" s="1" customFormat="1" ht="32.85" customHeight="1">
      <c r="B7" s="31"/>
      <c r="C7" s="32"/>
      <c r="D7" s="27" t="s">
        <v>105</v>
      </c>
      <c r="E7" s="32"/>
      <c r="F7" s="168" t="s">
        <v>1915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2"/>
      <c r="R7" s="33"/>
    </row>
    <row r="8" spans="1:66" s="1" customFormat="1" ht="14.45" customHeight="1">
      <c r="B8" s="31"/>
      <c r="C8" s="32"/>
      <c r="D8" s="28" t="s">
        <v>20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21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23</v>
      </c>
      <c r="E9" s="32"/>
      <c r="F9" s="26" t="s">
        <v>24</v>
      </c>
      <c r="G9" s="32"/>
      <c r="H9" s="32"/>
      <c r="I9" s="32"/>
      <c r="J9" s="32"/>
      <c r="K9" s="32"/>
      <c r="L9" s="32"/>
      <c r="M9" s="28" t="s">
        <v>25</v>
      </c>
      <c r="N9" s="32"/>
      <c r="O9" s="202" t="str">
        <f>'Rekapitulace stavby'!AN8</f>
        <v>12. 12. 2016</v>
      </c>
      <c r="P9" s="202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29</v>
      </c>
      <c r="E11" s="32"/>
      <c r="F11" s="32"/>
      <c r="G11" s="32"/>
      <c r="H11" s="32"/>
      <c r="I11" s="32"/>
      <c r="J11" s="32"/>
      <c r="K11" s="32"/>
      <c r="L11" s="32"/>
      <c r="M11" s="28" t="s">
        <v>30</v>
      </c>
      <c r="N11" s="32"/>
      <c r="O11" s="166" t="str">
        <f>IF('Rekapitulace stavby'!AN10="","",'Rekapitulace stavby'!AN10)</f>
        <v/>
      </c>
      <c r="P11" s="166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32</v>
      </c>
      <c r="N12" s="32"/>
      <c r="O12" s="166" t="str">
        <f>IF('Rekapitulace stavby'!AN11="","",'Rekapitulace stavby'!AN11)</f>
        <v/>
      </c>
      <c r="P12" s="166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33</v>
      </c>
      <c r="E14" s="32"/>
      <c r="F14" s="32"/>
      <c r="G14" s="32"/>
      <c r="H14" s="32"/>
      <c r="I14" s="32"/>
      <c r="J14" s="32"/>
      <c r="K14" s="32"/>
      <c r="L14" s="32"/>
      <c r="M14" s="28" t="s">
        <v>30</v>
      </c>
      <c r="N14" s="32"/>
      <c r="O14" s="166" t="str">
        <f>IF('Rekapitulace stavby'!AN13="","",'Rekapitulace stavby'!AN13)</f>
        <v/>
      </c>
      <c r="P14" s="166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32</v>
      </c>
      <c r="N15" s="32"/>
      <c r="O15" s="166" t="str">
        <f>IF('Rekapitulace stavby'!AN14="","",'Rekapitulace stavby'!AN14)</f>
        <v/>
      </c>
      <c r="P15" s="166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34</v>
      </c>
      <c r="E17" s="32"/>
      <c r="F17" s="32"/>
      <c r="G17" s="32"/>
      <c r="H17" s="32"/>
      <c r="I17" s="32"/>
      <c r="J17" s="32"/>
      <c r="K17" s="32"/>
      <c r="L17" s="32"/>
      <c r="M17" s="28" t="s">
        <v>30</v>
      </c>
      <c r="N17" s="32"/>
      <c r="O17" s="166" t="str">
        <f>IF('Rekapitulace stavby'!AN16="","",'Rekapitulace stavby'!AN16)</f>
        <v/>
      </c>
      <c r="P17" s="166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32</v>
      </c>
      <c r="N18" s="32"/>
      <c r="O18" s="166" t="str">
        <f>IF('Rekapitulace stavby'!AN17="","",'Rekapitulace stavby'!AN17)</f>
        <v/>
      </c>
      <c r="P18" s="166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36</v>
      </c>
      <c r="E20" s="32"/>
      <c r="F20" s="32"/>
      <c r="G20" s="32"/>
      <c r="H20" s="32"/>
      <c r="I20" s="32"/>
      <c r="J20" s="32"/>
      <c r="K20" s="32"/>
      <c r="L20" s="32"/>
      <c r="M20" s="28" t="s">
        <v>30</v>
      </c>
      <c r="N20" s="32"/>
      <c r="O20" s="166" t="str">
        <f>IF('Rekapitulace stavby'!AN19="","",'Rekapitulace stavby'!AN19)</f>
        <v/>
      </c>
      <c r="P20" s="166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32</v>
      </c>
      <c r="N21" s="32"/>
      <c r="O21" s="166" t="str">
        <f>IF('Rekapitulace stavby'!AN20="","",'Rekapitulace stavby'!AN20)</f>
        <v/>
      </c>
      <c r="P21" s="166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37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69" t="s">
        <v>5</v>
      </c>
      <c r="F24" s="169"/>
      <c r="G24" s="169"/>
      <c r="H24" s="169"/>
      <c r="I24" s="169"/>
      <c r="J24" s="169"/>
      <c r="K24" s="169"/>
      <c r="L24" s="169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107</v>
      </c>
      <c r="E27" s="32"/>
      <c r="F27" s="32"/>
      <c r="G27" s="32"/>
      <c r="H27" s="32"/>
      <c r="I27" s="32"/>
      <c r="J27" s="32"/>
      <c r="K27" s="32"/>
      <c r="L27" s="32"/>
      <c r="M27" s="170">
        <f>N88</f>
        <v>0</v>
      </c>
      <c r="N27" s="170"/>
      <c r="O27" s="170"/>
      <c r="P27" s="170"/>
      <c r="Q27" s="32"/>
      <c r="R27" s="33"/>
    </row>
    <row r="28" spans="2:18" s="1" customFormat="1" ht="14.45" customHeight="1">
      <c r="B28" s="31"/>
      <c r="C28" s="32"/>
      <c r="D28" s="30" t="s">
        <v>108</v>
      </c>
      <c r="E28" s="32"/>
      <c r="F28" s="32"/>
      <c r="G28" s="32"/>
      <c r="H28" s="32"/>
      <c r="I28" s="32"/>
      <c r="J28" s="32"/>
      <c r="K28" s="32"/>
      <c r="L28" s="32"/>
      <c r="M28" s="170">
        <f>N103</f>
        <v>0</v>
      </c>
      <c r="N28" s="170"/>
      <c r="O28" s="170"/>
      <c r="P28" s="17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203">
        <f>ROUND(M27+M28,2)</f>
        <v>0</v>
      </c>
      <c r="N30" s="201"/>
      <c r="O30" s="201"/>
      <c r="P30" s="201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204">
        <f>ROUND((SUM(BE103:BE108)+SUM(BE126:BE230)), 2)</f>
        <v>0</v>
      </c>
      <c r="I32" s="201"/>
      <c r="J32" s="201"/>
      <c r="K32" s="32"/>
      <c r="L32" s="32"/>
      <c r="M32" s="204">
        <f>ROUND(ROUND((SUM(BE103:BE108)+SUM(BE126:BE230)), 2)*F32, 2)</f>
        <v>0</v>
      </c>
      <c r="N32" s="201"/>
      <c r="O32" s="201"/>
      <c r="P32" s="201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204">
        <f>ROUND((SUM(BF103:BF108)+SUM(BF126:BF230)), 2)</f>
        <v>0</v>
      </c>
      <c r="I33" s="201"/>
      <c r="J33" s="201"/>
      <c r="K33" s="32"/>
      <c r="L33" s="32"/>
      <c r="M33" s="204">
        <f>ROUND(ROUND((SUM(BF103:BF108)+SUM(BF126:BF230)), 2)*F33, 2)</f>
        <v>0</v>
      </c>
      <c r="N33" s="201"/>
      <c r="O33" s="201"/>
      <c r="P33" s="201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204">
        <f>ROUND((SUM(BG103:BG108)+SUM(BG126:BG230)), 2)</f>
        <v>0</v>
      </c>
      <c r="I34" s="201"/>
      <c r="J34" s="201"/>
      <c r="K34" s="32"/>
      <c r="L34" s="32"/>
      <c r="M34" s="204">
        <v>0</v>
      </c>
      <c r="N34" s="201"/>
      <c r="O34" s="201"/>
      <c r="P34" s="201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204">
        <f>ROUND((SUM(BH103:BH108)+SUM(BH126:BH230)), 2)</f>
        <v>0</v>
      </c>
      <c r="I35" s="201"/>
      <c r="J35" s="201"/>
      <c r="K35" s="32"/>
      <c r="L35" s="32"/>
      <c r="M35" s="204">
        <v>0</v>
      </c>
      <c r="N35" s="201"/>
      <c r="O35" s="201"/>
      <c r="P35" s="201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47</v>
      </c>
      <c r="F36" s="39">
        <v>0</v>
      </c>
      <c r="G36" s="104" t="s">
        <v>43</v>
      </c>
      <c r="H36" s="204">
        <f>ROUND((SUM(BI103:BI108)+SUM(BI126:BI230)), 2)</f>
        <v>0</v>
      </c>
      <c r="I36" s="201"/>
      <c r="J36" s="201"/>
      <c r="K36" s="32"/>
      <c r="L36" s="32"/>
      <c r="M36" s="204">
        <v>0</v>
      </c>
      <c r="N36" s="201"/>
      <c r="O36" s="201"/>
      <c r="P36" s="201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205">
        <f>SUM(M30:M36)</f>
        <v>0</v>
      </c>
      <c r="M38" s="205"/>
      <c r="N38" s="205"/>
      <c r="O38" s="205"/>
      <c r="P38" s="206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4" t="s">
        <v>109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9" t="str">
        <f>F6</f>
        <v>Stavební úpravy ZŠ a MŠ Liběchov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32"/>
      <c r="R78" s="33"/>
    </row>
    <row r="79" spans="2:18" s="1" customFormat="1" ht="36.950000000000003" customHeight="1">
      <c r="B79" s="31"/>
      <c r="C79" s="65" t="s">
        <v>105</v>
      </c>
      <c r="D79" s="32"/>
      <c r="E79" s="32"/>
      <c r="F79" s="180" t="str">
        <f>F7</f>
        <v>04 - Úpravy parteru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23</v>
      </c>
      <c r="D81" s="32"/>
      <c r="E81" s="32"/>
      <c r="F81" s="26" t="str">
        <f>F9</f>
        <v>Liběchov</v>
      </c>
      <c r="G81" s="32"/>
      <c r="H81" s="32"/>
      <c r="I81" s="32"/>
      <c r="J81" s="32"/>
      <c r="K81" s="28" t="s">
        <v>25</v>
      </c>
      <c r="L81" s="32"/>
      <c r="M81" s="202" t="str">
        <f>IF(O9="","",O9)</f>
        <v>12. 12. 2016</v>
      </c>
      <c r="N81" s="202"/>
      <c r="O81" s="202"/>
      <c r="P81" s="202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>
      <c r="B83" s="31"/>
      <c r="C83" s="28" t="s">
        <v>29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34</v>
      </c>
      <c r="L83" s="32"/>
      <c r="M83" s="166" t="str">
        <f>E18</f>
        <v xml:space="preserve"> </v>
      </c>
      <c r="N83" s="166"/>
      <c r="O83" s="166"/>
      <c r="P83" s="166"/>
      <c r="Q83" s="166"/>
      <c r="R83" s="33"/>
    </row>
    <row r="84" spans="2:47" s="1" customFormat="1" ht="14.45" customHeight="1">
      <c r="B84" s="31"/>
      <c r="C84" s="28" t="s">
        <v>33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36</v>
      </c>
      <c r="L84" s="32"/>
      <c r="M84" s="166" t="str">
        <f>E21</f>
        <v xml:space="preserve"> </v>
      </c>
      <c r="N84" s="166"/>
      <c r="O84" s="166"/>
      <c r="P84" s="166"/>
      <c r="Q84" s="166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7" t="s">
        <v>110</v>
      </c>
      <c r="D86" s="208"/>
      <c r="E86" s="208"/>
      <c r="F86" s="208"/>
      <c r="G86" s="208"/>
      <c r="H86" s="100"/>
      <c r="I86" s="100"/>
      <c r="J86" s="100"/>
      <c r="K86" s="100"/>
      <c r="L86" s="100"/>
      <c r="M86" s="100"/>
      <c r="N86" s="207" t="s">
        <v>111</v>
      </c>
      <c r="O86" s="208"/>
      <c r="P86" s="208"/>
      <c r="Q86" s="20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112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95">
        <f>N126</f>
        <v>0</v>
      </c>
      <c r="O88" s="209"/>
      <c r="P88" s="209"/>
      <c r="Q88" s="209"/>
      <c r="R88" s="33"/>
      <c r="AU88" s="18" t="s">
        <v>113</v>
      </c>
    </row>
    <row r="89" spans="2:47" s="6" customFormat="1" ht="24.95" customHeight="1">
      <c r="B89" s="109"/>
      <c r="C89" s="110"/>
      <c r="D89" s="111" t="s">
        <v>114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0">
        <f>N127</f>
        <v>0</v>
      </c>
      <c r="O89" s="211"/>
      <c r="P89" s="211"/>
      <c r="Q89" s="211"/>
      <c r="R89" s="112"/>
    </row>
    <row r="90" spans="2:47" s="7" customFormat="1" ht="19.899999999999999" customHeight="1">
      <c r="B90" s="113"/>
      <c r="C90" s="114"/>
      <c r="D90" s="115" t="s">
        <v>115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2">
        <f>N128</f>
        <v>0</v>
      </c>
      <c r="O90" s="213"/>
      <c r="P90" s="213"/>
      <c r="Q90" s="213"/>
      <c r="R90" s="116"/>
    </row>
    <row r="91" spans="2:47" s="7" customFormat="1" ht="19.899999999999999" customHeight="1">
      <c r="B91" s="113"/>
      <c r="C91" s="114"/>
      <c r="D91" s="115" t="s">
        <v>116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2">
        <f>N145</f>
        <v>0</v>
      </c>
      <c r="O91" s="213"/>
      <c r="P91" s="213"/>
      <c r="Q91" s="213"/>
      <c r="R91" s="116"/>
    </row>
    <row r="92" spans="2:47" s="7" customFormat="1" ht="19.899999999999999" customHeight="1">
      <c r="B92" s="113"/>
      <c r="C92" s="114"/>
      <c r="D92" s="115" t="s">
        <v>117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2">
        <f>N156</f>
        <v>0</v>
      </c>
      <c r="O92" s="213"/>
      <c r="P92" s="213"/>
      <c r="Q92" s="213"/>
      <c r="R92" s="116"/>
    </row>
    <row r="93" spans="2:47" s="7" customFormat="1" ht="19.899999999999999" customHeight="1">
      <c r="B93" s="113"/>
      <c r="C93" s="114"/>
      <c r="D93" s="115" t="s">
        <v>1218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2">
        <f>N177</f>
        <v>0</v>
      </c>
      <c r="O93" s="213"/>
      <c r="P93" s="213"/>
      <c r="Q93" s="213"/>
      <c r="R93" s="116"/>
    </row>
    <row r="94" spans="2:47" s="7" customFormat="1" ht="19.899999999999999" customHeight="1">
      <c r="B94" s="113"/>
      <c r="C94" s="114"/>
      <c r="D94" s="115" t="s">
        <v>118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12">
        <f>N181</f>
        <v>0</v>
      </c>
      <c r="O94" s="213"/>
      <c r="P94" s="213"/>
      <c r="Q94" s="213"/>
      <c r="R94" s="116"/>
    </row>
    <row r="95" spans="2:47" s="7" customFormat="1" ht="19.899999999999999" customHeight="1">
      <c r="B95" s="113"/>
      <c r="C95" s="114"/>
      <c r="D95" s="115" t="s">
        <v>119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2">
        <f>N196</f>
        <v>0</v>
      </c>
      <c r="O95" s="213"/>
      <c r="P95" s="213"/>
      <c r="Q95" s="213"/>
      <c r="R95" s="116"/>
    </row>
    <row r="96" spans="2:47" s="7" customFormat="1" ht="19.899999999999999" customHeight="1">
      <c r="B96" s="113"/>
      <c r="C96" s="114"/>
      <c r="D96" s="115" t="s">
        <v>1817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2">
        <f>N198</f>
        <v>0</v>
      </c>
      <c r="O96" s="213"/>
      <c r="P96" s="213"/>
      <c r="Q96" s="213"/>
      <c r="R96" s="116"/>
    </row>
    <row r="97" spans="2:65" s="7" customFormat="1" ht="19.899999999999999" customHeight="1">
      <c r="B97" s="113"/>
      <c r="C97" s="114"/>
      <c r="D97" s="115" t="s">
        <v>120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12">
        <f>N206</f>
        <v>0</v>
      </c>
      <c r="O97" s="213"/>
      <c r="P97" s="213"/>
      <c r="Q97" s="213"/>
      <c r="R97" s="116"/>
    </row>
    <row r="98" spans="2:65" s="7" customFormat="1" ht="19.899999999999999" customHeight="1">
      <c r="B98" s="113"/>
      <c r="C98" s="114"/>
      <c r="D98" s="115" t="s">
        <v>121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12">
        <f>N218</f>
        <v>0</v>
      </c>
      <c r="O98" s="213"/>
      <c r="P98" s="213"/>
      <c r="Q98" s="213"/>
      <c r="R98" s="116"/>
    </row>
    <row r="99" spans="2:65" s="6" customFormat="1" ht="24.95" customHeight="1">
      <c r="B99" s="109"/>
      <c r="C99" s="110"/>
      <c r="D99" s="111" t="s">
        <v>123</v>
      </c>
      <c r="E99" s="110"/>
      <c r="F99" s="110"/>
      <c r="G99" s="110"/>
      <c r="H99" s="110"/>
      <c r="I99" s="110"/>
      <c r="J99" s="110"/>
      <c r="K99" s="110"/>
      <c r="L99" s="110"/>
      <c r="M99" s="110"/>
      <c r="N99" s="210">
        <f>N222</f>
        <v>0</v>
      </c>
      <c r="O99" s="211"/>
      <c r="P99" s="211"/>
      <c r="Q99" s="211"/>
      <c r="R99" s="112"/>
    </row>
    <row r="100" spans="2:65" s="7" customFormat="1" ht="19.899999999999999" customHeight="1">
      <c r="B100" s="113"/>
      <c r="C100" s="114"/>
      <c r="D100" s="115" t="s">
        <v>1916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12">
        <f>N223</f>
        <v>0</v>
      </c>
      <c r="O100" s="213"/>
      <c r="P100" s="213"/>
      <c r="Q100" s="213"/>
      <c r="R100" s="116"/>
    </row>
    <row r="101" spans="2:65" s="7" customFormat="1" ht="19.899999999999999" customHeight="1">
      <c r="B101" s="113"/>
      <c r="C101" s="114"/>
      <c r="D101" s="115" t="s">
        <v>1223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12">
        <f>N228</f>
        <v>0</v>
      </c>
      <c r="O101" s="213"/>
      <c r="P101" s="213"/>
      <c r="Q101" s="213"/>
      <c r="R101" s="116"/>
    </row>
    <row r="102" spans="2:65" s="1" customFormat="1" ht="21.7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29.25" customHeight="1">
      <c r="B103" s="31"/>
      <c r="C103" s="108" t="s">
        <v>146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209"/>
      <c r="O103" s="214"/>
      <c r="P103" s="214"/>
      <c r="Q103" s="214"/>
      <c r="R103" s="33"/>
      <c r="T103" s="117"/>
      <c r="U103" s="118" t="s">
        <v>41</v>
      </c>
    </row>
    <row r="104" spans="2:65" s="1" customFormat="1" ht="18" customHeight="1">
      <c r="B104" s="119"/>
      <c r="C104" s="120"/>
      <c r="D104" s="215" t="s">
        <v>147</v>
      </c>
      <c r="E104" s="215"/>
      <c r="F104" s="215"/>
      <c r="G104" s="215"/>
      <c r="H104" s="215"/>
      <c r="I104" s="120"/>
      <c r="J104" s="120"/>
      <c r="K104" s="120"/>
      <c r="L104" s="120"/>
      <c r="M104" s="120"/>
      <c r="N104" s="216"/>
      <c r="O104" s="216"/>
      <c r="P104" s="216"/>
      <c r="Q104" s="216"/>
      <c r="R104" s="121"/>
      <c r="S104" s="122"/>
      <c r="T104" s="123"/>
      <c r="U104" s="124" t="s">
        <v>42</v>
      </c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5" t="s">
        <v>148</v>
      </c>
      <c r="AZ104" s="122"/>
      <c r="BA104" s="122"/>
      <c r="BB104" s="122"/>
      <c r="BC104" s="122"/>
      <c r="BD104" s="122"/>
      <c r="BE104" s="126">
        <f>IF(U104="základní",N104,0)</f>
        <v>0</v>
      </c>
      <c r="BF104" s="126">
        <f>IF(U104="snížená",N104,0)</f>
        <v>0</v>
      </c>
      <c r="BG104" s="126">
        <f>IF(U104="zákl. přenesená",N104,0)</f>
        <v>0</v>
      </c>
      <c r="BH104" s="126">
        <f>IF(U104="sníž. přenesená",N104,0)</f>
        <v>0</v>
      </c>
      <c r="BI104" s="126">
        <f>IF(U104="nulová",N104,0)</f>
        <v>0</v>
      </c>
      <c r="BJ104" s="125" t="s">
        <v>22</v>
      </c>
      <c r="BK104" s="122"/>
      <c r="BL104" s="122"/>
      <c r="BM104" s="122"/>
    </row>
    <row r="105" spans="2:65" s="1" customFormat="1" ht="18" customHeight="1">
      <c r="B105" s="119"/>
      <c r="C105" s="120"/>
      <c r="D105" s="215" t="s">
        <v>149</v>
      </c>
      <c r="E105" s="215"/>
      <c r="F105" s="215"/>
      <c r="G105" s="215"/>
      <c r="H105" s="215"/>
      <c r="I105" s="120"/>
      <c r="J105" s="120"/>
      <c r="K105" s="120"/>
      <c r="L105" s="120"/>
      <c r="M105" s="120"/>
      <c r="N105" s="216"/>
      <c r="O105" s="216"/>
      <c r="P105" s="216"/>
      <c r="Q105" s="216"/>
      <c r="R105" s="121"/>
      <c r="S105" s="122"/>
      <c r="T105" s="123"/>
      <c r="U105" s="124" t="s">
        <v>42</v>
      </c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5" t="s">
        <v>148</v>
      </c>
      <c r="AZ105" s="122"/>
      <c r="BA105" s="122"/>
      <c r="BB105" s="122"/>
      <c r="BC105" s="122"/>
      <c r="BD105" s="122"/>
      <c r="BE105" s="126">
        <f>IF(U105="základní",N105,0)</f>
        <v>0</v>
      </c>
      <c r="BF105" s="126">
        <f>IF(U105="snížená",N105,0)</f>
        <v>0</v>
      </c>
      <c r="BG105" s="126">
        <f>IF(U105="zákl. přenesená",N105,0)</f>
        <v>0</v>
      </c>
      <c r="BH105" s="126">
        <f>IF(U105="sníž. přenesená",N105,0)</f>
        <v>0</v>
      </c>
      <c r="BI105" s="126">
        <f>IF(U105="nulová",N105,0)</f>
        <v>0</v>
      </c>
      <c r="BJ105" s="125" t="s">
        <v>22</v>
      </c>
      <c r="BK105" s="122"/>
      <c r="BL105" s="122"/>
      <c r="BM105" s="122"/>
    </row>
    <row r="106" spans="2:65" s="1" customFormat="1" ht="18" customHeight="1">
      <c r="B106" s="119"/>
      <c r="C106" s="120"/>
      <c r="D106" s="215" t="s">
        <v>150</v>
      </c>
      <c r="E106" s="215"/>
      <c r="F106" s="215"/>
      <c r="G106" s="215"/>
      <c r="H106" s="215"/>
      <c r="I106" s="120"/>
      <c r="J106" s="120"/>
      <c r="K106" s="120"/>
      <c r="L106" s="120"/>
      <c r="M106" s="120"/>
      <c r="N106" s="216"/>
      <c r="O106" s="216"/>
      <c r="P106" s="216"/>
      <c r="Q106" s="216"/>
      <c r="R106" s="121"/>
      <c r="S106" s="122"/>
      <c r="T106" s="123"/>
      <c r="U106" s="124" t="s">
        <v>42</v>
      </c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5" t="s">
        <v>148</v>
      </c>
      <c r="AZ106" s="122"/>
      <c r="BA106" s="122"/>
      <c r="BB106" s="122"/>
      <c r="BC106" s="122"/>
      <c r="BD106" s="122"/>
      <c r="BE106" s="126">
        <f>IF(U106="základní",N106,0)</f>
        <v>0</v>
      </c>
      <c r="BF106" s="126">
        <f>IF(U106="snížená",N106,0)</f>
        <v>0</v>
      </c>
      <c r="BG106" s="126">
        <f>IF(U106="zákl. přenesená",N106,0)</f>
        <v>0</v>
      </c>
      <c r="BH106" s="126">
        <f>IF(U106="sníž. přenesená",N106,0)</f>
        <v>0</v>
      </c>
      <c r="BI106" s="126">
        <f>IF(U106="nulová",N106,0)</f>
        <v>0</v>
      </c>
      <c r="BJ106" s="125" t="s">
        <v>22</v>
      </c>
      <c r="BK106" s="122"/>
      <c r="BL106" s="122"/>
      <c r="BM106" s="122"/>
    </row>
    <row r="107" spans="2:65" s="1" customFormat="1" ht="18" customHeight="1">
      <c r="B107" s="119"/>
      <c r="C107" s="120"/>
      <c r="D107" s="215" t="s">
        <v>151</v>
      </c>
      <c r="E107" s="215"/>
      <c r="F107" s="215"/>
      <c r="G107" s="215"/>
      <c r="H107" s="215"/>
      <c r="I107" s="120"/>
      <c r="J107" s="120"/>
      <c r="K107" s="120"/>
      <c r="L107" s="120"/>
      <c r="M107" s="120"/>
      <c r="N107" s="216"/>
      <c r="O107" s="216"/>
      <c r="P107" s="216"/>
      <c r="Q107" s="216"/>
      <c r="R107" s="121"/>
      <c r="S107" s="122"/>
      <c r="T107" s="127"/>
      <c r="U107" s="128" t="s">
        <v>42</v>
      </c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5" t="s">
        <v>148</v>
      </c>
      <c r="AZ107" s="122"/>
      <c r="BA107" s="122"/>
      <c r="BB107" s="122"/>
      <c r="BC107" s="122"/>
      <c r="BD107" s="122"/>
      <c r="BE107" s="126">
        <f>IF(U107="základní",N107,0)</f>
        <v>0</v>
      </c>
      <c r="BF107" s="126">
        <f>IF(U107="snížená",N107,0)</f>
        <v>0</v>
      </c>
      <c r="BG107" s="126">
        <f>IF(U107="zákl. přenesená",N107,0)</f>
        <v>0</v>
      </c>
      <c r="BH107" s="126">
        <f>IF(U107="sníž. přenesená",N107,0)</f>
        <v>0</v>
      </c>
      <c r="BI107" s="126">
        <f>IF(U107="nulová",N107,0)</f>
        <v>0</v>
      </c>
      <c r="BJ107" s="125" t="s">
        <v>22</v>
      </c>
      <c r="BK107" s="122"/>
      <c r="BL107" s="122"/>
      <c r="BM107" s="122"/>
    </row>
    <row r="108" spans="2:65" s="1" customFormat="1" ht="18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65" s="1" customFormat="1" ht="29.25" customHeight="1">
      <c r="B109" s="31"/>
      <c r="C109" s="99" t="s">
        <v>97</v>
      </c>
      <c r="D109" s="100"/>
      <c r="E109" s="100"/>
      <c r="F109" s="100"/>
      <c r="G109" s="100"/>
      <c r="H109" s="100"/>
      <c r="I109" s="100"/>
      <c r="J109" s="100"/>
      <c r="K109" s="100"/>
      <c r="L109" s="196">
        <f>ROUND(SUM(N88+N103),2)</f>
        <v>0</v>
      </c>
      <c r="M109" s="196"/>
      <c r="N109" s="196"/>
      <c r="O109" s="196"/>
      <c r="P109" s="196"/>
      <c r="Q109" s="196"/>
      <c r="R109" s="33"/>
    </row>
    <row r="110" spans="2:65" s="1" customFormat="1" ht="6.95" customHeight="1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4" spans="2:63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2:63" s="1" customFormat="1" ht="36.950000000000003" customHeight="1">
      <c r="B115" s="31"/>
      <c r="C115" s="164" t="s">
        <v>152</v>
      </c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33"/>
    </row>
    <row r="116" spans="2:63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3" s="1" customFormat="1" ht="30" customHeight="1">
      <c r="B117" s="31"/>
      <c r="C117" s="28" t="s">
        <v>17</v>
      </c>
      <c r="D117" s="32"/>
      <c r="E117" s="32"/>
      <c r="F117" s="199" t="str">
        <f>F6</f>
        <v>Stavební úpravy ZŠ a MŠ Liběchov</v>
      </c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32"/>
      <c r="R117" s="33"/>
    </row>
    <row r="118" spans="2:63" s="1" customFormat="1" ht="36.950000000000003" customHeight="1">
      <c r="B118" s="31"/>
      <c r="C118" s="65" t="s">
        <v>105</v>
      </c>
      <c r="D118" s="32"/>
      <c r="E118" s="32"/>
      <c r="F118" s="180" t="str">
        <f>F7</f>
        <v>04 - Úpravy parteru</v>
      </c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32"/>
      <c r="R118" s="33"/>
    </row>
    <row r="119" spans="2:63" s="1" customFormat="1" ht="6.9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3" s="1" customFormat="1" ht="18" customHeight="1">
      <c r="B120" s="31"/>
      <c r="C120" s="28" t="s">
        <v>23</v>
      </c>
      <c r="D120" s="32"/>
      <c r="E120" s="32"/>
      <c r="F120" s="26" t="str">
        <f>F9</f>
        <v>Liběchov</v>
      </c>
      <c r="G120" s="32"/>
      <c r="H120" s="32"/>
      <c r="I120" s="32"/>
      <c r="J120" s="32"/>
      <c r="K120" s="28" t="s">
        <v>25</v>
      </c>
      <c r="L120" s="32"/>
      <c r="M120" s="202" t="str">
        <f>IF(O9="","",O9)</f>
        <v>12. 12. 2016</v>
      </c>
      <c r="N120" s="202"/>
      <c r="O120" s="202"/>
      <c r="P120" s="202"/>
      <c r="Q120" s="32"/>
      <c r="R120" s="33"/>
    </row>
    <row r="121" spans="2:63" s="1" customFormat="1" ht="6.9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63" s="1" customFormat="1">
      <c r="B122" s="31"/>
      <c r="C122" s="28" t="s">
        <v>29</v>
      </c>
      <c r="D122" s="32"/>
      <c r="E122" s="32"/>
      <c r="F122" s="26" t="str">
        <f>E12</f>
        <v xml:space="preserve"> </v>
      </c>
      <c r="G122" s="32"/>
      <c r="H122" s="32"/>
      <c r="I122" s="32"/>
      <c r="J122" s="32"/>
      <c r="K122" s="28" t="s">
        <v>34</v>
      </c>
      <c r="L122" s="32"/>
      <c r="M122" s="166" t="str">
        <f>E18</f>
        <v xml:space="preserve"> </v>
      </c>
      <c r="N122" s="166"/>
      <c r="O122" s="166"/>
      <c r="P122" s="166"/>
      <c r="Q122" s="166"/>
      <c r="R122" s="33"/>
    </row>
    <row r="123" spans="2:63" s="1" customFormat="1" ht="14.45" customHeight="1">
      <c r="B123" s="31"/>
      <c r="C123" s="28" t="s">
        <v>33</v>
      </c>
      <c r="D123" s="32"/>
      <c r="E123" s="32"/>
      <c r="F123" s="26" t="str">
        <f>IF(E15="","",E15)</f>
        <v xml:space="preserve"> </v>
      </c>
      <c r="G123" s="32"/>
      <c r="H123" s="32"/>
      <c r="I123" s="32"/>
      <c r="J123" s="32"/>
      <c r="K123" s="28" t="s">
        <v>36</v>
      </c>
      <c r="L123" s="32"/>
      <c r="M123" s="166" t="str">
        <f>E21</f>
        <v xml:space="preserve"> </v>
      </c>
      <c r="N123" s="166"/>
      <c r="O123" s="166"/>
      <c r="P123" s="166"/>
      <c r="Q123" s="166"/>
      <c r="R123" s="33"/>
    </row>
    <row r="124" spans="2:63" s="1" customFormat="1" ht="10.35" customHeight="1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63" s="8" customFormat="1" ht="29.25" customHeight="1">
      <c r="B125" s="129"/>
      <c r="C125" s="130" t="s">
        <v>153</v>
      </c>
      <c r="D125" s="131" t="s">
        <v>154</v>
      </c>
      <c r="E125" s="131" t="s">
        <v>59</v>
      </c>
      <c r="F125" s="217" t="s">
        <v>155</v>
      </c>
      <c r="G125" s="217"/>
      <c r="H125" s="217"/>
      <c r="I125" s="217"/>
      <c r="J125" s="131" t="s">
        <v>156</v>
      </c>
      <c r="K125" s="131" t="s">
        <v>157</v>
      </c>
      <c r="L125" s="217" t="s">
        <v>158</v>
      </c>
      <c r="M125" s="217"/>
      <c r="N125" s="217" t="s">
        <v>111</v>
      </c>
      <c r="O125" s="217"/>
      <c r="P125" s="217"/>
      <c r="Q125" s="218"/>
      <c r="R125" s="132"/>
      <c r="T125" s="72" t="s">
        <v>159</v>
      </c>
      <c r="U125" s="73" t="s">
        <v>41</v>
      </c>
      <c r="V125" s="73" t="s">
        <v>160</v>
      </c>
      <c r="W125" s="73" t="s">
        <v>161</v>
      </c>
      <c r="X125" s="73" t="s">
        <v>162</v>
      </c>
      <c r="Y125" s="73" t="s">
        <v>163</v>
      </c>
      <c r="Z125" s="73" t="s">
        <v>164</v>
      </c>
      <c r="AA125" s="74" t="s">
        <v>165</v>
      </c>
    </row>
    <row r="126" spans="2:63" s="1" customFormat="1" ht="29.25" customHeight="1">
      <c r="B126" s="31"/>
      <c r="C126" s="76" t="s">
        <v>107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23">
        <f>BK126</f>
        <v>0</v>
      </c>
      <c r="O126" s="224"/>
      <c r="P126" s="224"/>
      <c r="Q126" s="224"/>
      <c r="R126" s="33"/>
      <c r="T126" s="75"/>
      <c r="U126" s="47"/>
      <c r="V126" s="47"/>
      <c r="W126" s="133">
        <f>W127+W222</f>
        <v>2700.7083279999997</v>
      </c>
      <c r="X126" s="47"/>
      <c r="Y126" s="133">
        <f>Y127+Y222</f>
        <v>210.65274038000001</v>
      </c>
      <c r="Z126" s="47"/>
      <c r="AA126" s="134">
        <f>AA127+AA222</f>
        <v>144.10416000000001</v>
      </c>
      <c r="AT126" s="18" t="s">
        <v>76</v>
      </c>
      <c r="AU126" s="18" t="s">
        <v>113</v>
      </c>
      <c r="BK126" s="135">
        <f>BK127+BK222</f>
        <v>0</v>
      </c>
    </row>
    <row r="127" spans="2:63" s="9" customFormat="1" ht="37.35" customHeight="1">
      <c r="B127" s="136"/>
      <c r="C127" s="137"/>
      <c r="D127" s="138" t="s">
        <v>114</v>
      </c>
      <c r="E127" s="138"/>
      <c r="F127" s="138"/>
      <c r="G127" s="138"/>
      <c r="H127" s="138"/>
      <c r="I127" s="138"/>
      <c r="J127" s="138"/>
      <c r="K127" s="138"/>
      <c r="L127" s="138"/>
      <c r="M127" s="138"/>
      <c r="N127" s="225">
        <f>BK127</f>
        <v>0</v>
      </c>
      <c r="O127" s="210"/>
      <c r="P127" s="210"/>
      <c r="Q127" s="210"/>
      <c r="R127" s="139"/>
      <c r="T127" s="140"/>
      <c r="U127" s="137"/>
      <c r="V127" s="137"/>
      <c r="W127" s="141">
        <f>W128+W145+W156+W177+W181+W196+W198+W206+W218</f>
        <v>2524.6480279999996</v>
      </c>
      <c r="X127" s="137"/>
      <c r="Y127" s="141">
        <f>Y128+Y145+Y156+Y177+Y181+Y196+Y198+Y206+Y218</f>
        <v>207.19883538000002</v>
      </c>
      <c r="Z127" s="137"/>
      <c r="AA127" s="142">
        <f>AA128+AA145+AA156+AA177+AA181+AA196+AA198+AA206+AA218</f>
        <v>144.10416000000001</v>
      </c>
      <c r="AR127" s="143" t="s">
        <v>22</v>
      </c>
      <c r="AT127" s="144" t="s">
        <v>76</v>
      </c>
      <c r="AU127" s="144" t="s">
        <v>77</v>
      </c>
      <c r="AY127" s="143" t="s">
        <v>166</v>
      </c>
      <c r="BK127" s="145">
        <f>BK128+BK145+BK156+BK177+BK181+BK196+BK198+BK206+BK218</f>
        <v>0</v>
      </c>
    </row>
    <row r="128" spans="2:63" s="9" customFormat="1" ht="19.899999999999999" customHeight="1">
      <c r="B128" s="136"/>
      <c r="C128" s="137"/>
      <c r="D128" s="146" t="s">
        <v>115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226">
        <f>BK128</f>
        <v>0</v>
      </c>
      <c r="O128" s="227"/>
      <c r="P128" s="227"/>
      <c r="Q128" s="227"/>
      <c r="R128" s="139"/>
      <c r="T128" s="140"/>
      <c r="U128" s="137"/>
      <c r="V128" s="137"/>
      <c r="W128" s="141">
        <f>SUM(W129:W144)</f>
        <v>1146.20624</v>
      </c>
      <c r="X128" s="137"/>
      <c r="Y128" s="141">
        <f>SUM(Y129:Y144)</f>
        <v>0.05</v>
      </c>
      <c r="Z128" s="137"/>
      <c r="AA128" s="142">
        <f>SUM(AA129:AA144)</f>
        <v>140.20416</v>
      </c>
      <c r="AR128" s="143" t="s">
        <v>22</v>
      </c>
      <c r="AT128" s="144" t="s">
        <v>76</v>
      </c>
      <c r="AU128" s="144" t="s">
        <v>22</v>
      </c>
      <c r="AY128" s="143" t="s">
        <v>166</v>
      </c>
      <c r="BK128" s="145">
        <f>SUM(BK129:BK144)</f>
        <v>0</v>
      </c>
    </row>
    <row r="129" spans="2:65" s="1" customFormat="1" ht="25.5" customHeight="1">
      <c r="B129" s="119"/>
      <c r="C129" s="147" t="s">
        <v>22</v>
      </c>
      <c r="D129" s="147" t="s">
        <v>167</v>
      </c>
      <c r="E129" s="148" t="s">
        <v>1917</v>
      </c>
      <c r="F129" s="219" t="s">
        <v>1918</v>
      </c>
      <c r="G129" s="219"/>
      <c r="H129" s="219"/>
      <c r="I129" s="219"/>
      <c r="J129" s="149" t="s">
        <v>194</v>
      </c>
      <c r="K129" s="150">
        <v>324</v>
      </c>
      <c r="L129" s="220"/>
      <c r="M129" s="220"/>
      <c r="N129" s="220">
        <f t="shared" ref="N129:N144" si="0">ROUND(L129*K129,2)</f>
        <v>0</v>
      </c>
      <c r="O129" s="220"/>
      <c r="P129" s="220"/>
      <c r="Q129" s="220"/>
      <c r="R129" s="121"/>
      <c r="T129" s="151" t="s">
        <v>5</v>
      </c>
      <c r="U129" s="40" t="s">
        <v>42</v>
      </c>
      <c r="V129" s="152">
        <v>0.16</v>
      </c>
      <c r="W129" s="152">
        <f t="shared" ref="W129:W144" si="1">V129*K129</f>
        <v>51.84</v>
      </c>
      <c r="X129" s="152">
        <v>0</v>
      </c>
      <c r="Y129" s="152">
        <f t="shared" ref="Y129:Y144" si="2">X129*K129</f>
        <v>0</v>
      </c>
      <c r="Z129" s="152">
        <v>0.255</v>
      </c>
      <c r="AA129" s="153">
        <f t="shared" ref="AA129:AA144" si="3">Z129*K129</f>
        <v>82.62</v>
      </c>
      <c r="AR129" s="18" t="s">
        <v>171</v>
      </c>
      <c r="AT129" s="18" t="s">
        <v>167</v>
      </c>
      <c r="AU129" s="18" t="s">
        <v>103</v>
      </c>
      <c r="AY129" s="18" t="s">
        <v>166</v>
      </c>
      <c r="BE129" s="154">
        <f t="shared" ref="BE129:BE144" si="4">IF(U129="základní",N129,0)</f>
        <v>0</v>
      </c>
      <c r="BF129" s="154">
        <f t="shared" ref="BF129:BF144" si="5">IF(U129="snížená",N129,0)</f>
        <v>0</v>
      </c>
      <c r="BG129" s="154">
        <f t="shared" ref="BG129:BG144" si="6">IF(U129="zákl. přenesená",N129,0)</f>
        <v>0</v>
      </c>
      <c r="BH129" s="154">
        <f t="shared" ref="BH129:BH144" si="7">IF(U129="sníž. přenesená",N129,0)</f>
        <v>0</v>
      </c>
      <c r="BI129" s="154">
        <f t="shared" ref="BI129:BI144" si="8">IF(U129="nulová",N129,0)</f>
        <v>0</v>
      </c>
      <c r="BJ129" s="18" t="s">
        <v>22</v>
      </c>
      <c r="BK129" s="154">
        <f t="shared" ref="BK129:BK144" si="9">ROUND(L129*K129,2)</f>
        <v>0</v>
      </c>
      <c r="BL129" s="18" t="s">
        <v>171</v>
      </c>
      <c r="BM129" s="18" t="s">
        <v>1919</v>
      </c>
    </row>
    <row r="130" spans="2:65" s="1" customFormat="1" ht="25.5" customHeight="1">
      <c r="B130" s="119"/>
      <c r="C130" s="147" t="s">
        <v>103</v>
      </c>
      <c r="D130" s="147" t="s">
        <v>167</v>
      </c>
      <c r="E130" s="148" t="s">
        <v>1920</v>
      </c>
      <c r="F130" s="219" t="s">
        <v>1921</v>
      </c>
      <c r="G130" s="219"/>
      <c r="H130" s="219"/>
      <c r="I130" s="219"/>
      <c r="J130" s="149" t="s">
        <v>194</v>
      </c>
      <c r="K130" s="150">
        <v>38.36</v>
      </c>
      <c r="L130" s="220"/>
      <c r="M130" s="220"/>
      <c r="N130" s="220">
        <f t="shared" si="0"/>
        <v>0</v>
      </c>
      <c r="O130" s="220"/>
      <c r="P130" s="220"/>
      <c r="Q130" s="220"/>
      <c r="R130" s="121"/>
      <c r="T130" s="151" t="s">
        <v>5</v>
      </c>
      <c r="U130" s="40" t="s">
        <v>42</v>
      </c>
      <c r="V130" s="152">
        <v>0.23</v>
      </c>
      <c r="W130" s="152">
        <f t="shared" si="1"/>
        <v>8.8228000000000009</v>
      </c>
      <c r="X130" s="152">
        <v>0</v>
      </c>
      <c r="Y130" s="152">
        <f t="shared" si="2"/>
        <v>0</v>
      </c>
      <c r="Z130" s="152">
        <v>0.28100000000000003</v>
      </c>
      <c r="AA130" s="153">
        <f t="shared" si="3"/>
        <v>10.779160000000001</v>
      </c>
      <c r="AR130" s="18" t="s">
        <v>171</v>
      </c>
      <c r="AT130" s="18" t="s">
        <v>167</v>
      </c>
      <c r="AU130" s="18" t="s">
        <v>103</v>
      </c>
      <c r="AY130" s="18" t="s">
        <v>166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22</v>
      </c>
      <c r="BK130" s="154">
        <f t="shared" si="9"/>
        <v>0</v>
      </c>
      <c r="BL130" s="18" t="s">
        <v>171</v>
      </c>
      <c r="BM130" s="18" t="s">
        <v>1922</v>
      </c>
    </row>
    <row r="131" spans="2:65" s="1" customFormat="1" ht="16.5" customHeight="1">
      <c r="B131" s="119"/>
      <c r="C131" s="147" t="s">
        <v>176</v>
      </c>
      <c r="D131" s="147" t="s">
        <v>167</v>
      </c>
      <c r="E131" s="148" t="s">
        <v>1923</v>
      </c>
      <c r="F131" s="219" t="s">
        <v>1924</v>
      </c>
      <c r="G131" s="219"/>
      <c r="H131" s="219"/>
      <c r="I131" s="219"/>
      <c r="J131" s="149" t="s">
        <v>200</v>
      </c>
      <c r="K131" s="150">
        <v>8</v>
      </c>
      <c r="L131" s="220"/>
      <c r="M131" s="220"/>
      <c r="N131" s="220">
        <f t="shared" si="0"/>
        <v>0</v>
      </c>
      <c r="O131" s="220"/>
      <c r="P131" s="220"/>
      <c r="Q131" s="220"/>
      <c r="R131" s="121"/>
      <c r="T131" s="151" t="s">
        <v>5</v>
      </c>
      <c r="U131" s="40" t="s">
        <v>42</v>
      </c>
      <c r="V131" s="152">
        <v>0.27200000000000002</v>
      </c>
      <c r="W131" s="152">
        <f t="shared" si="1"/>
        <v>2.1760000000000002</v>
      </c>
      <c r="X131" s="152">
        <v>0</v>
      </c>
      <c r="Y131" s="152">
        <f t="shared" si="2"/>
        <v>0</v>
      </c>
      <c r="Z131" s="152">
        <v>0.28999999999999998</v>
      </c>
      <c r="AA131" s="153">
        <f t="shared" si="3"/>
        <v>2.3199999999999998</v>
      </c>
      <c r="AR131" s="18" t="s">
        <v>171</v>
      </c>
      <c r="AT131" s="18" t="s">
        <v>167</v>
      </c>
      <c r="AU131" s="18" t="s">
        <v>103</v>
      </c>
      <c r="AY131" s="18" t="s">
        <v>166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22</v>
      </c>
      <c r="BK131" s="154">
        <f t="shared" si="9"/>
        <v>0</v>
      </c>
      <c r="BL131" s="18" t="s">
        <v>171</v>
      </c>
      <c r="BM131" s="18" t="s">
        <v>1925</v>
      </c>
    </row>
    <row r="132" spans="2:65" s="1" customFormat="1" ht="25.5" customHeight="1">
      <c r="B132" s="119"/>
      <c r="C132" s="147" t="s">
        <v>171</v>
      </c>
      <c r="D132" s="147" t="s">
        <v>167</v>
      </c>
      <c r="E132" s="148" t="s">
        <v>1926</v>
      </c>
      <c r="F132" s="219" t="s">
        <v>1927</v>
      </c>
      <c r="G132" s="219"/>
      <c r="H132" s="219"/>
      <c r="I132" s="219"/>
      <c r="J132" s="149" t="s">
        <v>200</v>
      </c>
      <c r="K132" s="150">
        <v>217</v>
      </c>
      <c r="L132" s="220"/>
      <c r="M132" s="220"/>
      <c r="N132" s="220">
        <f t="shared" si="0"/>
        <v>0</v>
      </c>
      <c r="O132" s="220"/>
      <c r="P132" s="220"/>
      <c r="Q132" s="220"/>
      <c r="R132" s="121"/>
      <c r="T132" s="151" t="s">
        <v>5</v>
      </c>
      <c r="U132" s="40" t="s">
        <v>42</v>
      </c>
      <c r="V132" s="152">
        <v>0.13300000000000001</v>
      </c>
      <c r="W132" s="152">
        <f t="shared" si="1"/>
        <v>28.861000000000001</v>
      </c>
      <c r="X132" s="152">
        <v>0</v>
      </c>
      <c r="Y132" s="152">
        <f t="shared" si="2"/>
        <v>0</v>
      </c>
      <c r="Z132" s="152">
        <v>0.20499999999999999</v>
      </c>
      <c r="AA132" s="153">
        <f t="shared" si="3"/>
        <v>44.484999999999999</v>
      </c>
      <c r="AR132" s="18" t="s">
        <v>171</v>
      </c>
      <c r="AT132" s="18" t="s">
        <v>167</v>
      </c>
      <c r="AU132" s="18" t="s">
        <v>103</v>
      </c>
      <c r="AY132" s="18" t="s">
        <v>166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22</v>
      </c>
      <c r="BK132" s="154">
        <f t="shared" si="9"/>
        <v>0</v>
      </c>
      <c r="BL132" s="18" t="s">
        <v>171</v>
      </c>
      <c r="BM132" s="18" t="s">
        <v>1928</v>
      </c>
    </row>
    <row r="133" spans="2:65" s="1" customFormat="1" ht="25.5" customHeight="1">
      <c r="B133" s="119"/>
      <c r="C133" s="147" t="s">
        <v>183</v>
      </c>
      <c r="D133" s="147" t="s">
        <v>167</v>
      </c>
      <c r="E133" s="148" t="s">
        <v>1255</v>
      </c>
      <c r="F133" s="219" t="s">
        <v>1256</v>
      </c>
      <c r="G133" s="219"/>
      <c r="H133" s="219"/>
      <c r="I133" s="219"/>
      <c r="J133" s="149" t="s">
        <v>170</v>
      </c>
      <c r="K133" s="150">
        <v>12.24</v>
      </c>
      <c r="L133" s="220"/>
      <c r="M133" s="220"/>
      <c r="N133" s="220">
        <f t="shared" si="0"/>
        <v>0</v>
      </c>
      <c r="O133" s="220"/>
      <c r="P133" s="220"/>
      <c r="Q133" s="220"/>
      <c r="R133" s="121"/>
      <c r="T133" s="151" t="s">
        <v>5</v>
      </c>
      <c r="U133" s="40" t="s">
        <v>42</v>
      </c>
      <c r="V133" s="152">
        <v>2.948</v>
      </c>
      <c r="W133" s="152">
        <f t="shared" si="1"/>
        <v>36.08352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8" t="s">
        <v>171</v>
      </c>
      <c r="AT133" s="18" t="s">
        <v>167</v>
      </c>
      <c r="AU133" s="18" t="s">
        <v>103</v>
      </c>
      <c r="AY133" s="18" t="s">
        <v>166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22</v>
      </c>
      <c r="BK133" s="154">
        <f t="shared" si="9"/>
        <v>0</v>
      </c>
      <c r="BL133" s="18" t="s">
        <v>171</v>
      </c>
      <c r="BM133" s="18" t="s">
        <v>1929</v>
      </c>
    </row>
    <row r="134" spans="2:65" s="1" customFormat="1" ht="38.25" customHeight="1">
      <c r="B134" s="119"/>
      <c r="C134" s="147" t="s">
        <v>187</v>
      </c>
      <c r="D134" s="147" t="s">
        <v>167</v>
      </c>
      <c r="E134" s="148" t="s">
        <v>1258</v>
      </c>
      <c r="F134" s="219" t="s">
        <v>1259</v>
      </c>
      <c r="G134" s="219"/>
      <c r="H134" s="219"/>
      <c r="I134" s="219"/>
      <c r="J134" s="149" t="s">
        <v>170</v>
      </c>
      <c r="K134" s="150">
        <v>12.24</v>
      </c>
      <c r="L134" s="220"/>
      <c r="M134" s="220"/>
      <c r="N134" s="220">
        <f t="shared" si="0"/>
        <v>0</v>
      </c>
      <c r="O134" s="220"/>
      <c r="P134" s="220"/>
      <c r="Q134" s="220"/>
      <c r="R134" s="121"/>
      <c r="T134" s="151" t="s">
        <v>5</v>
      </c>
      <c r="U134" s="40" t="s">
        <v>42</v>
      </c>
      <c r="V134" s="152">
        <v>0.59</v>
      </c>
      <c r="W134" s="152">
        <f t="shared" si="1"/>
        <v>7.2215999999999996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8" t="s">
        <v>171</v>
      </c>
      <c r="AT134" s="18" t="s">
        <v>167</v>
      </c>
      <c r="AU134" s="18" t="s">
        <v>103</v>
      </c>
      <c r="AY134" s="18" t="s">
        <v>166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8" t="s">
        <v>22</v>
      </c>
      <c r="BK134" s="154">
        <f t="shared" si="9"/>
        <v>0</v>
      </c>
      <c r="BL134" s="18" t="s">
        <v>171</v>
      </c>
      <c r="BM134" s="18" t="s">
        <v>1930</v>
      </c>
    </row>
    <row r="135" spans="2:65" s="1" customFormat="1" ht="38.25" customHeight="1">
      <c r="B135" s="119"/>
      <c r="C135" s="147" t="s">
        <v>191</v>
      </c>
      <c r="D135" s="147" t="s">
        <v>167</v>
      </c>
      <c r="E135" s="148" t="s">
        <v>1284</v>
      </c>
      <c r="F135" s="219" t="s">
        <v>1285</v>
      </c>
      <c r="G135" s="219"/>
      <c r="H135" s="219"/>
      <c r="I135" s="219"/>
      <c r="J135" s="149" t="s">
        <v>194</v>
      </c>
      <c r="K135" s="150">
        <v>600</v>
      </c>
      <c r="L135" s="220"/>
      <c r="M135" s="220"/>
      <c r="N135" s="220">
        <f t="shared" si="0"/>
        <v>0</v>
      </c>
      <c r="O135" s="220"/>
      <c r="P135" s="220"/>
      <c r="Q135" s="220"/>
      <c r="R135" s="121"/>
      <c r="T135" s="151" t="s">
        <v>5</v>
      </c>
      <c r="U135" s="40" t="s">
        <v>42</v>
      </c>
      <c r="V135" s="152">
        <v>5.8000000000000003E-2</v>
      </c>
      <c r="W135" s="152">
        <f t="shared" si="1"/>
        <v>34.800000000000004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8" t="s">
        <v>171</v>
      </c>
      <c r="AT135" s="18" t="s">
        <v>167</v>
      </c>
      <c r="AU135" s="18" t="s">
        <v>103</v>
      </c>
      <c r="AY135" s="18" t="s">
        <v>166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8" t="s">
        <v>22</v>
      </c>
      <c r="BK135" s="154">
        <f t="shared" si="9"/>
        <v>0</v>
      </c>
      <c r="BL135" s="18" t="s">
        <v>171</v>
      </c>
      <c r="BM135" s="18" t="s">
        <v>1931</v>
      </c>
    </row>
    <row r="136" spans="2:65" s="1" customFormat="1" ht="16.5" customHeight="1">
      <c r="B136" s="119"/>
      <c r="C136" s="155" t="s">
        <v>197</v>
      </c>
      <c r="D136" s="155" t="s">
        <v>254</v>
      </c>
      <c r="E136" s="156" t="s">
        <v>1287</v>
      </c>
      <c r="F136" s="221" t="s">
        <v>1288</v>
      </c>
      <c r="G136" s="221"/>
      <c r="H136" s="221"/>
      <c r="I136" s="221"/>
      <c r="J136" s="157" t="s">
        <v>1289</v>
      </c>
      <c r="K136" s="158">
        <v>50</v>
      </c>
      <c r="L136" s="222"/>
      <c r="M136" s="222"/>
      <c r="N136" s="222">
        <f t="shared" si="0"/>
        <v>0</v>
      </c>
      <c r="O136" s="220"/>
      <c r="P136" s="220"/>
      <c r="Q136" s="220"/>
      <c r="R136" s="121"/>
      <c r="T136" s="151" t="s">
        <v>5</v>
      </c>
      <c r="U136" s="40" t="s">
        <v>42</v>
      </c>
      <c r="V136" s="152">
        <v>0</v>
      </c>
      <c r="W136" s="152">
        <f t="shared" si="1"/>
        <v>0</v>
      </c>
      <c r="X136" s="152">
        <v>1E-3</v>
      </c>
      <c r="Y136" s="152">
        <f t="shared" si="2"/>
        <v>0.05</v>
      </c>
      <c r="Z136" s="152">
        <v>0</v>
      </c>
      <c r="AA136" s="153">
        <f t="shared" si="3"/>
        <v>0</v>
      </c>
      <c r="AR136" s="18" t="s">
        <v>197</v>
      </c>
      <c r="AT136" s="18" t="s">
        <v>254</v>
      </c>
      <c r="AU136" s="18" t="s">
        <v>103</v>
      </c>
      <c r="AY136" s="18" t="s">
        <v>166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8" t="s">
        <v>22</v>
      </c>
      <c r="BK136" s="154">
        <f t="shared" si="9"/>
        <v>0</v>
      </c>
      <c r="BL136" s="18" t="s">
        <v>171</v>
      </c>
      <c r="BM136" s="18" t="s">
        <v>1932</v>
      </c>
    </row>
    <row r="137" spans="2:65" s="1" customFormat="1" ht="38.25" customHeight="1">
      <c r="B137" s="119"/>
      <c r="C137" s="147" t="s">
        <v>202</v>
      </c>
      <c r="D137" s="147" t="s">
        <v>167</v>
      </c>
      <c r="E137" s="148" t="s">
        <v>1291</v>
      </c>
      <c r="F137" s="219" t="s">
        <v>1292</v>
      </c>
      <c r="G137" s="219"/>
      <c r="H137" s="219"/>
      <c r="I137" s="219"/>
      <c r="J137" s="149" t="s">
        <v>194</v>
      </c>
      <c r="K137" s="150">
        <v>600</v>
      </c>
      <c r="L137" s="220"/>
      <c r="M137" s="220"/>
      <c r="N137" s="220">
        <f t="shared" si="0"/>
        <v>0</v>
      </c>
      <c r="O137" s="220"/>
      <c r="P137" s="220"/>
      <c r="Q137" s="220"/>
      <c r="R137" s="121"/>
      <c r="T137" s="151" t="s">
        <v>5</v>
      </c>
      <c r="U137" s="40" t="s">
        <v>42</v>
      </c>
      <c r="V137" s="152">
        <v>6.7000000000000004E-2</v>
      </c>
      <c r="W137" s="152">
        <f t="shared" si="1"/>
        <v>40.200000000000003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8" t="s">
        <v>171</v>
      </c>
      <c r="AT137" s="18" t="s">
        <v>167</v>
      </c>
      <c r="AU137" s="18" t="s">
        <v>103</v>
      </c>
      <c r="AY137" s="18" t="s">
        <v>166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8" t="s">
        <v>22</v>
      </c>
      <c r="BK137" s="154">
        <f t="shared" si="9"/>
        <v>0</v>
      </c>
      <c r="BL137" s="18" t="s">
        <v>171</v>
      </c>
      <c r="BM137" s="18" t="s">
        <v>1933</v>
      </c>
    </row>
    <row r="138" spans="2:65" s="1" customFormat="1" ht="25.5" customHeight="1">
      <c r="B138" s="119"/>
      <c r="C138" s="147" t="s">
        <v>27</v>
      </c>
      <c r="D138" s="147" t="s">
        <v>167</v>
      </c>
      <c r="E138" s="148" t="s">
        <v>1294</v>
      </c>
      <c r="F138" s="219" t="s">
        <v>1295</v>
      </c>
      <c r="G138" s="219"/>
      <c r="H138" s="219"/>
      <c r="I138" s="219"/>
      <c r="J138" s="149" t="s">
        <v>194</v>
      </c>
      <c r="K138" s="150">
        <v>600</v>
      </c>
      <c r="L138" s="220"/>
      <c r="M138" s="220"/>
      <c r="N138" s="220">
        <f t="shared" si="0"/>
        <v>0</v>
      </c>
      <c r="O138" s="220"/>
      <c r="P138" s="220"/>
      <c r="Q138" s="220"/>
      <c r="R138" s="121"/>
      <c r="T138" s="151" t="s">
        <v>5</v>
      </c>
      <c r="U138" s="40" t="s">
        <v>42</v>
      </c>
      <c r="V138" s="152">
        <v>5.1999999999999998E-2</v>
      </c>
      <c r="W138" s="152">
        <f t="shared" si="1"/>
        <v>31.2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8" t="s">
        <v>171</v>
      </c>
      <c r="AT138" s="18" t="s">
        <v>167</v>
      </c>
      <c r="AU138" s="18" t="s">
        <v>103</v>
      </c>
      <c r="AY138" s="18" t="s">
        <v>166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8" t="s">
        <v>22</v>
      </c>
      <c r="BK138" s="154">
        <f t="shared" si="9"/>
        <v>0</v>
      </c>
      <c r="BL138" s="18" t="s">
        <v>171</v>
      </c>
      <c r="BM138" s="18" t="s">
        <v>1934</v>
      </c>
    </row>
    <row r="139" spans="2:65" s="1" customFormat="1" ht="25.5" customHeight="1">
      <c r="B139" s="119"/>
      <c r="C139" s="147" t="s">
        <v>210</v>
      </c>
      <c r="D139" s="147" t="s">
        <v>167</v>
      </c>
      <c r="E139" s="148" t="s">
        <v>1935</v>
      </c>
      <c r="F139" s="219" t="s">
        <v>1936</v>
      </c>
      <c r="G139" s="219"/>
      <c r="H139" s="219"/>
      <c r="I139" s="219"/>
      <c r="J139" s="149" t="s">
        <v>194</v>
      </c>
      <c r="K139" s="150">
        <v>36</v>
      </c>
      <c r="L139" s="220"/>
      <c r="M139" s="220"/>
      <c r="N139" s="220">
        <f t="shared" si="0"/>
        <v>0</v>
      </c>
      <c r="O139" s="220"/>
      <c r="P139" s="220"/>
      <c r="Q139" s="220"/>
      <c r="R139" s="121"/>
      <c r="T139" s="151" t="s">
        <v>5</v>
      </c>
      <c r="U139" s="40" t="s">
        <v>42</v>
      </c>
      <c r="V139" s="152">
        <v>0.08</v>
      </c>
      <c r="W139" s="152">
        <f t="shared" si="1"/>
        <v>2.88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8" t="s">
        <v>195</v>
      </c>
      <c r="AT139" s="18" t="s">
        <v>167</v>
      </c>
      <c r="AU139" s="18" t="s">
        <v>103</v>
      </c>
      <c r="AY139" s="18" t="s">
        <v>166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8" t="s">
        <v>22</v>
      </c>
      <c r="BK139" s="154">
        <f t="shared" si="9"/>
        <v>0</v>
      </c>
      <c r="BL139" s="18" t="s">
        <v>195</v>
      </c>
      <c r="BM139" s="18" t="s">
        <v>1937</v>
      </c>
    </row>
    <row r="140" spans="2:65" s="1" customFormat="1" ht="38.25" customHeight="1">
      <c r="B140" s="119"/>
      <c r="C140" s="147" t="s">
        <v>214</v>
      </c>
      <c r="D140" s="147" t="s">
        <v>167</v>
      </c>
      <c r="E140" s="148" t="s">
        <v>192</v>
      </c>
      <c r="F140" s="219" t="s">
        <v>193</v>
      </c>
      <c r="G140" s="219"/>
      <c r="H140" s="219"/>
      <c r="I140" s="219"/>
      <c r="J140" s="149" t="s">
        <v>194</v>
      </c>
      <c r="K140" s="150">
        <v>447.36</v>
      </c>
      <c r="L140" s="220"/>
      <c r="M140" s="220"/>
      <c r="N140" s="220">
        <f t="shared" si="0"/>
        <v>0</v>
      </c>
      <c r="O140" s="220"/>
      <c r="P140" s="220"/>
      <c r="Q140" s="220"/>
      <c r="R140" s="121"/>
      <c r="T140" s="151" t="s">
        <v>5</v>
      </c>
      <c r="U140" s="40" t="s">
        <v>42</v>
      </c>
      <c r="V140" s="152">
        <v>0.66</v>
      </c>
      <c r="W140" s="152">
        <f t="shared" si="1"/>
        <v>295.25760000000002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8" t="s">
        <v>195</v>
      </c>
      <c r="AT140" s="18" t="s">
        <v>167</v>
      </c>
      <c r="AU140" s="18" t="s">
        <v>103</v>
      </c>
      <c r="AY140" s="18" t="s">
        <v>166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8" t="s">
        <v>22</v>
      </c>
      <c r="BK140" s="154">
        <f t="shared" si="9"/>
        <v>0</v>
      </c>
      <c r="BL140" s="18" t="s">
        <v>195</v>
      </c>
      <c r="BM140" s="18" t="s">
        <v>1938</v>
      </c>
    </row>
    <row r="141" spans="2:65" s="1" customFormat="1" ht="38.25" customHeight="1">
      <c r="B141" s="119"/>
      <c r="C141" s="147" t="s">
        <v>218</v>
      </c>
      <c r="D141" s="147" t="s">
        <v>167</v>
      </c>
      <c r="E141" s="148" t="s">
        <v>1939</v>
      </c>
      <c r="F141" s="219" t="s">
        <v>1940</v>
      </c>
      <c r="G141" s="219"/>
      <c r="H141" s="219"/>
      <c r="I141" s="219"/>
      <c r="J141" s="149" t="s">
        <v>194</v>
      </c>
      <c r="K141" s="150">
        <v>447.36</v>
      </c>
      <c r="L141" s="220"/>
      <c r="M141" s="220"/>
      <c r="N141" s="220">
        <f t="shared" si="0"/>
        <v>0</v>
      </c>
      <c r="O141" s="220"/>
      <c r="P141" s="220"/>
      <c r="Q141" s="220"/>
      <c r="R141" s="121"/>
      <c r="T141" s="151" t="s">
        <v>5</v>
      </c>
      <c r="U141" s="40" t="s">
        <v>42</v>
      </c>
      <c r="V141" s="152">
        <v>1.2270000000000001</v>
      </c>
      <c r="W141" s="152">
        <f t="shared" si="1"/>
        <v>548.91072000000008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8" t="s">
        <v>195</v>
      </c>
      <c r="AT141" s="18" t="s">
        <v>167</v>
      </c>
      <c r="AU141" s="18" t="s">
        <v>103</v>
      </c>
      <c r="AY141" s="18" t="s">
        <v>166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8" t="s">
        <v>22</v>
      </c>
      <c r="BK141" s="154">
        <f t="shared" si="9"/>
        <v>0</v>
      </c>
      <c r="BL141" s="18" t="s">
        <v>195</v>
      </c>
      <c r="BM141" s="18" t="s">
        <v>1941</v>
      </c>
    </row>
    <row r="142" spans="2:65" s="1" customFormat="1" ht="25.5" customHeight="1">
      <c r="B142" s="119"/>
      <c r="C142" s="147" t="s">
        <v>222</v>
      </c>
      <c r="D142" s="147" t="s">
        <v>167</v>
      </c>
      <c r="E142" s="148" t="s">
        <v>1942</v>
      </c>
      <c r="F142" s="219" t="s">
        <v>1943</v>
      </c>
      <c r="G142" s="219"/>
      <c r="H142" s="219"/>
      <c r="I142" s="219"/>
      <c r="J142" s="149" t="s">
        <v>194</v>
      </c>
      <c r="K142" s="150">
        <v>85</v>
      </c>
      <c r="L142" s="220"/>
      <c r="M142" s="220"/>
      <c r="N142" s="220">
        <f t="shared" si="0"/>
        <v>0</v>
      </c>
      <c r="O142" s="220"/>
      <c r="P142" s="220"/>
      <c r="Q142" s="220"/>
      <c r="R142" s="121"/>
      <c r="T142" s="151" t="s">
        <v>5</v>
      </c>
      <c r="U142" s="40" t="s">
        <v>42</v>
      </c>
      <c r="V142" s="152">
        <v>0.625</v>
      </c>
      <c r="W142" s="152">
        <f t="shared" si="1"/>
        <v>53.125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8" t="s">
        <v>195</v>
      </c>
      <c r="AT142" s="18" t="s">
        <v>167</v>
      </c>
      <c r="AU142" s="18" t="s">
        <v>103</v>
      </c>
      <c r="AY142" s="18" t="s">
        <v>166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8" t="s">
        <v>22</v>
      </c>
      <c r="BK142" s="154">
        <f t="shared" si="9"/>
        <v>0</v>
      </c>
      <c r="BL142" s="18" t="s">
        <v>195</v>
      </c>
      <c r="BM142" s="18" t="s">
        <v>1944</v>
      </c>
    </row>
    <row r="143" spans="2:65" s="1" customFormat="1" ht="25.5" customHeight="1">
      <c r="B143" s="119"/>
      <c r="C143" s="147" t="s">
        <v>11</v>
      </c>
      <c r="D143" s="147" t="s">
        <v>167</v>
      </c>
      <c r="E143" s="148" t="s">
        <v>1945</v>
      </c>
      <c r="F143" s="219" t="s">
        <v>1946</v>
      </c>
      <c r="G143" s="219"/>
      <c r="H143" s="219"/>
      <c r="I143" s="219"/>
      <c r="J143" s="149" t="s">
        <v>194</v>
      </c>
      <c r="K143" s="150">
        <v>38.36</v>
      </c>
      <c r="L143" s="220"/>
      <c r="M143" s="220"/>
      <c r="N143" s="220">
        <f t="shared" si="0"/>
        <v>0</v>
      </c>
      <c r="O143" s="220"/>
      <c r="P143" s="220"/>
      <c r="Q143" s="220"/>
      <c r="R143" s="121"/>
      <c r="T143" s="151" t="s">
        <v>5</v>
      </c>
      <c r="U143" s="40" t="s">
        <v>42</v>
      </c>
      <c r="V143" s="152">
        <v>0.1</v>
      </c>
      <c r="W143" s="152">
        <f t="shared" si="1"/>
        <v>3.8360000000000003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8" t="s">
        <v>195</v>
      </c>
      <c r="AT143" s="18" t="s">
        <v>167</v>
      </c>
      <c r="AU143" s="18" t="s">
        <v>103</v>
      </c>
      <c r="AY143" s="18" t="s">
        <v>166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8" t="s">
        <v>22</v>
      </c>
      <c r="BK143" s="154">
        <f t="shared" si="9"/>
        <v>0</v>
      </c>
      <c r="BL143" s="18" t="s">
        <v>195</v>
      </c>
      <c r="BM143" s="18" t="s">
        <v>1947</v>
      </c>
    </row>
    <row r="144" spans="2:65" s="1" customFormat="1" ht="38.25" customHeight="1">
      <c r="B144" s="119"/>
      <c r="C144" s="147" t="s">
        <v>230</v>
      </c>
      <c r="D144" s="147" t="s">
        <v>167</v>
      </c>
      <c r="E144" s="148" t="s">
        <v>1948</v>
      </c>
      <c r="F144" s="219" t="s">
        <v>1949</v>
      </c>
      <c r="G144" s="219"/>
      <c r="H144" s="219"/>
      <c r="I144" s="219"/>
      <c r="J144" s="149" t="s">
        <v>200</v>
      </c>
      <c r="K144" s="150">
        <v>8</v>
      </c>
      <c r="L144" s="220"/>
      <c r="M144" s="220"/>
      <c r="N144" s="220">
        <f t="shared" si="0"/>
        <v>0</v>
      </c>
      <c r="O144" s="220"/>
      <c r="P144" s="220"/>
      <c r="Q144" s="220"/>
      <c r="R144" s="121"/>
      <c r="T144" s="151" t="s">
        <v>5</v>
      </c>
      <c r="U144" s="40" t="s">
        <v>42</v>
      </c>
      <c r="V144" s="152">
        <v>0.124</v>
      </c>
      <c r="W144" s="152">
        <f t="shared" si="1"/>
        <v>0.99199999999999999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8" t="s">
        <v>195</v>
      </c>
      <c r="AT144" s="18" t="s">
        <v>167</v>
      </c>
      <c r="AU144" s="18" t="s">
        <v>103</v>
      </c>
      <c r="AY144" s="18" t="s">
        <v>166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8" t="s">
        <v>22</v>
      </c>
      <c r="BK144" s="154">
        <f t="shared" si="9"/>
        <v>0</v>
      </c>
      <c r="BL144" s="18" t="s">
        <v>195</v>
      </c>
      <c r="BM144" s="18" t="s">
        <v>1950</v>
      </c>
    </row>
    <row r="145" spans="2:65" s="9" customFormat="1" ht="29.85" customHeight="1">
      <c r="B145" s="136"/>
      <c r="C145" s="137"/>
      <c r="D145" s="146" t="s">
        <v>116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228">
        <f>BK145</f>
        <v>0</v>
      </c>
      <c r="O145" s="229"/>
      <c r="P145" s="229"/>
      <c r="Q145" s="229"/>
      <c r="R145" s="139"/>
      <c r="T145" s="140"/>
      <c r="U145" s="137"/>
      <c r="V145" s="137"/>
      <c r="W145" s="141">
        <f>SUM(W146:W155)</f>
        <v>70.101448000000005</v>
      </c>
      <c r="X145" s="137"/>
      <c r="Y145" s="141">
        <f>SUM(Y146:Y155)</f>
        <v>41.98552248</v>
      </c>
      <c r="Z145" s="137"/>
      <c r="AA145" s="142">
        <f>SUM(AA146:AA155)</f>
        <v>0</v>
      </c>
      <c r="AR145" s="143" t="s">
        <v>22</v>
      </c>
      <c r="AT145" s="144" t="s">
        <v>76</v>
      </c>
      <c r="AU145" s="144" t="s">
        <v>22</v>
      </c>
      <c r="AY145" s="143" t="s">
        <v>166</v>
      </c>
      <c r="BK145" s="145">
        <f>SUM(BK146:BK155)</f>
        <v>0</v>
      </c>
    </row>
    <row r="146" spans="2:65" s="1" customFormat="1" ht="25.5" customHeight="1">
      <c r="B146" s="119"/>
      <c r="C146" s="147" t="s">
        <v>234</v>
      </c>
      <c r="D146" s="147" t="s">
        <v>167</v>
      </c>
      <c r="E146" s="148" t="s">
        <v>198</v>
      </c>
      <c r="F146" s="219" t="s">
        <v>199</v>
      </c>
      <c r="G146" s="219"/>
      <c r="H146" s="219"/>
      <c r="I146" s="219"/>
      <c r="J146" s="149" t="s">
        <v>200</v>
      </c>
      <c r="K146" s="150">
        <v>30</v>
      </c>
      <c r="L146" s="220"/>
      <c r="M146" s="220"/>
      <c r="N146" s="220">
        <f t="shared" ref="N146:N155" si="10">ROUND(L146*K146,2)</f>
        <v>0</v>
      </c>
      <c r="O146" s="220"/>
      <c r="P146" s="220"/>
      <c r="Q146" s="220"/>
      <c r="R146" s="121"/>
      <c r="T146" s="151" t="s">
        <v>5</v>
      </c>
      <c r="U146" s="40" t="s">
        <v>42</v>
      </c>
      <c r="V146" s="152">
        <v>4.4999999999999998E-2</v>
      </c>
      <c r="W146" s="152">
        <f t="shared" ref="W146:W155" si="11">V146*K146</f>
        <v>1.3499999999999999</v>
      </c>
      <c r="X146" s="152">
        <v>4.8999999999999998E-4</v>
      </c>
      <c r="Y146" s="152">
        <f t="shared" ref="Y146:Y155" si="12">X146*K146</f>
        <v>1.47E-2</v>
      </c>
      <c r="Z146" s="152">
        <v>0</v>
      </c>
      <c r="AA146" s="153">
        <f t="shared" ref="AA146:AA155" si="13">Z146*K146</f>
        <v>0</v>
      </c>
      <c r="AR146" s="18" t="s">
        <v>171</v>
      </c>
      <c r="AT146" s="18" t="s">
        <v>167</v>
      </c>
      <c r="AU146" s="18" t="s">
        <v>103</v>
      </c>
      <c r="AY146" s="18" t="s">
        <v>166</v>
      </c>
      <c r="BE146" s="154">
        <f t="shared" ref="BE146:BE155" si="14">IF(U146="základní",N146,0)</f>
        <v>0</v>
      </c>
      <c r="BF146" s="154">
        <f t="shared" ref="BF146:BF155" si="15">IF(U146="snížená",N146,0)</f>
        <v>0</v>
      </c>
      <c r="BG146" s="154">
        <f t="shared" ref="BG146:BG155" si="16">IF(U146="zákl. přenesená",N146,0)</f>
        <v>0</v>
      </c>
      <c r="BH146" s="154">
        <f t="shared" ref="BH146:BH155" si="17">IF(U146="sníž. přenesená",N146,0)</f>
        <v>0</v>
      </c>
      <c r="BI146" s="154">
        <f t="shared" ref="BI146:BI155" si="18">IF(U146="nulová",N146,0)</f>
        <v>0</v>
      </c>
      <c r="BJ146" s="18" t="s">
        <v>22</v>
      </c>
      <c r="BK146" s="154">
        <f t="shared" ref="BK146:BK155" si="19">ROUND(L146*K146,2)</f>
        <v>0</v>
      </c>
      <c r="BL146" s="18" t="s">
        <v>171</v>
      </c>
      <c r="BM146" s="18" t="s">
        <v>1951</v>
      </c>
    </row>
    <row r="147" spans="2:65" s="1" customFormat="1" ht="25.5" customHeight="1">
      <c r="B147" s="119"/>
      <c r="C147" s="147" t="s">
        <v>238</v>
      </c>
      <c r="D147" s="147" t="s">
        <v>167</v>
      </c>
      <c r="E147" s="148" t="s">
        <v>1952</v>
      </c>
      <c r="F147" s="219" t="s">
        <v>1953</v>
      </c>
      <c r="G147" s="219"/>
      <c r="H147" s="219"/>
      <c r="I147" s="219"/>
      <c r="J147" s="149" t="s">
        <v>170</v>
      </c>
      <c r="K147" s="150">
        <v>3.38</v>
      </c>
      <c r="L147" s="220"/>
      <c r="M147" s="220"/>
      <c r="N147" s="220">
        <f t="shared" si="10"/>
        <v>0</v>
      </c>
      <c r="O147" s="220"/>
      <c r="P147" s="220"/>
      <c r="Q147" s="220"/>
      <c r="R147" s="121"/>
      <c r="T147" s="151" t="s">
        <v>5</v>
      </c>
      <c r="U147" s="40" t="s">
        <v>42</v>
      </c>
      <c r="V147" s="152">
        <v>1.085</v>
      </c>
      <c r="W147" s="152">
        <f t="shared" si="11"/>
        <v>3.6672999999999996</v>
      </c>
      <c r="X147" s="152">
        <v>2.16</v>
      </c>
      <c r="Y147" s="152">
        <f t="shared" si="12"/>
        <v>7.3008000000000006</v>
      </c>
      <c r="Z147" s="152">
        <v>0</v>
      </c>
      <c r="AA147" s="153">
        <f t="shared" si="13"/>
        <v>0</v>
      </c>
      <c r="AR147" s="18" t="s">
        <v>171</v>
      </c>
      <c r="AT147" s="18" t="s">
        <v>167</v>
      </c>
      <c r="AU147" s="18" t="s">
        <v>103</v>
      </c>
      <c r="AY147" s="18" t="s">
        <v>166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8" t="s">
        <v>22</v>
      </c>
      <c r="BK147" s="154">
        <f t="shared" si="19"/>
        <v>0</v>
      </c>
      <c r="BL147" s="18" t="s">
        <v>171</v>
      </c>
      <c r="BM147" s="18" t="s">
        <v>1954</v>
      </c>
    </row>
    <row r="148" spans="2:65" s="1" customFormat="1" ht="38.25" customHeight="1">
      <c r="B148" s="119"/>
      <c r="C148" s="147" t="s">
        <v>242</v>
      </c>
      <c r="D148" s="147" t="s">
        <v>167</v>
      </c>
      <c r="E148" s="148" t="s">
        <v>1310</v>
      </c>
      <c r="F148" s="219" t="s">
        <v>1311</v>
      </c>
      <c r="G148" s="219"/>
      <c r="H148" s="219"/>
      <c r="I148" s="219"/>
      <c r="J148" s="149" t="s">
        <v>194</v>
      </c>
      <c r="K148" s="150">
        <v>16.100000000000001</v>
      </c>
      <c r="L148" s="220"/>
      <c r="M148" s="220"/>
      <c r="N148" s="220">
        <f t="shared" si="10"/>
        <v>0</v>
      </c>
      <c r="O148" s="220"/>
      <c r="P148" s="220"/>
      <c r="Q148" s="220"/>
      <c r="R148" s="121"/>
      <c r="T148" s="151" t="s">
        <v>5</v>
      </c>
      <c r="U148" s="40" t="s">
        <v>42</v>
      </c>
      <c r="V148" s="152">
        <v>5.0000000000000001E-3</v>
      </c>
      <c r="W148" s="152">
        <f t="shared" si="11"/>
        <v>8.0500000000000002E-2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R148" s="18" t="s">
        <v>171</v>
      </c>
      <c r="AT148" s="18" t="s">
        <v>167</v>
      </c>
      <c r="AU148" s="18" t="s">
        <v>103</v>
      </c>
      <c r="AY148" s="18" t="s">
        <v>166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8" t="s">
        <v>22</v>
      </c>
      <c r="BK148" s="154">
        <f t="shared" si="19"/>
        <v>0</v>
      </c>
      <c r="BL148" s="18" t="s">
        <v>171</v>
      </c>
      <c r="BM148" s="18" t="s">
        <v>1955</v>
      </c>
    </row>
    <row r="149" spans="2:65" s="1" customFormat="1" ht="16.5" customHeight="1">
      <c r="B149" s="119"/>
      <c r="C149" s="147" t="s">
        <v>246</v>
      </c>
      <c r="D149" s="147" t="s">
        <v>167</v>
      </c>
      <c r="E149" s="148" t="s">
        <v>215</v>
      </c>
      <c r="F149" s="219" t="s">
        <v>216</v>
      </c>
      <c r="G149" s="219"/>
      <c r="H149" s="219"/>
      <c r="I149" s="219"/>
      <c r="J149" s="149" t="s">
        <v>170</v>
      </c>
      <c r="K149" s="150">
        <v>2.052</v>
      </c>
      <c r="L149" s="220"/>
      <c r="M149" s="220"/>
      <c r="N149" s="220">
        <f t="shared" si="10"/>
        <v>0</v>
      </c>
      <c r="O149" s="220"/>
      <c r="P149" s="220"/>
      <c r="Q149" s="220"/>
      <c r="R149" s="121"/>
      <c r="T149" s="151" t="s">
        <v>5</v>
      </c>
      <c r="U149" s="40" t="s">
        <v>42</v>
      </c>
      <c r="V149" s="152">
        <v>0.58399999999999996</v>
      </c>
      <c r="W149" s="152">
        <f t="shared" si="11"/>
        <v>1.1983679999999999</v>
      </c>
      <c r="X149" s="152">
        <v>2.2563399999999998</v>
      </c>
      <c r="Y149" s="152">
        <f t="shared" si="12"/>
        <v>4.6300096799999997</v>
      </c>
      <c r="Z149" s="152">
        <v>0</v>
      </c>
      <c r="AA149" s="153">
        <f t="shared" si="13"/>
        <v>0</v>
      </c>
      <c r="AR149" s="18" t="s">
        <v>171</v>
      </c>
      <c r="AT149" s="18" t="s">
        <v>167</v>
      </c>
      <c r="AU149" s="18" t="s">
        <v>103</v>
      </c>
      <c r="AY149" s="18" t="s">
        <v>166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8" t="s">
        <v>22</v>
      </c>
      <c r="BK149" s="154">
        <f t="shared" si="19"/>
        <v>0</v>
      </c>
      <c r="BL149" s="18" t="s">
        <v>171</v>
      </c>
      <c r="BM149" s="18" t="s">
        <v>1956</v>
      </c>
    </row>
    <row r="150" spans="2:65" s="1" customFormat="1" ht="16.5" customHeight="1">
      <c r="B150" s="119"/>
      <c r="C150" s="147" t="s">
        <v>10</v>
      </c>
      <c r="D150" s="147" t="s">
        <v>167</v>
      </c>
      <c r="E150" s="148" t="s">
        <v>1323</v>
      </c>
      <c r="F150" s="219" t="s">
        <v>1324</v>
      </c>
      <c r="G150" s="219"/>
      <c r="H150" s="219"/>
      <c r="I150" s="219"/>
      <c r="J150" s="149" t="s">
        <v>170</v>
      </c>
      <c r="K150" s="150">
        <v>8.42</v>
      </c>
      <c r="L150" s="220"/>
      <c r="M150" s="220"/>
      <c r="N150" s="220">
        <f t="shared" si="10"/>
        <v>0</v>
      </c>
      <c r="O150" s="220"/>
      <c r="P150" s="220"/>
      <c r="Q150" s="220"/>
      <c r="R150" s="121"/>
      <c r="T150" s="151" t="s">
        <v>5</v>
      </c>
      <c r="U150" s="40" t="s">
        <v>42</v>
      </c>
      <c r="V150" s="152">
        <v>0.58399999999999996</v>
      </c>
      <c r="W150" s="152">
        <f t="shared" si="11"/>
        <v>4.9172799999999999</v>
      </c>
      <c r="X150" s="152">
        <v>2.2563399999999998</v>
      </c>
      <c r="Y150" s="152">
        <f t="shared" si="12"/>
        <v>18.998382799999998</v>
      </c>
      <c r="Z150" s="152">
        <v>0</v>
      </c>
      <c r="AA150" s="153">
        <f t="shared" si="13"/>
        <v>0</v>
      </c>
      <c r="AR150" s="18" t="s">
        <v>171</v>
      </c>
      <c r="AT150" s="18" t="s">
        <v>167</v>
      </c>
      <c r="AU150" s="18" t="s">
        <v>103</v>
      </c>
      <c r="AY150" s="18" t="s">
        <v>166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8" t="s">
        <v>22</v>
      </c>
      <c r="BK150" s="154">
        <f t="shared" si="19"/>
        <v>0</v>
      </c>
      <c r="BL150" s="18" t="s">
        <v>171</v>
      </c>
      <c r="BM150" s="18" t="s">
        <v>1957</v>
      </c>
    </row>
    <row r="151" spans="2:65" s="1" customFormat="1" ht="25.5" customHeight="1">
      <c r="B151" s="119"/>
      <c r="C151" s="147" t="s">
        <v>253</v>
      </c>
      <c r="D151" s="147" t="s">
        <v>167</v>
      </c>
      <c r="E151" s="148" t="s">
        <v>1329</v>
      </c>
      <c r="F151" s="219" t="s">
        <v>1330</v>
      </c>
      <c r="G151" s="219"/>
      <c r="H151" s="219"/>
      <c r="I151" s="219"/>
      <c r="J151" s="149" t="s">
        <v>228</v>
      </c>
      <c r="K151" s="150">
        <v>86</v>
      </c>
      <c r="L151" s="220"/>
      <c r="M151" s="220"/>
      <c r="N151" s="220">
        <f t="shared" si="10"/>
        <v>0</v>
      </c>
      <c r="O151" s="220"/>
      <c r="P151" s="220"/>
      <c r="Q151" s="220"/>
      <c r="R151" s="121"/>
      <c r="T151" s="151" t="s">
        <v>5</v>
      </c>
      <c r="U151" s="40" t="s">
        <v>42</v>
      </c>
      <c r="V151" s="152">
        <v>0.55400000000000005</v>
      </c>
      <c r="W151" s="152">
        <f t="shared" si="11"/>
        <v>47.644000000000005</v>
      </c>
      <c r="X151" s="152">
        <v>3.0799999999999998E-3</v>
      </c>
      <c r="Y151" s="152">
        <f t="shared" si="12"/>
        <v>0.26488</v>
      </c>
      <c r="Z151" s="152">
        <v>0</v>
      </c>
      <c r="AA151" s="153">
        <f t="shared" si="13"/>
        <v>0</v>
      </c>
      <c r="AR151" s="18" t="s">
        <v>171</v>
      </c>
      <c r="AT151" s="18" t="s">
        <v>167</v>
      </c>
      <c r="AU151" s="18" t="s">
        <v>103</v>
      </c>
      <c r="AY151" s="18" t="s">
        <v>166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8" t="s">
        <v>22</v>
      </c>
      <c r="BK151" s="154">
        <f t="shared" si="19"/>
        <v>0</v>
      </c>
      <c r="BL151" s="18" t="s">
        <v>171</v>
      </c>
      <c r="BM151" s="18" t="s">
        <v>1958</v>
      </c>
    </row>
    <row r="152" spans="2:65" s="1" customFormat="1" ht="25.5" customHeight="1">
      <c r="B152" s="119"/>
      <c r="C152" s="147" t="s">
        <v>258</v>
      </c>
      <c r="D152" s="147" t="s">
        <v>167</v>
      </c>
      <c r="E152" s="148" t="s">
        <v>226</v>
      </c>
      <c r="F152" s="219" t="s">
        <v>227</v>
      </c>
      <c r="G152" s="219"/>
      <c r="H152" s="219"/>
      <c r="I152" s="219"/>
      <c r="J152" s="149" t="s">
        <v>228</v>
      </c>
      <c r="K152" s="150">
        <v>3</v>
      </c>
      <c r="L152" s="220"/>
      <c r="M152" s="220"/>
      <c r="N152" s="220">
        <f t="shared" si="10"/>
        <v>0</v>
      </c>
      <c r="O152" s="220"/>
      <c r="P152" s="220"/>
      <c r="Q152" s="220"/>
      <c r="R152" s="121"/>
      <c r="T152" s="151" t="s">
        <v>5</v>
      </c>
      <c r="U152" s="40" t="s">
        <v>42</v>
      </c>
      <c r="V152" s="152">
        <v>0.5</v>
      </c>
      <c r="W152" s="152">
        <f t="shared" si="11"/>
        <v>1.5</v>
      </c>
      <c r="X152" s="152">
        <v>4.0050000000000002E-2</v>
      </c>
      <c r="Y152" s="152">
        <f t="shared" si="12"/>
        <v>0.12015000000000001</v>
      </c>
      <c r="Z152" s="152">
        <v>0</v>
      </c>
      <c r="AA152" s="153">
        <f t="shared" si="13"/>
        <v>0</v>
      </c>
      <c r="AR152" s="18" t="s">
        <v>171</v>
      </c>
      <c r="AT152" s="18" t="s">
        <v>167</v>
      </c>
      <c r="AU152" s="18" t="s">
        <v>103</v>
      </c>
      <c r="AY152" s="18" t="s">
        <v>166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8" t="s">
        <v>22</v>
      </c>
      <c r="BK152" s="154">
        <f t="shared" si="19"/>
        <v>0</v>
      </c>
      <c r="BL152" s="18" t="s">
        <v>171</v>
      </c>
      <c r="BM152" s="18" t="s">
        <v>1959</v>
      </c>
    </row>
    <row r="153" spans="2:65" s="1" customFormat="1" ht="25.5" customHeight="1">
      <c r="B153" s="119"/>
      <c r="C153" s="147" t="s">
        <v>262</v>
      </c>
      <c r="D153" s="147" t="s">
        <v>167</v>
      </c>
      <c r="E153" s="148" t="s">
        <v>239</v>
      </c>
      <c r="F153" s="219" t="s">
        <v>240</v>
      </c>
      <c r="G153" s="219"/>
      <c r="H153" s="219"/>
      <c r="I153" s="219"/>
      <c r="J153" s="149" t="s">
        <v>200</v>
      </c>
      <c r="K153" s="150">
        <v>30</v>
      </c>
      <c r="L153" s="220"/>
      <c r="M153" s="220"/>
      <c r="N153" s="220">
        <f t="shared" si="10"/>
        <v>0</v>
      </c>
      <c r="O153" s="220"/>
      <c r="P153" s="220"/>
      <c r="Q153" s="220"/>
      <c r="R153" s="121"/>
      <c r="T153" s="151" t="s">
        <v>5</v>
      </c>
      <c r="U153" s="40" t="s">
        <v>42</v>
      </c>
      <c r="V153" s="152">
        <v>4.4999999999999998E-2</v>
      </c>
      <c r="W153" s="152">
        <f t="shared" si="11"/>
        <v>1.3499999999999999</v>
      </c>
      <c r="X153" s="152">
        <v>2.0000000000000002E-5</v>
      </c>
      <c r="Y153" s="152">
        <f t="shared" si="12"/>
        <v>6.0000000000000006E-4</v>
      </c>
      <c r="Z153" s="152">
        <v>0</v>
      </c>
      <c r="AA153" s="153">
        <f t="shared" si="13"/>
        <v>0</v>
      </c>
      <c r="AR153" s="18" t="s">
        <v>171</v>
      </c>
      <c r="AT153" s="18" t="s">
        <v>167</v>
      </c>
      <c r="AU153" s="18" t="s">
        <v>103</v>
      </c>
      <c r="AY153" s="18" t="s">
        <v>166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8" t="s">
        <v>22</v>
      </c>
      <c r="BK153" s="154">
        <f t="shared" si="19"/>
        <v>0</v>
      </c>
      <c r="BL153" s="18" t="s">
        <v>171</v>
      </c>
      <c r="BM153" s="18" t="s">
        <v>1960</v>
      </c>
    </row>
    <row r="154" spans="2:65" s="1" customFormat="1" ht="25.5" customHeight="1">
      <c r="B154" s="119"/>
      <c r="C154" s="147" t="s">
        <v>266</v>
      </c>
      <c r="D154" s="147" t="s">
        <v>167</v>
      </c>
      <c r="E154" s="148" t="s">
        <v>243</v>
      </c>
      <c r="F154" s="219" t="s">
        <v>244</v>
      </c>
      <c r="G154" s="219"/>
      <c r="H154" s="219"/>
      <c r="I154" s="219"/>
      <c r="J154" s="149" t="s">
        <v>194</v>
      </c>
      <c r="K154" s="150">
        <v>30</v>
      </c>
      <c r="L154" s="220"/>
      <c r="M154" s="220"/>
      <c r="N154" s="220">
        <f t="shared" si="10"/>
        <v>0</v>
      </c>
      <c r="O154" s="220"/>
      <c r="P154" s="220"/>
      <c r="Q154" s="220"/>
      <c r="R154" s="121"/>
      <c r="T154" s="151" t="s">
        <v>5</v>
      </c>
      <c r="U154" s="40" t="s">
        <v>42</v>
      </c>
      <c r="V154" s="152">
        <v>0.08</v>
      </c>
      <c r="W154" s="152">
        <f t="shared" si="11"/>
        <v>2.4</v>
      </c>
      <c r="X154" s="152">
        <v>6.8999999999999997E-4</v>
      </c>
      <c r="Y154" s="152">
        <f t="shared" si="12"/>
        <v>2.07E-2</v>
      </c>
      <c r="Z154" s="152">
        <v>0</v>
      </c>
      <c r="AA154" s="153">
        <f t="shared" si="13"/>
        <v>0</v>
      </c>
      <c r="AR154" s="18" t="s">
        <v>171</v>
      </c>
      <c r="AT154" s="18" t="s">
        <v>167</v>
      </c>
      <c r="AU154" s="18" t="s">
        <v>103</v>
      </c>
      <c r="AY154" s="18" t="s">
        <v>166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8" t="s">
        <v>22</v>
      </c>
      <c r="BK154" s="154">
        <f t="shared" si="19"/>
        <v>0</v>
      </c>
      <c r="BL154" s="18" t="s">
        <v>171</v>
      </c>
      <c r="BM154" s="18" t="s">
        <v>1961</v>
      </c>
    </row>
    <row r="155" spans="2:65" s="1" customFormat="1" ht="25.5" customHeight="1">
      <c r="B155" s="119"/>
      <c r="C155" s="147" t="s">
        <v>270</v>
      </c>
      <c r="D155" s="147" t="s">
        <v>167</v>
      </c>
      <c r="E155" s="148" t="s">
        <v>247</v>
      </c>
      <c r="F155" s="219" t="s">
        <v>248</v>
      </c>
      <c r="G155" s="219"/>
      <c r="H155" s="219"/>
      <c r="I155" s="219"/>
      <c r="J155" s="149" t="s">
        <v>170</v>
      </c>
      <c r="K155" s="150">
        <v>5.4</v>
      </c>
      <c r="L155" s="220"/>
      <c r="M155" s="220"/>
      <c r="N155" s="220">
        <f t="shared" si="10"/>
        <v>0</v>
      </c>
      <c r="O155" s="220"/>
      <c r="P155" s="220"/>
      <c r="Q155" s="220"/>
      <c r="R155" s="121"/>
      <c r="T155" s="151" t="s">
        <v>5</v>
      </c>
      <c r="U155" s="40" t="s">
        <v>42</v>
      </c>
      <c r="V155" s="152">
        <v>1.1100000000000001</v>
      </c>
      <c r="W155" s="152">
        <f t="shared" si="11"/>
        <v>5.9940000000000007</v>
      </c>
      <c r="X155" s="152">
        <v>1.9695</v>
      </c>
      <c r="Y155" s="152">
        <f t="shared" si="12"/>
        <v>10.635300000000001</v>
      </c>
      <c r="Z155" s="152">
        <v>0</v>
      </c>
      <c r="AA155" s="153">
        <f t="shared" si="13"/>
        <v>0</v>
      </c>
      <c r="AR155" s="18" t="s">
        <v>171</v>
      </c>
      <c r="AT155" s="18" t="s">
        <v>167</v>
      </c>
      <c r="AU155" s="18" t="s">
        <v>103</v>
      </c>
      <c r="AY155" s="18" t="s">
        <v>166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8" t="s">
        <v>22</v>
      </c>
      <c r="BK155" s="154">
        <f t="shared" si="19"/>
        <v>0</v>
      </c>
      <c r="BL155" s="18" t="s">
        <v>171</v>
      </c>
      <c r="BM155" s="18" t="s">
        <v>1962</v>
      </c>
    </row>
    <row r="156" spans="2:65" s="9" customFormat="1" ht="29.85" customHeight="1">
      <c r="B156" s="136"/>
      <c r="C156" s="137"/>
      <c r="D156" s="146" t="s">
        <v>117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228">
        <f>BK156</f>
        <v>0</v>
      </c>
      <c r="O156" s="229"/>
      <c r="P156" s="229"/>
      <c r="Q156" s="229"/>
      <c r="R156" s="139"/>
      <c r="T156" s="140"/>
      <c r="U156" s="137"/>
      <c r="V156" s="137"/>
      <c r="W156" s="141">
        <f>SUM(W157:W176)</f>
        <v>235.79965000000001</v>
      </c>
      <c r="X156" s="137"/>
      <c r="Y156" s="141">
        <f>SUM(Y157:Y176)</f>
        <v>24.204619999999998</v>
      </c>
      <c r="Z156" s="137"/>
      <c r="AA156" s="142">
        <f>SUM(AA157:AA176)</f>
        <v>0</v>
      </c>
      <c r="AR156" s="143" t="s">
        <v>22</v>
      </c>
      <c r="AT156" s="144" t="s">
        <v>76</v>
      </c>
      <c r="AU156" s="144" t="s">
        <v>22</v>
      </c>
      <c r="AY156" s="143" t="s">
        <v>166</v>
      </c>
      <c r="BK156" s="145">
        <f>SUM(BK157:BK176)</f>
        <v>0</v>
      </c>
    </row>
    <row r="157" spans="2:65" s="1" customFormat="1" ht="25.5" customHeight="1">
      <c r="B157" s="119"/>
      <c r="C157" s="147" t="s">
        <v>274</v>
      </c>
      <c r="D157" s="147" t="s">
        <v>167</v>
      </c>
      <c r="E157" s="148" t="s">
        <v>1963</v>
      </c>
      <c r="F157" s="219" t="s">
        <v>1964</v>
      </c>
      <c r="G157" s="219"/>
      <c r="H157" s="219"/>
      <c r="I157" s="219"/>
      <c r="J157" s="149" t="s">
        <v>170</v>
      </c>
      <c r="K157" s="150">
        <v>2.85</v>
      </c>
      <c r="L157" s="220"/>
      <c r="M157" s="220"/>
      <c r="N157" s="220">
        <f t="shared" ref="N157:N176" si="20">ROUND(L157*K157,2)</f>
        <v>0</v>
      </c>
      <c r="O157" s="220"/>
      <c r="P157" s="220"/>
      <c r="Q157" s="220"/>
      <c r="R157" s="121"/>
      <c r="T157" s="151" t="s">
        <v>5</v>
      </c>
      <c r="U157" s="40" t="s">
        <v>42</v>
      </c>
      <c r="V157" s="152">
        <v>8.9890000000000008</v>
      </c>
      <c r="W157" s="152">
        <f t="shared" ref="W157:W176" si="21">V157*K157</f>
        <v>25.618650000000002</v>
      </c>
      <c r="X157" s="152">
        <v>2.1850000000000001</v>
      </c>
      <c r="Y157" s="152">
        <f t="shared" ref="Y157:Y176" si="22">X157*K157</f>
        <v>6.2272500000000006</v>
      </c>
      <c r="Z157" s="152">
        <v>0</v>
      </c>
      <c r="AA157" s="153">
        <f t="shared" ref="AA157:AA176" si="23">Z157*K157</f>
        <v>0</v>
      </c>
      <c r="AR157" s="18" t="s">
        <v>171</v>
      </c>
      <c r="AT157" s="18" t="s">
        <v>167</v>
      </c>
      <c r="AU157" s="18" t="s">
        <v>103</v>
      </c>
      <c r="AY157" s="18" t="s">
        <v>166</v>
      </c>
      <c r="BE157" s="154">
        <f t="shared" ref="BE157:BE176" si="24">IF(U157="základní",N157,0)</f>
        <v>0</v>
      </c>
      <c r="BF157" s="154">
        <f t="shared" ref="BF157:BF176" si="25">IF(U157="snížená",N157,0)</f>
        <v>0</v>
      </c>
      <c r="BG157" s="154">
        <f t="shared" ref="BG157:BG176" si="26">IF(U157="zákl. přenesená",N157,0)</f>
        <v>0</v>
      </c>
      <c r="BH157" s="154">
        <f t="shared" ref="BH157:BH176" si="27">IF(U157="sníž. přenesená",N157,0)</f>
        <v>0</v>
      </c>
      <c r="BI157" s="154">
        <f t="shared" ref="BI157:BI176" si="28">IF(U157="nulová",N157,0)</f>
        <v>0</v>
      </c>
      <c r="BJ157" s="18" t="s">
        <v>22</v>
      </c>
      <c r="BK157" s="154">
        <f t="shared" ref="BK157:BK176" si="29">ROUND(L157*K157,2)</f>
        <v>0</v>
      </c>
      <c r="BL157" s="18" t="s">
        <v>171</v>
      </c>
      <c r="BM157" s="18" t="s">
        <v>1965</v>
      </c>
    </row>
    <row r="158" spans="2:65" s="1" customFormat="1" ht="25.5" customHeight="1">
      <c r="B158" s="119"/>
      <c r="C158" s="147" t="s">
        <v>278</v>
      </c>
      <c r="D158" s="147" t="s">
        <v>167</v>
      </c>
      <c r="E158" s="148" t="s">
        <v>1353</v>
      </c>
      <c r="F158" s="219" t="s">
        <v>1354</v>
      </c>
      <c r="G158" s="219"/>
      <c r="H158" s="219"/>
      <c r="I158" s="219"/>
      <c r="J158" s="149" t="s">
        <v>228</v>
      </c>
      <c r="K158" s="150">
        <v>91</v>
      </c>
      <c r="L158" s="220"/>
      <c r="M158" s="220"/>
      <c r="N158" s="220">
        <f t="shared" si="20"/>
        <v>0</v>
      </c>
      <c r="O158" s="220"/>
      <c r="P158" s="220"/>
      <c r="Q158" s="220"/>
      <c r="R158" s="121"/>
      <c r="T158" s="151" t="s">
        <v>5</v>
      </c>
      <c r="U158" s="40" t="s">
        <v>42</v>
      </c>
      <c r="V158" s="152">
        <v>0.34</v>
      </c>
      <c r="W158" s="152">
        <f t="shared" si="21"/>
        <v>30.94</v>
      </c>
      <c r="X158" s="152">
        <v>0.17488999999999999</v>
      </c>
      <c r="Y158" s="152">
        <f t="shared" si="22"/>
        <v>15.91499</v>
      </c>
      <c r="Z158" s="152">
        <v>0</v>
      </c>
      <c r="AA158" s="153">
        <f t="shared" si="23"/>
        <v>0</v>
      </c>
      <c r="AR158" s="18" t="s">
        <v>171</v>
      </c>
      <c r="AT158" s="18" t="s">
        <v>167</v>
      </c>
      <c r="AU158" s="18" t="s">
        <v>103</v>
      </c>
      <c r="AY158" s="18" t="s">
        <v>166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8" t="s">
        <v>22</v>
      </c>
      <c r="BK158" s="154">
        <f t="shared" si="29"/>
        <v>0</v>
      </c>
      <c r="BL158" s="18" t="s">
        <v>171</v>
      </c>
      <c r="BM158" s="18" t="s">
        <v>1966</v>
      </c>
    </row>
    <row r="159" spans="2:65" s="1" customFormat="1" ht="25.5" customHeight="1">
      <c r="B159" s="119"/>
      <c r="C159" s="155" t="s">
        <v>282</v>
      </c>
      <c r="D159" s="155" t="s">
        <v>254</v>
      </c>
      <c r="E159" s="156" t="s">
        <v>1356</v>
      </c>
      <c r="F159" s="221" t="s">
        <v>1357</v>
      </c>
      <c r="G159" s="221"/>
      <c r="H159" s="221"/>
      <c r="I159" s="221"/>
      <c r="J159" s="157" t="s">
        <v>228</v>
      </c>
      <c r="K159" s="158">
        <v>65</v>
      </c>
      <c r="L159" s="222"/>
      <c r="M159" s="222"/>
      <c r="N159" s="222">
        <f t="shared" si="20"/>
        <v>0</v>
      </c>
      <c r="O159" s="220"/>
      <c r="P159" s="220"/>
      <c r="Q159" s="220"/>
      <c r="R159" s="121"/>
      <c r="T159" s="151" t="s">
        <v>5</v>
      </c>
      <c r="U159" s="40" t="s">
        <v>42</v>
      </c>
      <c r="V159" s="152">
        <v>0</v>
      </c>
      <c r="W159" s="152">
        <f t="shared" si="21"/>
        <v>0</v>
      </c>
      <c r="X159" s="152">
        <v>2.8E-3</v>
      </c>
      <c r="Y159" s="152">
        <f t="shared" si="22"/>
        <v>0.182</v>
      </c>
      <c r="Z159" s="152">
        <v>0</v>
      </c>
      <c r="AA159" s="153">
        <f t="shared" si="23"/>
        <v>0</v>
      </c>
      <c r="AR159" s="18" t="s">
        <v>197</v>
      </c>
      <c r="AT159" s="18" t="s">
        <v>254</v>
      </c>
      <c r="AU159" s="18" t="s">
        <v>103</v>
      </c>
      <c r="AY159" s="18" t="s">
        <v>166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8" t="s">
        <v>22</v>
      </c>
      <c r="BK159" s="154">
        <f t="shared" si="29"/>
        <v>0</v>
      </c>
      <c r="BL159" s="18" t="s">
        <v>171</v>
      </c>
      <c r="BM159" s="18" t="s">
        <v>1967</v>
      </c>
    </row>
    <row r="160" spans="2:65" s="1" customFormat="1" ht="25.5" customHeight="1">
      <c r="B160" s="119"/>
      <c r="C160" s="155" t="s">
        <v>286</v>
      </c>
      <c r="D160" s="155" t="s">
        <v>254</v>
      </c>
      <c r="E160" s="156" t="s">
        <v>1368</v>
      </c>
      <c r="F160" s="221" t="s">
        <v>1369</v>
      </c>
      <c r="G160" s="221"/>
      <c r="H160" s="221"/>
      <c r="I160" s="221"/>
      <c r="J160" s="157" t="s">
        <v>228</v>
      </c>
      <c r="K160" s="158">
        <v>7</v>
      </c>
      <c r="L160" s="222"/>
      <c r="M160" s="222"/>
      <c r="N160" s="222">
        <f t="shared" si="20"/>
        <v>0</v>
      </c>
      <c r="O160" s="220"/>
      <c r="P160" s="220"/>
      <c r="Q160" s="220"/>
      <c r="R160" s="121"/>
      <c r="T160" s="151" t="s">
        <v>5</v>
      </c>
      <c r="U160" s="40" t="s">
        <v>42</v>
      </c>
      <c r="V160" s="152">
        <v>0</v>
      </c>
      <c r="W160" s="152">
        <f t="shared" si="21"/>
        <v>0</v>
      </c>
      <c r="X160" s="152">
        <v>3.3999999999999998E-3</v>
      </c>
      <c r="Y160" s="152">
        <f t="shared" si="22"/>
        <v>2.3799999999999998E-2</v>
      </c>
      <c r="Z160" s="152">
        <v>0</v>
      </c>
      <c r="AA160" s="153">
        <f t="shared" si="23"/>
        <v>0</v>
      </c>
      <c r="AR160" s="18" t="s">
        <v>197</v>
      </c>
      <c r="AT160" s="18" t="s">
        <v>254</v>
      </c>
      <c r="AU160" s="18" t="s">
        <v>103</v>
      </c>
      <c r="AY160" s="18" t="s">
        <v>166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8" t="s">
        <v>22</v>
      </c>
      <c r="BK160" s="154">
        <f t="shared" si="29"/>
        <v>0</v>
      </c>
      <c r="BL160" s="18" t="s">
        <v>171</v>
      </c>
      <c r="BM160" s="18" t="s">
        <v>1968</v>
      </c>
    </row>
    <row r="161" spans="2:65" s="1" customFormat="1" ht="25.5" customHeight="1">
      <c r="B161" s="119"/>
      <c r="C161" s="155" t="s">
        <v>290</v>
      </c>
      <c r="D161" s="155" t="s">
        <v>254</v>
      </c>
      <c r="E161" s="156" t="s">
        <v>1371</v>
      </c>
      <c r="F161" s="221" t="s">
        <v>1372</v>
      </c>
      <c r="G161" s="221"/>
      <c r="H161" s="221"/>
      <c r="I161" s="221"/>
      <c r="J161" s="157" t="s">
        <v>228</v>
      </c>
      <c r="K161" s="158">
        <v>17</v>
      </c>
      <c r="L161" s="222"/>
      <c r="M161" s="222"/>
      <c r="N161" s="222">
        <f t="shared" si="20"/>
        <v>0</v>
      </c>
      <c r="O161" s="220"/>
      <c r="P161" s="220"/>
      <c r="Q161" s="220"/>
      <c r="R161" s="121"/>
      <c r="T161" s="151" t="s">
        <v>5</v>
      </c>
      <c r="U161" s="40" t="s">
        <v>42</v>
      </c>
      <c r="V161" s="152">
        <v>0</v>
      </c>
      <c r="W161" s="152">
        <f t="shared" si="21"/>
        <v>0</v>
      </c>
      <c r="X161" s="152">
        <v>2E-3</v>
      </c>
      <c r="Y161" s="152">
        <f t="shared" si="22"/>
        <v>3.4000000000000002E-2</v>
      </c>
      <c r="Z161" s="152">
        <v>0</v>
      </c>
      <c r="AA161" s="153">
        <f t="shared" si="23"/>
        <v>0</v>
      </c>
      <c r="AR161" s="18" t="s">
        <v>197</v>
      </c>
      <c r="AT161" s="18" t="s">
        <v>254</v>
      </c>
      <c r="AU161" s="18" t="s">
        <v>103</v>
      </c>
      <c r="AY161" s="18" t="s">
        <v>166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8" t="s">
        <v>22</v>
      </c>
      <c r="BK161" s="154">
        <f t="shared" si="29"/>
        <v>0</v>
      </c>
      <c r="BL161" s="18" t="s">
        <v>171</v>
      </c>
      <c r="BM161" s="18" t="s">
        <v>1969</v>
      </c>
    </row>
    <row r="162" spans="2:65" s="1" customFormat="1" ht="25.5" customHeight="1">
      <c r="B162" s="119"/>
      <c r="C162" s="155" t="s">
        <v>294</v>
      </c>
      <c r="D162" s="155" t="s">
        <v>254</v>
      </c>
      <c r="E162" s="156" t="s">
        <v>1374</v>
      </c>
      <c r="F162" s="221" t="s">
        <v>1375</v>
      </c>
      <c r="G162" s="221"/>
      <c r="H162" s="221"/>
      <c r="I162" s="221"/>
      <c r="J162" s="157" t="s">
        <v>228</v>
      </c>
      <c r="K162" s="158">
        <v>72</v>
      </c>
      <c r="L162" s="222"/>
      <c r="M162" s="222"/>
      <c r="N162" s="222">
        <f t="shared" si="20"/>
        <v>0</v>
      </c>
      <c r="O162" s="220"/>
      <c r="P162" s="220"/>
      <c r="Q162" s="220"/>
      <c r="R162" s="121"/>
      <c r="T162" s="151" t="s">
        <v>5</v>
      </c>
      <c r="U162" s="40" t="s">
        <v>42</v>
      </c>
      <c r="V162" s="152">
        <v>0</v>
      </c>
      <c r="W162" s="152">
        <f t="shared" si="21"/>
        <v>0</v>
      </c>
      <c r="X162" s="152">
        <v>1E-3</v>
      </c>
      <c r="Y162" s="152">
        <f t="shared" si="22"/>
        <v>7.2000000000000008E-2</v>
      </c>
      <c r="Z162" s="152">
        <v>0</v>
      </c>
      <c r="AA162" s="153">
        <f t="shared" si="23"/>
        <v>0</v>
      </c>
      <c r="AR162" s="18" t="s">
        <v>197</v>
      </c>
      <c r="AT162" s="18" t="s">
        <v>254</v>
      </c>
      <c r="AU162" s="18" t="s">
        <v>103</v>
      </c>
      <c r="AY162" s="18" t="s">
        <v>166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8" t="s">
        <v>22</v>
      </c>
      <c r="BK162" s="154">
        <f t="shared" si="29"/>
        <v>0</v>
      </c>
      <c r="BL162" s="18" t="s">
        <v>171</v>
      </c>
      <c r="BM162" s="18" t="s">
        <v>1970</v>
      </c>
    </row>
    <row r="163" spans="2:65" s="1" customFormat="1" ht="25.5" customHeight="1">
      <c r="B163" s="119"/>
      <c r="C163" s="147" t="s">
        <v>298</v>
      </c>
      <c r="D163" s="147" t="s">
        <v>167</v>
      </c>
      <c r="E163" s="148" t="s">
        <v>1383</v>
      </c>
      <c r="F163" s="219" t="s">
        <v>1384</v>
      </c>
      <c r="G163" s="219"/>
      <c r="H163" s="219"/>
      <c r="I163" s="219"/>
      <c r="J163" s="149" t="s">
        <v>228</v>
      </c>
      <c r="K163" s="150">
        <v>72</v>
      </c>
      <c r="L163" s="220"/>
      <c r="M163" s="220"/>
      <c r="N163" s="220">
        <f t="shared" si="20"/>
        <v>0</v>
      </c>
      <c r="O163" s="220"/>
      <c r="P163" s="220"/>
      <c r="Q163" s="220"/>
      <c r="R163" s="121"/>
      <c r="T163" s="151" t="s">
        <v>5</v>
      </c>
      <c r="U163" s="40" t="s">
        <v>42</v>
      </c>
      <c r="V163" s="152">
        <v>1</v>
      </c>
      <c r="W163" s="152">
        <f t="shared" si="21"/>
        <v>72</v>
      </c>
      <c r="X163" s="152">
        <v>7.0200000000000002E-3</v>
      </c>
      <c r="Y163" s="152">
        <f t="shared" si="22"/>
        <v>0.50544</v>
      </c>
      <c r="Z163" s="152">
        <v>0</v>
      </c>
      <c r="AA163" s="153">
        <f t="shared" si="23"/>
        <v>0</v>
      </c>
      <c r="AR163" s="18" t="s">
        <v>171</v>
      </c>
      <c r="AT163" s="18" t="s">
        <v>167</v>
      </c>
      <c r="AU163" s="18" t="s">
        <v>103</v>
      </c>
      <c r="AY163" s="18" t="s">
        <v>166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8" t="s">
        <v>22</v>
      </c>
      <c r="BK163" s="154">
        <f t="shared" si="29"/>
        <v>0</v>
      </c>
      <c r="BL163" s="18" t="s">
        <v>171</v>
      </c>
      <c r="BM163" s="18" t="s">
        <v>1971</v>
      </c>
    </row>
    <row r="164" spans="2:65" s="1" customFormat="1" ht="25.5" customHeight="1">
      <c r="B164" s="119"/>
      <c r="C164" s="155" t="s">
        <v>302</v>
      </c>
      <c r="D164" s="155" t="s">
        <v>254</v>
      </c>
      <c r="E164" s="156" t="s">
        <v>1386</v>
      </c>
      <c r="F164" s="221" t="s">
        <v>1387</v>
      </c>
      <c r="G164" s="221"/>
      <c r="H164" s="221"/>
      <c r="I164" s="221"/>
      <c r="J164" s="157" t="s">
        <v>1022</v>
      </c>
      <c r="K164" s="158">
        <v>72</v>
      </c>
      <c r="L164" s="222"/>
      <c r="M164" s="222"/>
      <c r="N164" s="222">
        <f t="shared" si="20"/>
        <v>0</v>
      </c>
      <c r="O164" s="220"/>
      <c r="P164" s="220"/>
      <c r="Q164" s="220"/>
      <c r="R164" s="121"/>
      <c r="T164" s="151" t="s">
        <v>5</v>
      </c>
      <c r="U164" s="40" t="s">
        <v>42</v>
      </c>
      <c r="V164" s="152">
        <v>0</v>
      </c>
      <c r="W164" s="152">
        <f t="shared" si="21"/>
        <v>0</v>
      </c>
      <c r="X164" s="152">
        <v>0</v>
      </c>
      <c r="Y164" s="152">
        <f t="shared" si="22"/>
        <v>0</v>
      </c>
      <c r="Z164" s="152">
        <v>0</v>
      </c>
      <c r="AA164" s="153">
        <f t="shared" si="23"/>
        <v>0</v>
      </c>
      <c r="AR164" s="18" t="s">
        <v>197</v>
      </c>
      <c r="AT164" s="18" t="s">
        <v>254</v>
      </c>
      <c r="AU164" s="18" t="s">
        <v>103</v>
      </c>
      <c r="AY164" s="18" t="s">
        <v>166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8" t="s">
        <v>22</v>
      </c>
      <c r="BK164" s="154">
        <f t="shared" si="29"/>
        <v>0</v>
      </c>
      <c r="BL164" s="18" t="s">
        <v>171</v>
      </c>
      <c r="BM164" s="18" t="s">
        <v>1972</v>
      </c>
    </row>
    <row r="165" spans="2:65" s="1" customFormat="1" ht="25.5" customHeight="1">
      <c r="B165" s="119"/>
      <c r="C165" s="155" t="s">
        <v>306</v>
      </c>
      <c r="D165" s="155" t="s">
        <v>254</v>
      </c>
      <c r="E165" s="156" t="s">
        <v>1389</v>
      </c>
      <c r="F165" s="221" t="s">
        <v>1390</v>
      </c>
      <c r="G165" s="221"/>
      <c r="H165" s="221"/>
      <c r="I165" s="221"/>
      <c r="J165" s="157" t="s">
        <v>1022</v>
      </c>
      <c r="K165" s="158">
        <v>75</v>
      </c>
      <c r="L165" s="222"/>
      <c r="M165" s="222"/>
      <c r="N165" s="222">
        <f t="shared" si="20"/>
        <v>0</v>
      </c>
      <c r="O165" s="220"/>
      <c r="P165" s="220"/>
      <c r="Q165" s="220"/>
      <c r="R165" s="121"/>
      <c r="T165" s="151" t="s">
        <v>5</v>
      </c>
      <c r="U165" s="40" t="s">
        <v>42</v>
      </c>
      <c r="V165" s="152">
        <v>0</v>
      </c>
      <c r="W165" s="152">
        <f t="shared" si="21"/>
        <v>0</v>
      </c>
      <c r="X165" s="152">
        <v>0</v>
      </c>
      <c r="Y165" s="152">
        <f t="shared" si="22"/>
        <v>0</v>
      </c>
      <c r="Z165" s="152">
        <v>0</v>
      </c>
      <c r="AA165" s="153">
        <f t="shared" si="23"/>
        <v>0</v>
      </c>
      <c r="AR165" s="18" t="s">
        <v>197</v>
      </c>
      <c r="AT165" s="18" t="s">
        <v>254</v>
      </c>
      <c r="AU165" s="18" t="s">
        <v>103</v>
      </c>
      <c r="AY165" s="18" t="s">
        <v>166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8" t="s">
        <v>22</v>
      </c>
      <c r="BK165" s="154">
        <f t="shared" si="29"/>
        <v>0</v>
      </c>
      <c r="BL165" s="18" t="s">
        <v>171</v>
      </c>
      <c r="BM165" s="18" t="s">
        <v>1973</v>
      </c>
    </row>
    <row r="166" spans="2:65" s="1" customFormat="1" ht="16.5" customHeight="1">
      <c r="B166" s="119"/>
      <c r="C166" s="155" t="s">
        <v>310</v>
      </c>
      <c r="D166" s="155" t="s">
        <v>254</v>
      </c>
      <c r="E166" s="156" t="s">
        <v>1392</v>
      </c>
      <c r="F166" s="221" t="s">
        <v>1393</v>
      </c>
      <c r="G166" s="221"/>
      <c r="H166" s="221"/>
      <c r="I166" s="221"/>
      <c r="J166" s="157" t="s">
        <v>1022</v>
      </c>
      <c r="K166" s="158">
        <v>17</v>
      </c>
      <c r="L166" s="222"/>
      <c r="M166" s="222"/>
      <c r="N166" s="222">
        <f t="shared" si="20"/>
        <v>0</v>
      </c>
      <c r="O166" s="220"/>
      <c r="P166" s="220"/>
      <c r="Q166" s="220"/>
      <c r="R166" s="121"/>
      <c r="T166" s="151" t="s">
        <v>5</v>
      </c>
      <c r="U166" s="40" t="s">
        <v>42</v>
      </c>
      <c r="V166" s="152">
        <v>0</v>
      </c>
      <c r="W166" s="152">
        <f t="shared" si="21"/>
        <v>0</v>
      </c>
      <c r="X166" s="152">
        <v>0</v>
      </c>
      <c r="Y166" s="152">
        <f t="shared" si="22"/>
        <v>0</v>
      </c>
      <c r="Z166" s="152">
        <v>0</v>
      </c>
      <c r="AA166" s="153">
        <f t="shared" si="23"/>
        <v>0</v>
      </c>
      <c r="AR166" s="18" t="s">
        <v>197</v>
      </c>
      <c r="AT166" s="18" t="s">
        <v>254</v>
      </c>
      <c r="AU166" s="18" t="s">
        <v>103</v>
      </c>
      <c r="AY166" s="18" t="s">
        <v>166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8" t="s">
        <v>22</v>
      </c>
      <c r="BK166" s="154">
        <f t="shared" si="29"/>
        <v>0</v>
      </c>
      <c r="BL166" s="18" t="s">
        <v>171</v>
      </c>
      <c r="BM166" s="18" t="s">
        <v>1974</v>
      </c>
    </row>
    <row r="167" spans="2:65" s="1" customFormat="1" ht="38.25" customHeight="1">
      <c r="B167" s="119"/>
      <c r="C167" s="147" t="s">
        <v>312</v>
      </c>
      <c r="D167" s="147" t="s">
        <v>167</v>
      </c>
      <c r="E167" s="148" t="s">
        <v>1395</v>
      </c>
      <c r="F167" s="219" t="s">
        <v>1396</v>
      </c>
      <c r="G167" s="219"/>
      <c r="H167" s="219"/>
      <c r="I167" s="219"/>
      <c r="J167" s="149" t="s">
        <v>200</v>
      </c>
      <c r="K167" s="150">
        <v>174</v>
      </c>
      <c r="L167" s="220"/>
      <c r="M167" s="220"/>
      <c r="N167" s="220">
        <f t="shared" si="20"/>
        <v>0</v>
      </c>
      <c r="O167" s="220"/>
      <c r="P167" s="220"/>
      <c r="Q167" s="220"/>
      <c r="R167" s="121"/>
      <c r="T167" s="151" t="s">
        <v>5</v>
      </c>
      <c r="U167" s="40" t="s">
        <v>42</v>
      </c>
      <c r="V167" s="152">
        <v>0.45</v>
      </c>
      <c r="W167" s="152">
        <f t="shared" si="21"/>
        <v>78.3</v>
      </c>
      <c r="X167" s="152">
        <v>0</v>
      </c>
      <c r="Y167" s="152">
        <f t="shared" si="22"/>
        <v>0</v>
      </c>
      <c r="Z167" s="152">
        <v>0</v>
      </c>
      <c r="AA167" s="153">
        <f t="shared" si="23"/>
        <v>0</v>
      </c>
      <c r="AR167" s="18" t="s">
        <v>171</v>
      </c>
      <c r="AT167" s="18" t="s">
        <v>167</v>
      </c>
      <c r="AU167" s="18" t="s">
        <v>103</v>
      </c>
      <c r="AY167" s="18" t="s">
        <v>166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8" t="s">
        <v>22</v>
      </c>
      <c r="BK167" s="154">
        <f t="shared" si="29"/>
        <v>0</v>
      </c>
      <c r="BL167" s="18" t="s">
        <v>171</v>
      </c>
      <c r="BM167" s="18" t="s">
        <v>1975</v>
      </c>
    </row>
    <row r="168" spans="2:65" s="1" customFormat="1" ht="25.5" customHeight="1">
      <c r="B168" s="119"/>
      <c r="C168" s="155" t="s">
        <v>316</v>
      </c>
      <c r="D168" s="155" t="s">
        <v>254</v>
      </c>
      <c r="E168" s="156" t="s">
        <v>1398</v>
      </c>
      <c r="F168" s="221" t="s">
        <v>1399</v>
      </c>
      <c r="G168" s="221"/>
      <c r="H168" s="221"/>
      <c r="I168" s="221"/>
      <c r="J168" s="157" t="s">
        <v>200</v>
      </c>
      <c r="K168" s="158">
        <v>174</v>
      </c>
      <c r="L168" s="222"/>
      <c r="M168" s="222"/>
      <c r="N168" s="222">
        <f t="shared" si="20"/>
        <v>0</v>
      </c>
      <c r="O168" s="220"/>
      <c r="P168" s="220"/>
      <c r="Q168" s="220"/>
      <c r="R168" s="121"/>
      <c r="T168" s="151" t="s">
        <v>5</v>
      </c>
      <c r="U168" s="40" t="s">
        <v>42</v>
      </c>
      <c r="V168" s="152">
        <v>0</v>
      </c>
      <c r="W168" s="152">
        <f t="shared" si="21"/>
        <v>0</v>
      </c>
      <c r="X168" s="152">
        <v>1E-3</v>
      </c>
      <c r="Y168" s="152">
        <f t="shared" si="22"/>
        <v>0.17400000000000002</v>
      </c>
      <c r="Z168" s="152">
        <v>0</v>
      </c>
      <c r="AA168" s="153">
        <f t="shared" si="23"/>
        <v>0</v>
      </c>
      <c r="AR168" s="18" t="s">
        <v>197</v>
      </c>
      <c r="AT168" s="18" t="s">
        <v>254</v>
      </c>
      <c r="AU168" s="18" t="s">
        <v>103</v>
      </c>
      <c r="AY168" s="18" t="s">
        <v>166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8" t="s">
        <v>22</v>
      </c>
      <c r="BK168" s="154">
        <f t="shared" si="29"/>
        <v>0</v>
      </c>
      <c r="BL168" s="18" t="s">
        <v>171</v>
      </c>
      <c r="BM168" s="18" t="s">
        <v>1976</v>
      </c>
    </row>
    <row r="169" spans="2:65" s="1" customFormat="1" ht="25.5" customHeight="1">
      <c r="B169" s="119"/>
      <c r="C169" s="147" t="s">
        <v>320</v>
      </c>
      <c r="D169" s="147" t="s">
        <v>167</v>
      </c>
      <c r="E169" s="148" t="s">
        <v>1977</v>
      </c>
      <c r="F169" s="219" t="s">
        <v>1978</v>
      </c>
      <c r="G169" s="219"/>
      <c r="H169" s="219"/>
      <c r="I169" s="219"/>
      <c r="J169" s="149" t="s">
        <v>228</v>
      </c>
      <c r="K169" s="150">
        <v>13</v>
      </c>
      <c r="L169" s="220"/>
      <c r="M169" s="220"/>
      <c r="N169" s="220">
        <f t="shared" si="20"/>
        <v>0</v>
      </c>
      <c r="O169" s="220"/>
      <c r="P169" s="220"/>
      <c r="Q169" s="220"/>
      <c r="R169" s="121"/>
      <c r="T169" s="151" t="s">
        <v>5</v>
      </c>
      <c r="U169" s="40" t="s">
        <v>42</v>
      </c>
      <c r="V169" s="152">
        <v>0.34</v>
      </c>
      <c r="W169" s="152">
        <f t="shared" si="21"/>
        <v>4.42</v>
      </c>
      <c r="X169" s="152">
        <v>4.6800000000000001E-3</v>
      </c>
      <c r="Y169" s="152">
        <f t="shared" si="22"/>
        <v>6.0840000000000005E-2</v>
      </c>
      <c r="Z169" s="152">
        <v>0</v>
      </c>
      <c r="AA169" s="153">
        <f t="shared" si="23"/>
        <v>0</v>
      </c>
      <c r="AR169" s="18" t="s">
        <v>171</v>
      </c>
      <c r="AT169" s="18" t="s">
        <v>167</v>
      </c>
      <c r="AU169" s="18" t="s">
        <v>103</v>
      </c>
      <c r="AY169" s="18" t="s">
        <v>166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8" t="s">
        <v>22</v>
      </c>
      <c r="BK169" s="154">
        <f t="shared" si="29"/>
        <v>0</v>
      </c>
      <c r="BL169" s="18" t="s">
        <v>171</v>
      </c>
      <c r="BM169" s="18" t="s">
        <v>1979</v>
      </c>
    </row>
    <row r="170" spans="2:65" s="1" customFormat="1" ht="38.25" customHeight="1">
      <c r="B170" s="119"/>
      <c r="C170" s="155" t="s">
        <v>324</v>
      </c>
      <c r="D170" s="155" t="s">
        <v>254</v>
      </c>
      <c r="E170" s="156" t="s">
        <v>1980</v>
      </c>
      <c r="F170" s="221" t="s">
        <v>1981</v>
      </c>
      <c r="G170" s="221"/>
      <c r="H170" s="221"/>
      <c r="I170" s="221"/>
      <c r="J170" s="157" t="s">
        <v>228</v>
      </c>
      <c r="K170" s="158">
        <v>13</v>
      </c>
      <c r="L170" s="222"/>
      <c r="M170" s="222"/>
      <c r="N170" s="222">
        <f t="shared" si="20"/>
        <v>0</v>
      </c>
      <c r="O170" s="220"/>
      <c r="P170" s="220"/>
      <c r="Q170" s="220"/>
      <c r="R170" s="121"/>
      <c r="T170" s="151" t="s">
        <v>5</v>
      </c>
      <c r="U170" s="40" t="s">
        <v>42</v>
      </c>
      <c r="V170" s="152">
        <v>0</v>
      </c>
      <c r="W170" s="152">
        <f t="shared" si="21"/>
        <v>0</v>
      </c>
      <c r="X170" s="152">
        <v>2.8E-3</v>
      </c>
      <c r="Y170" s="152">
        <f t="shared" si="22"/>
        <v>3.6400000000000002E-2</v>
      </c>
      <c r="Z170" s="152">
        <v>0</v>
      </c>
      <c r="AA170" s="153">
        <f t="shared" si="23"/>
        <v>0</v>
      </c>
      <c r="AR170" s="18" t="s">
        <v>197</v>
      </c>
      <c r="AT170" s="18" t="s">
        <v>254</v>
      </c>
      <c r="AU170" s="18" t="s">
        <v>103</v>
      </c>
      <c r="AY170" s="18" t="s">
        <v>166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8" t="s">
        <v>22</v>
      </c>
      <c r="BK170" s="154">
        <f t="shared" si="29"/>
        <v>0</v>
      </c>
      <c r="BL170" s="18" t="s">
        <v>171</v>
      </c>
      <c r="BM170" s="18" t="s">
        <v>1982</v>
      </c>
    </row>
    <row r="171" spans="2:65" s="1" customFormat="1" ht="25.5" customHeight="1">
      <c r="B171" s="119"/>
      <c r="C171" s="147" t="s">
        <v>328</v>
      </c>
      <c r="D171" s="147" t="s">
        <v>167</v>
      </c>
      <c r="E171" s="148" t="s">
        <v>1983</v>
      </c>
      <c r="F171" s="219" t="s">
        <v>1984</v>
      </c>
      <c r="G171" s="219"/>
      <c r="H171" s="219"/>
      <c r="I171" s="219"/>
      <c r="J171" s="149" t="s">
        <v>194</v>
      </c>
      <c r="K171" s="150">
        <v>41.5</v>
      </c>
      <c r="L171" s="220"/>
      <c r="M171" s="220"/>
      <c r="N171" s="220">
        <f t="shared" si="20"/>
        <v>0</v>
      </c>
      <c r="O171" s="220"/>
      <c r="P171" s="220"/>
      <c r="Q171" s="220"/>
      <c r="R171" s="121"/>
      <c r="T171" s="151" t="s">
        <v>5</v>
      </c>
      <c r="U171" s="40" t="s">
        <v>42</v>
      </c>
      <c r="V171" s="152">
        <v>0.28399999999999997</v>
      </c>
      <c r="W171" s="152">
        <f t="shared" si="21"/>
        <v>11.786</v>
      </c>
      <c r="X171" s="152">
        <v>0</v>
      </c>
      <c r="Y171" s="152">
        <f t="shared" si="22"/>
        <v>0</v>
      </c>
      <c r="Z171" s="152">
        <v>0</v>
      </c>
      <c r="AA171" s="153">
        <f t="shared" si="23"/>
        <v>0</v>
      </c>
      <c r="AR171" s="18" t="s">
        <v>171</v>
      </c>
      <c r="AT171" s="18" t="s">
        <v>167</v>
      </c>
      <c r="AU171" s="18" t="s">
        <v>103</v>
      </c>
      <c r="AY171" s="18" t="s">
        <v>166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8" t="s">
        <v>22</v>
      </c>
      <c r="BK171" s="154">
        <f t="shared" si="29"/>
        <v>0</v>
      </c>
      <c r="BL171" s="18" t="s">
        <v>171</v>
      </c>
      <c r="BM171" s="18" t="s">
        <v>1985</v>
      </c>
    </row>
    <row r="172" spans="2:65" s="1" customFormat="1" ht="25.5" customHeight="1">
      <c r="B172" s="119"/>
      <c r="C172" s="155" t="s">
        <v>332</v>
      </c>
      <c r="D172" s="155" t="s">
        <v>254</v>
      </c>
      <c r="E172" s="156" t="s">
        <v>1986</v>
      </c>
      <c r="F172" s="221" t="s">
        <v>1987</v>
      </c>
      <c r="G172" s="221"/>
      <c r="H172" s="221"/>
      <c r="I172" s="221"/>
      <c r="J172" s="157" t="s">
        <v>200</v>
      </c>
      <c r="K172" s="158">
        <v>34.5</v>
      </c>
      <c r="L172" s="222"/>
      <c r="M172" s="222"/>
      <c r="N172" s="222">
        <f t="shared" si="20"/>
        <v>0</v>
      </c>
      <c r="O172" s="220"/>
      <c r="P172" s="220"/>
      <c r="Q172" s="220"/>
      <c r="R172" s="121"/>
      <c r="T172" s="151" t="s">
        <v>5</v>
      </c>
      <c r="U172" s="40" t="s">
        <v>42</v>
      </c>
      <c r="V172" s="152">
        <v>0</v>
      </c>
      <c r="W172" s="152">
        <f t="shared" si="21"/>
        <v>0</v>
      </c>
      <c r="X172" s="152">
        <v>2.5000000000000001E-2</v>
      </c>
      <c r="Y172" s="152">
        <f t="shared" si="22"/>
        <v>0.86250000000000004</v>
      </c>
      <c r="Z172" s="152">
        <v>0</v>
      </c>
      <c r="AA172" s="153">
        <f t="shared" si="23"/>
        <v>0</v>
      </c>
      <c r="AR172" s="18" t="s">
        <v>197</v>
      </c>
      <c r="AT172" s="18" t="s">
        <v>254</v>
      </c>
      <c r="AU172" s="18" t="s">
        <v>103</v>
      </c>
      <c r="AY172" s="18" t="s">
        <v>166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8" t="s">
        <v>22</v>
      </c>
      <c r="BK172" s="154">
        <f t="shared" si="29"/>
        <v>0</v>
      </c>
      <c r="BL172" s="18" t="s">
        <v>171</v>
      </c>
      <c r="BM172" s="18" t="s">
        <v>1988</v>
      </c>
    </row>
    <row r="173" spans="2:65" s="1" customFormat="1" ht="25.5" customHeight="1">
      <c r="B173" s="119"/>
      <c r="C173" s="147" t="s">
        <v>336</v>
      </c>
      <c r="D173" s="147" t="s">
        <v>167</v>
      </c>
      <c r="E173" s="148" t="s">
        <v>1989</v>
      </c>
      <c r="F173" s="219" t="s">
        <v>1990</v>
      </c>
      <c r="G173" s="219"/>
      <c r="H173" s="219"/>
      <c r="I173" s="219"/>
      <c r="J173" s="149" t="s">
        <v>200</v>
      </c>
      <c r="K173" s="150">
        <v>1.5</v>
      </c>
      <c r="L173" s="220"/>
      <c r="M173" s="220"/>
      <c r="N173" s="220">
        <f t="shared" si="20"/>
        <v>0</v>
      </c>
      <c r="O173" s="220"/>
      <c r="P173" s="220"/>
      <c r="Q173" s="220"/>
      <c r="R173" s="121"/>
      <c r="T173" s="151" t="s">
        <v>5</v>
      </c>
      <c r="U173" s="40" t="s">
        <v>42</v>
      </c>
      <c r="V173" s="152">
        <v>1.02</v>
      </c>
      <c r="W173" s="152">
        <f t="shared" si="21"/>
        <v>1.53</v>
      </c>
      <c r="X173" s="152">
        <v>6.0019999999999997E-2</v>
      </c>
      <c r="Y173" s="152">
        <f t="shared" si="22"/>
        <v>9.0029999999999999E-2</v>
      </c>
      <c r="Z173" s="152">
        <v>0</v>
      </c>
      <c r="AA173" s="153">
        <f t="shared" si="23"/>
        <v>0</v>
      </c>
      <c r="AR173" s="18" t="s">
        <v>171</v>
      </c>
      <c r="AT173" s="18" t="s">
        <v>167</v>
      </c>
      <c r="AU173" s="18" t="s">
        <v>103</v>
      </c>
      <c r="AY173" s="18" t="s">
        <v>166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8" t="s">
        <v>22</v>
      </c>
      <c r="BK173" s="154">
        <f t="shared" si="29"/>
        <v>0</v>
      </c>
      <c r="BL173" s="18" t="s">
        <v>171</v>
      </c>
      <c r="BM173" s="18" t="s">
        <v>1991</v>
      </c>
    </row>
    <row r="174" spans="2:65" s="1" customFormat="1" ht="25.5" customHeight="1">
      <c r="B174" s="119"/>
      <c r="C174" s="155" t="s">
        <v>340</v>
      </c>
      <c r="D174" s="155" t="s">
        <v>254</v>
      </c>
      <c r="E174" s="156" t="s">
        <v>1359</v>
      </c>
      <c r="F174" s="221" t="s">
        <v>1992</v>
      </c>
      <c r="G174" s="221"/>
      <c r="H174" s="221"/>
      <c r="I174" s="221"/>
      <c r="J174" s="157" t="s">
        <v>228</v>
      </c>
      <c r="K174" s="158">
        <v>1</v>
      </c>
      <c r="L174" s="222"/>
      <c r="M174" s="222"/>
      <c r="N174" s="222">
        <f t="shared" si="20"/>
        <v>0</v>
      </c>
      <c r="O174" s="220"/>
      <c r="P174" s="220"/>
      <c r="Q174" s="220"/>
      <c r="R174" s="121"/>
      <c r="T174" s="151" t="s">
        <v>5</v>
      </c>
      <c r="U174" s="40" t="s">
        <v>42</v>
      </c>
      <c r="V174" s="152">
        <v>0</v>
      </c>
      <c r="W174" s="152">
        <f t="shared" si="21"/>
        <v>0</v>
      </c>
      <c r="X174" s="152">
        <v>2.8E-3</v>
      </c>
      <c r="Y174" s="152">
        <f t="shared" si="22"/>
        <v>2.8E-3</v>
      </c>
      <c r="Z174" s="152">
        <v>0</v>
      </c>
      <c r="AA174" s="153">
        <f t="shared" si="23"/>
        <v>0</v>
      </c>
      <c r="AR174" s="18" t="s">
        <v>197</v>
      </c>
      <c r="AT174" s="18" t="s">
        <v>254</v>
      </c>
      <c r="AU174" s="18" t="s">
        <v>103</v>
      </c>
      <c r="AY174" s="18" t="s">
        <v>166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8" t="s">
        <v>22</v>
      </c>
      <c r="BK174" s="154">
        <f t="shared" si="29"/>
        <v>0</v>
      </c>
      <c r="BL174" s="18" t="s">
        <v>171</v>
      </c>
      <c r="BM174" s="18" t="s">
        <v>1993</v>
      </c>
    </row>
    <row r="175" spans="2:65" s="1" customFormat="1" ht="25.5" customHeight="1">
      <c r="B175" s="119"/>
      <c r="C175" s="155" t="s">
        <v>344</v>
      </c>
      <c r="D175" s="155" t="s">
        <v>254</v>
      </c>
      <c r="E175" s="156" t="s">
        <v>1362</v>
      </c>
      <c r="F175" s="221" t="s">
        <v>1994</v>
      </c>
      <c r="G175" s="221"/>
      <c r="H175" s="221"/>
      <c r="I175" s="221"/>
      <c r="J175" s="157" t="s">
        <v>228</v>
      </c>
      <c r="K175" s="158">
        <v>1</v>
      </c>
      <c r="L175" s="222"/>
      <c r="M175" s="222"/>
      <c r="N175" s="222">
        <f t="shared" si="20"/>
        <v>0</v>
      </c>
      <c r="O175" s="220"/>
      <c r="P175" s="220"/>
      <c r="Q175" s="220"/>
      <c r="R175" s="121"/>
      <c r="T175" s="151" t="s">
        <v>5</v>
      </c>
      <c r="U175" s="40" t="s">
        <v>42</v>
      </c>
      <c r="V175" s="152">
        <v>0</v>
      </c>
      <c r="W175" s="152">
        <f t="shared" si="21"/>
        <v>0</v>
      </c>
      <c r="X175" s="152">
        <v>2.8E-3</v>
      </c>
      <c r="Y175" s="152">
        <f t="shared" si="22"/>
        <v>2.8E-3</v>
      </c>
      <c r="Z175" s="152">
        <v>0</v>
      </c>
      <c r="AA175" s="153">
        <f t="shared" si="23"/>
        <v>0</v>
      </c>
      <c r="AR175" s="18" t="s">
        <v>197</v>
      </c>
      <c r="AT175" s="18" t="s">
        <v>254</v>
      </c>
      <c r="AU175" s="18" t="s">
        <v>103</v>
      </c>
      <c r="AY175" s="18" t="s">
        <v>166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8" t="s">
        <v>22</v>
      </c>
      <c r="BK175" s="154">
        <f t="shared" si="29"/>
        <v>0</v>
      </c>
      <c r="BL175" s="18" t="s">
        <v>171</v>
      </c>
      <c r="BM175" s="18" t="s">
        <v>1995</v>
      </c>
    </row>
    <row r="176" spans="2:65" s="1" customFormat="1" ht="25.5" customHeight="1">
      <c r="B176" s="119"/>
      <c r="C176" s="147" t="s">
        <v>348</v>
      </c>
      <c r="D176" s="147" t="s">
        <v>167</v>
      </c>
      <c r="E176" s="148" t="s">
        <v>1996</v>
      </c>
      <c r="F176" s="219" t="s">
        <v>1997</v>
      </c>
      <c r="G176" s="219"/>
      <c r="H176" s="219"/>
      <c r="I176" s="219"/>
      <c r="J176" s="149" t="s">
        <v>194</v>
      </c>
      <c r="K176" s="150">
        <v>83</v>
      </c>
      <c r="L176" s="220"/>
      <c r="M176" s="220"/>
      <c r="N176" s="220">
        <f t="shared" si="20"/>
        <v>0</v>
      </c>
      <c r="O176" s="220"/>
      <c r="P176" s="220"/>
      <c r="Q176" s="220"/>
      <c r="R176" s="121"/>
      <c r="T176" s="151" t="s">
        <v>5</v>
      </c>
      <c r="U176" s="40" t="s">
        <v>42</v>
      </c>
      <c r="V176" s="152">
        <v>0.13500000000000001</v>
      </c>
      <c r="W176" s="152">
        <f t="shared" si="21"/>
        <v>11.205</v>
      </c>
      <c r="X176" s="152">
        <v>1.9000000000000001E-4</v>
      </c>
      <c r="Y176" s="152">
        <f t="shared" si="22"/>
        <v>1.5769999999999999E-2</v>
      </c>
      <c r="Z176" s="152">
        <v>0</v>
      </c>
      <c r="AA176" s="153">
        <f t="shared" si="23"/>
        <v>0</v>
      </c>
      <c r="AR176" s="18" t="s">
        <v>230</v>
      </c>
      <c r="AT176" s="18" t="s">
        <v>167</v>
      </c>
      <c r="AU176" s="18" t="s">
        <v>103</v>
      </c>
      <c r="AY176" s="18" t="s">
        <v>166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8" t="s">
        <v>22</v>
      </c>
      <c r="BK176" s="154">
        <f t="shared" si="29"/>
        <v>0</v>
      </c>
      <c r="BL176" s="18" t="s">
        <v>230</v>
      </c>
      <c r="BM176" s="18" t="s">
        <v>1998</v>
      </c>
    </row>
    <row r="177" spans="2:65" s="9" customFormat="1" ht="29.85" customHeight="1">
      <c r="B177" s="136"/>
      <c r="C177" s="137"/>
      <c r="D177" s="146" t="s">
        <v>1218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228">
        <f>BK177</f>
        <v>0</v>
      </c>
      <c r="O177" s="229"/>
      <c r="P177" s="229"/>
      <c r="Q177" s="229"/>
      <c r="R177" s="139"/>
      <c r="T177" s="140"/>
      <c r="U177" s="137"/>
      <c r="V177" s="137"/>
      <c r="W177" s="141">
        <f>SUM(W178:W180)</f>
        <v>209.84399999999999</v>
      </c>
      <c r="X177" s="137"/>
      <c r="Y177" s="141">
        <f>SUM(Y178:Y180)</f>
        <v>2.0696849999999998</v>
      </c>
      <c r="Z177" s="137"/>
      <c r="AA177" s="142">
        <f>SUM(AA178:AA180)</f>
        <v>0</v>
      </c>
      <c r="AR177" s="143" t="s">
        <v>22</v>
      </c>
      <c r="AT177" s="144" t="s">
        <v>76</v>
      </c>
      <c r="AU177" s="144" t="s">
        <v>22</v>
      </c>
      <c r="AY177" s="143" t="s">
        <v>166</v>
      </c>
      <c r="BK177" s="145">
        <f>SUM(BK178:BK180)</f>
        <v>0</v>
      </c>
    </row>
    <row r="178" spans="2:65" s="1" customFormat="1" ht="38.25" customHeight="1">
      <c r="B178" s="119"/>
      <c r="C178" s="147" t="s">
        <v>352</v>
      </c>
      <c r="D178" s="147" t="s">
        <v>167</v>
      </c>
      <c r="E178" s="148" t="s">
        <v>1999</v>
      </c>
      <c r="F178" s="219" t="s">
        <v>2000</v>
      </c>
      <c r="G178" s="219"/>
      <c r="H178" s="219"/>
      <c r="I178" s="219"/>
      <c r="J178" s="149" t="s">
        <v>605</v>
      </c>
      <c r="K178" s="150">
        <v>30</v>
      </c>
      <c r="L178" s="220"/>
      <c r="M178" s="220"/>
      <c r="N178" s="220">
        <f>ROUND(L178*K178,2)</f>
        <v>0</v>
      </c>
      <c r="O178" s="220"/>
      <c r="P178" s="220"/>
      <c r="Q178" s="220"/>
      <c r="R178" s="121"/>
      <c r="T178" s="151" t="s">
        <v>5</v>
      </c>
      <c r="U178" s="40" t="s">
        <v>42</v>
      </c>
      <c r="V178" s="152">
        <v>1.0980000000000001</v>
      </c>
      <c r="W178" s="152">
        <f>V178*K178</f>
        <v>32.940000000000005</v>
      </c>
      <c r="X178" s="152">
        <v>3.465E-2</v>
      </c>
      <c r="Y178" s="152">
        <f>X178*K178</f>
        <v>1.0395000000000001</v>
      </c>
      <c r="Z178" s="152">
        <v>0</v>
      </c>
      <c r="AA178" s="153">
        <f>Z178*K178</f>
        <v>0</v>
      </c>
      <c r="AR178" s="18" t="s">
        <v>171</v>
      </c>
      <c r="AT178" s="18" t="s">
        <v>167</v>
      </c>
      <c r="AU178" s="18" t="s">
        <v>103</v>
      </c>
      <c r="AY178" s="18" t="s">
        <v>166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18" t="s">
        <v>22</v>
      </c>
      <c r="BK178" s="154">
        <f>ROUND(L178*K178,2)</f>
        <v>0</v>
      </c>
      <c r="BL178" s="18" t="s">
        <v>171</v>
      </c>
      <c r="BM178" s="18" t="s">
        <v>2001</v>
      </c>
    </row>
    <row r="179" spans="2:65" s="1" customFormat="1" ht="25.5" customHeight="1">
      <c r="B179" s="119"/>
      <c r="C179" s="147" t="s">
        <v>356</v>
      </c>
      <c r="D179" s="147" t="s">
        <v>167</v>
      </c>
      <c r="E179" s="148" t="s">
        <v>2002</v>
      </c>
      <c r="F179" s="219" t="s">
        <v>2003</v>
      </c>
      <c r="G179" s="219"/>
      <c r="H179" s="219"/>
      <c r="I179" s="219"/>
      <c r="J179" s="149" t="s">
        <v>200</v>
      </c>
      <c r="K179" s="150">
        <v>85.5</v>
      </c>
      <c r="L179" s="220"/>
      <c r="M179" s="220"/>
      <c r="N179" s="220">
        <f>ROUND(L179*K179,2)</f>
        <v>0</v>
      </c>
      <c r="O179" s="220"/>
      <c r="P179" s="220"/>
      <c r="Q179" s="220"/>
      <c r="R179" s="121"/>
      <c r="T179" s="151" t="s">
        <v>5</v>
      </c>
      <c r="U179" s="40" t="s">
        <v>42</v>
      </c>
      <c r="V179" s="152">
        <v>1.008</v>
      </c>
      <c r="W179" s="152">
        <f>V179*K179</f>
        <v>86.183999999999997</v>
      </c>
      <c r="X179" s="152">
        <v>5.8700000000000002E-3</v>
      </c>
      <c r="Y179" s="152">
        <f>X179*K179</f>
        <v>0.50188500000000003</v>
      </c>
      <c r="Z179" s="152">
        <v>0</v>
      </c>
      <c r="AA179" s="153">
        <f>Z179*K179</f>
        <v>0</v>
      </c>
      <c r="AR179" s="18" t="s">
        <v>171</v>
      </c>
      <c r="AT179" s="18" t="s">
        <v>167</v>
      </c>
      <c r="AU179" s="18" t="s">
        <v>103</v>
      </c>
      <c r="AY179" s="18" t="s">
        <v>166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18" t="s">
        <v>22</v>
      </c>
      <c r="BK179" s="154">
        <f>ROUND(L179*K179,2)</f>
        <v>0</v>
      </c>
      <c r="BL179" s="18" t="s">
        <v>171</v>
      </c>
      <c r="BM179" s="18" t="s">
        <v>2004</v>
      </c>
    </row>
    <row r="180" spans="2:65" s="1" customFormat="1" ht="25.5" customHeight="1">
      <c r="B180" s="119"/>
      <c r="C180" s="147" t="s">
        <v>360</v>
      </c>
      <c r="D180" s="147" t="s">
        <v>167</v>
      </c>
      <c r="E180" s="148" t="s">
        <v>2005</v>
      </c>
      <c r="F180" s="219" t="s">
        <v>2006</v>
      </c>
      <c r="G180" s="219"/>
      <c r="H180" s="219"/>
      <c r="I180" s="219"/>
      <c r="J180" s="149" t="s">
        <v>200</v>
      </c>
      <c r="K180" s="150">
        <v>90</v>
      </c>
      <c r="L180" s="220"/>
      <c r="M180" s="220"/>
      <c r="N180" s="220">
        <f>ROUND(L180*K180,2)</f>
        <v>0</v>
      </c>
      <c r="O180" s="220"/>
      <c r="P180" s="220"/>
      <c r="Q180" s="220"/>
      <c r="R180" s="121"/>
      <c r="T180" s="151" t="s">
        <v>5</v>
      </c>
      <c r="U180" s="40" t="s">
        <v>42</v>
      </c>
      <c r="V180" s="152">
        <v>1.008</v>
      </c>
      <c r="W180" s="152">
        <f>V180*K180</f>
        <v>90.72</v>
      </c>
      <c r="X180" s="152">
        <v>5.8700000000000002E-3</v>
      </c>
      <c r="Y180" s="152">
        <f>X180*K180</f>
        <v>0.52829999999999999</v>
      </c>
      <c r="Z180" s="152">
        <v>0</v>
      </c>
      <c r="AA180" s="153">
        <f>Z180*K180</f>
        <v>0</v>
      </c>
      <c r="AR180" s="18" t="s">
        <v>171</v>
      </c>
      <c r="AT180" s="18" t="s">
        <v>167</v>
      </c>
      <c r="AU180" s="18" t="s">
        <v>103</v>
      </c>
      <c r="AY180" s="18" t="s">
        <v>166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18" t="s">
        <v>22</v>
      </c>
      <c r="BK180" s="154">
        <f>ROUND(L180*K180,2)</f>
        <v>0</v>
      </c>
      <c r="BL180" s="18" t="s">
        <v>171</v>
      </c>
      <c r="BM180" s="18" t="s">
        <v>2007</v>
      </c>
    </row>
    <row r="181" spans="2:65" s="9" customFormat="1" ht="29.85" customHeight="1">
      <c r="B181" s="136"/>
      <c r="C181" s="137"/>
      <c r="D181" s="146" t="s">
        <v>118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228">
        <f>BK181</f>
        <v>0</v>
      </c>
      <c r="O181" s="229"/>
      <c r="P181" s="229"/>
      <c r="Q181" s="229"/>
      <c r="R181" s="139"/>
      <c r="T181" s="140"/>
      <c r="U181" s="137"/>
      <c r="V181" s="137"/>
      <c r="W181" s="141">
        <f>SUM(W182:W195)</f>
        <v>342.09809000000001</v>
      </c>
      <c r="X181" s="137"/>
      <c r="Y181" s="141">
        <f>SUM(Y182:Y195)</f>
        <v>93.061372900000009</v>
      </c>
      <c r="Z181" s="137"/>
      <c r="AA181" s="142">
        <f>SUM(AA182:AA195)</f>
        <v>0</v>
      </c>
      <c r="AR181" s="143" t="s">
        <v>22</v>
      </c>
      <c r="AT181" s="144" t="s">
        <v>76</v>
      </c>
      <c r="AU181" s="144" t="s">
        <v>22</v>
      </c>
      <c r="AY181" s="143" t="s">
        <v>166</v>
      </c>
      <c r="BK181" s="145">
        <f>SUM(BK182:BK195)</f>
        <v>0</v>
      </c>
    </row>
    <row r="182" spans="2:65" s="1" customFormat="1" ht="25.5" customHeight="1">
      <c r="B182" s="119"/>
      <c r="C182" s="147" t="s">
        <v>364</v>
      </c>
      <c r="D182" s="147" t="s">
        <v>167</v>
      </c>
      <c r="E182" s="148" t="s">
        <v>299</v>
      </c>
      <c r="F182" s="219" t="s">
        <v>300</v>
      </c>
      <c r="G182" s="219"/>
      <c r="H182" s="219"/>
      <c r="I182" s="219"/>
      <c r="J182" s="149" t="s">
        <v>194</v>
      </c>
      <c r="K182" s="150">
        <v>434.86</v>
      </c>
      <c r="L182" s="220"/>
      <c r="M182" s="220"/>
      <c r="N182" s="220">
        <f t="shared" ref="N182:N195" si="30">ROUND(L182*K182,2)</f>
        <v>0</v>
      </c>
      <c r="O182" s="220"/>
      <c r="P182" s="220"/>
      <c r="Q182" s="220"/>
      <c r="R182" s="121"/>
      <c r="T182" s="151" t="s">
        <v>5</v>
      </c>
      <c r="U182" s="40" t="s">
        <v>42</v>
      </c>
      <c r="V182" s="152">
        <v>2.9000000000000001E-2</v>
      </c>
      <c r="W182" s="152">
        <f t="shared" ref="W182:W195" si="31">V182*K182</f>
        <v>12.610940000000001</v>
      </c>
      <c r="X182" s="152">
        <v>0</v>
      </c>
      <c r="Y182" s="152">
        <f t="shared" ref="Y182:Y195" si="32">X182*K182</f>
        <v>0</v>
      </c>
      <c r="Z182" s="152">
        <v>0</v>
      </c>
      <c r="AA182" s="153">
        <f t="shared" ref="AA182:AA195" si="33">Z182*K182</f>
        <v>0</v>
      </c>
      <c r="AR182" s="18" t="s">
        <v>171</v>
      </c>
      <c r="AT182" s="18" t="s">
        <v>167</v>
      </c>
      <c r="AU182" s="18" t="s">
        <v>103</v>
      </c>
      <c r="AY182" s="18" t="s">
        <v>166</v>
      </c>
      <c r="BE182" s="154">
        <f t="shared" ref="BE182:BE195" si="34">IF(U182="základní",N182,0)</f>
        <v>0</v>
      </c>
      <c r="BF182" s="154">
        <f t="shared" ref="BF182:BF195" si="35">IF(U182="snížená",N182,0)</f>
        <v>0</v>
      </c>
      <c r="BG182" s="154">
        <f t="shared" ref="BG182:BG195" si="36">IF(U182="zákl. přenesená",N182,0)</f>
        <v>0</v>
      </c>
      <c r="BH182" s="154">
        <f t="shared" ref="BH182:BH195" si="37">IF(U182="sníž. přenesená",N182,0)</f>
        <v>0</v>
      </c>
      <c r="BI182" s="154">
        <f t="shared" ref="BI182:BI195" si="38">IF(U182="nulová",N182,0)</f>
        <v>0</v>
      </c>
      <c r="BJ182" s="18" t="s">
        <v>22</v>
      </c>
      <c r="BK182" s="154">
        <f t="shared" ref="BK182:BK195" si="39">ROUND(L182*K182,2)</f>
        <v>0</v>
      </c>
      <c r="BL182" s="18" t="s">
        <v>171</v>
      </c>
      <c r="BM182" s="18" t="s">
        <v>2008</v>
      </c>
    </row>
    <row r="183" spans="2:65" s="1" customFormat="1" ht="25.5" customHeight="1">
      <c r="B183" s="119"/>
      <c r="C183" s="147" t="s">
        <v>366</v>
      </c>
      <c r="D183" s="147" t="s">
        <v>167</v>
      </c>
      <c r="E183" s="148" t="s">
        <v>2009</v>
      </c>
      <c r="F183" s="219" t="s">
        <v>2010</v>
      </c>
      <c r="G183" s="219"/>
      <c r="H183" s="219"/>
      <c r="I183" s="219"/>
      <c r="J183" s="149" t="s">
        <v>194</v>
      </c>
      <c r="K183" s="150">
        <v>38.15</v>
      </c>
      <c r="L183" s="220"/>
      <c r="M183" s="220"/>
      <c r="N183" s="220">
        <f t="shared" si="30"/>
        <v>0</v>
      </c>
      <c r="O183" s="220"/>
      <c r="P183" s="220"/>
      <c r="Q183" s="220"/>
      <c r="R183" s="121"/>
      <c r="T183" s="151" t="s">
        <v>5</v>
      </c>
      <c r="U183" s="40" t="s">
        <v>42</v>
      </c>
      <c r="V183" s="152">
        <v>0.02</v>
      </c>
      <c r="W183" s="152">
        <f t="shared" si="31"/>
        <v>0.76300000000000001</v>
      </c>
      <c r="X183" s="152">
        <v>0</v>
      </c>
      <c r="Y183" s="152">
        <f t="shared" si="32"/>
        <v>0</v>
      </c>
      <c r="Z183" s="152">
        <v>0</v>
      </c>
      <c r="AA183" s="153">
        <f t="shared" si="33"/>
        <v>0</v>
      </c>
      <c r="AR183" s="18" t="s">
        <v>171</v>
      </c>
      <c r="AT183" s="18" t="s">
        <v>167</v>
      </c>
      <c r="AU183" s="18" t="s">
        <v>103</v>
      </c>
      <c r="AY183" s="18" t="s">
        <v>166</v>
      </c>
      <c r="BE183" s="154">
        <f t="shared" si="34"/>
        <v>0</v>
      </c>
      <c r="BF183" s="154">
        <f t="shared" si="35"/>
        <v>0</v>
      </c>
      <c r="BG183" s="154">
        <f t="shared" si="36"/>
        <v>0</v>
      </c>
      <c r="BH183" s="154">
        <f t="shared" si="37"/>
        <v>0</v>
      </c>
      <c r="BI183" s="154">
        <f t="shared" si="38"/>
        <v>0</v>
      </c>
      <c r="BJ183" s="18" t="s">
        <v>22</v>
      </c>
      <c r="BK183" s="154">
        <f t="shared" si="39"/>
        <v>0</v>
      </c>
      <c r="BL183" s="18" t="s">
        <v>171</v>
      </c>
      <c r="BM183" s="18" t="s">
        <v>2011</v>
      </c>
    </row>
    <row r="184" spans="2:65" s="1" customFormat="1" ht="25.5" customHeight="1">
      <c r="B184" s="119"/>
      <c r="C184" s="147" t="s">
        <v>368</v>
      </c>
      <c r="D184" s="147" t="s">
        <v>167</v>
      </c>
      <c r="E184" s="148" t="s">
        <v>2012</v>
      </c>
      <c r="F184" s="219" t="s">
        <v>2013</v>
      </c>
      <c r="G184" s="219"/>
      <c r="H184" s="219"/>
      <c r="I184" s="219"/>
      <c r="J184" s="149" t="s">
        <v>194</v>
      </c>
      <c r="K184" s="150">
        <v>85</v>
      </c>
      <c r="L184" s="220"/>
      <c r="M184" s="220"/>
      <c r="N184" s="220">
        <f t="shared" si="30"/>
        <v>0</v>
      </c>
      <c r="O184" s="220"/>
      <c r="P184" s="220"/>
      <c r="Q184" s="220"/>
      <c r="R184" s="121"/>
      <c r="T184" s="151" t="s">
        <v>5</v>
      </c>
      <c r="U184" s="40" t="s">
        <v>42</v>
      </c>
      <c r="V184" s="152">
        <v>4.3999999999999997E-2</v>
      </c>
      <c r="W184" s="152">
        <f t="shared" si="31"/>
        <v>3.7399999999999998</v>
      </c>
      <c r="X184" s="152">
        <v>0</v>
      </c>
      <c r="Y184" s="152">
        <f t="shared" si="32"/>
        <v>0</v>
      </c>
      <c r="Z184" s="152">
        <v>0</v>
      </c>
      <c r="AA184" s="153">
        <f t="shared" si="33"/>
        <v>0</v>
      </c>
      <c r="AR184" s="18" t="s">
        <v>171</v>
      </c>
      <c r="AT184" s="18" t="s">
        <v>167</v>
      </c>
      <c r="AU184" s="18" t="s">
        <v>103</v>
      </c>
      <c r="AY184" s="18" t="s">
        <v>166</v>
      </c>
      <c r="BE184" s="154">
        <f t="shared" si="34"/>
        <v>0</v>
      </c>
      <c r="BF184" s="154">
        <f t="shared" si="35"/>
        <v>0</v>
      </c>
      <c r="BG184" s="154">
        <f t="shared" si="36"/>
        <v>0</v>
      </c>
      <c r="BH184" s="154">
        <f t="shared" si="37"/>
        <v>0</v>
      </c>
      <c r="BI184" s="154">
        <f t="shared" si="38"/>
        <v>0</v>
      </c>
      <c r="BJ184" s="18" t="s">
        <v>22</v>
      </c>
      <c r="BK184" s="154">
        <f t="shared" si="39"/>
        <v>0</v>
      </c>
      <c r="BL184" s="18" t="s">
        <v>171</v>
      </c>
      <c r="BM184" s="18" t="s">
        <v>2014</v>
      </c>
    </row>
    <row r="185" spans="2:65" s="1" customFormat="1" ht="25.5" customHeight="1">
      <c r="B185" s="119"/>
      <c r="C185" s="147" t="s">
        <v>372</v>
      </c>
      <c r="D185" s="147" t="s">
        <v>167</v>
      </c>
      <c r="E185" s="148" t="s">
        <v>303</v>
      </c>
      <c r="F185" s="219" t="s">
        <v>304</v>
      </c>
      <c r="G185" s="219"/>
      <c r="H185" s="219"/>
      <c r="I185" s="219"/>
      <c r="J185" s="149" t="s">
        <v>194</v>
      </c>
      <c r="K185" s="150">
        <v>434.86</v>
      </c>
      <c r="L185" s="220"/>
      <c r="M185" s="220"/>
      <c r="N185" s="220">
        <f t="shared" si="30"/>
        <v>0</v>
      </c>
      <c r="O185" s="220"/>
      <c r="P185" s="220"/>
      <c r="Q185" s="220"/>
      <c r="R185" s="121"/>
      <c r="T185" s="151" t="s">
        <v>5</v>
      </c>
      <c r="U185" s="40" t="s">
        <v>42</v>
      </c>
      <c r="V185" s="152">
        <v>2.5999999999999999E-2</v>
      </c>
      <c r="W185" s="152">
        <f t="shared" si="31"/>
        <v>11.30636</v>
      </c>
      <c r="X185" s="152">
        <v>0</v>
      </c>
      <c r="Y185" s="152">
        <f t="shared" si="32"/>
        <v>0</v>
      </c>
      <c r="Z185" s="152">
        <v>0</v>
      </c>
      <c r="AA185" s="153">
        <f t="shared" si="33"/>
        <v>0</v>
      </c>
      <c r="AR185" s="18" t="s">
        <v>171</v>
      </c>
      <c r="AT185" s="18" t="s">
        <v>167</v>
      </c>
      <c r="AU185" s="18" t="s">
        <v>103</v>
      </c>
      <c r="AY185" s="18" t="s">
        <v>166</v>
      </c>
      <c r="BE185" s="154">
        <f t="shared" si="34"/>
        <v>0</v>
      </c>
      <c r="BF185" s="154">
        <f t="shared" si="35"/>
        <v>0</v>
      </c>
      <c r="BG185" s="154">
        <f t="shared" si="36"/>
        <v>0</v>
      </c>
      <c r="BH185" s="154">
        <f t="shared" si="37"/>
        <v>0</v>
      </c>
      <c r="BI185" s="154">
        <f t="shared" si="38"/>
        <v>0</v>
      </c>
      <c r="BJ185" s="18" t="s">
        <v>22</v>
      </c>
      <c r="BK185" s="154">
        <f t="shared" si="39"/>
        <v>0</v>
      </c>
      <c r="BL185" s="18" t="s">
        <v>171</v>
      </c>
      <c r="BM185" s="18" t="s">
        <v>2015</v>
      </c>
    </row>
    <row r="186" spans="2:65" s="1" customFormat="1" ht="38.25" customHeight="1">
      <c r="B186" s="119"/>
      <c r="C186" s="147" t="s">
        <v>376</v>
      </c>
      <c r="D186" s="147" t="s">
        <v>167</v>
      </c>
      <c r="E186" s="148" t="s">
        <v>2016</v>
      </c>
      <c r="F186" s="219" t="s">
        <v>2017</v>
      </c>
      <c r="G186" s="219"/>
      <c r="H186" s="219"/>
      <c r="I186" s="219"/>
      <c r="J186" s="149" t="s">
        <v>194</v>
      </c>
      <c r="K186" s="150">
        <v>38.36</v>
      </c>
      <c r="L186" s="220"/>
      <c r="M186" s="220"/>
      <c r="N186" s="220">
        <f t="shared" si="30"/>
        <v>0</v>
      </c>
      <c r="O186" s="220"/>
      <c r="P186" s="220"/>
      <c r="Q186" s="220"/>
      <c r="R186" s="121"/>
      <c r="T186" s="151" t="s">
        <v>5</v>
      </c>
      <c r="U186" s="40" t="s">
        <v>42</v>
      </c>
      <c r="V186" s="152">
        <v>1.0089999999999999</v>
      </c>
      <c r="W186" s="152">
        <f t="shared" si="31"/>
        <v>38.705239999999996</v>
      </c>
      <c r="X186" s="152">
        <v>0.1837</v>
      </c>
      <c r="Y186" s="152">
        <f t="shared" si="32"/>
        <v>7.0467319999999996</v>
      </c>
      <c r="Z186" s="152">
        <v>0</v>
      </c>
      <c r="AA186" s="153">
        <f t="shared" si="33"/>
        <v>0</v>
      </c>
      <c r="AR186" s="18" t="s">
        <v>171</v>
      </c>
      <c r="AT186" s="18" t="s">
        <v>167</v>
      </c>
      <c r="AU186" s="18" t="s">
        <v>103</v>
      </c>
      <c r="AY186" s="18" t="s">
        <v>166</v>
      </c>
      <c r="BE186" s="154">
        <f t="shared" si="34"/>
        <v>0</v>
      </c>
      <c r="BF186" s="154">
        <f t="shared" si="35"/>
        <v>0</v>
      </c>
      <c r="BG186" s="154">
        <f t="shared" si="36"/>
        <v>0</v>
      </c>
      <c r="BH186" s="154">
        <f t="shared" si="37"/>
        <v>0</v>
      </c>
      <c r="BI186" s="154">
        <f t="shared" si="38"/>
        <v>0</v>
      </c>
      <c r="BJ186" s="18" t="s">
        <v>22</v>
      </c>
      <c r="BK186" s="154">
        <f t="shared" si="39"/>
        <v>0</v>
      </c>
      <c r="BL186" s="18" t="s">
        <v>171</v>
      </c>
      <c r="BM186" s="18" t="s">
        <v>2018</v>
      </c>
    </row>
    <row r="187" spans="2:65" s="1" customFormat="1" ht="25.5" customHeight="1">
      <c r="B187" s="119"/>
      <c r="C187" s="155" t="s">
        <v>380</v>
      </c>
      <c r="D187" s="155" t="s">
        <v>254</v>
      </c>
      <c r="E187" s="156" t="s">
        <v>2019</v>
      </c>
      <c r="F187" s="221" t="s">
        <v>2020</v>
      </c>
      <c r="G187" s="221"/>
      <c r="H187" s="221"/>
      <c r="I187" s="221"/>
      <c r="J187" s="157" t="s">
        <v>208</v>
      </c>
      <c r="K187" s="158">
        <v>1.5</v>
      </c>
      <c r="L187" s="222"/>
      <c r="M187" s="222"/>
      <c r="N187" s="222">
        <f t="shared" si="30"/>
        <v>0</v>
      </c>
      <c r="O187" s="220"/>
      <c r="P187" s="220"/>
      <c r="Q187" s="220"/>
      <c r="R187" s="121"/>
      <c r="T187" s="151" t="s">
        <v>5</v>
      </c>
      <c r="U187" s="40" t="s">
        <v>42</v>
      </c>
      <c r="V187" s="152">
        <v>0</v>
      </c>
      <c r="W187" s="152">
        <f t="shared" si="31"/>
        <v>0</v>
      </c>
      <c r="X187" s="152">
        <v>1</v>
      </c>
      <c r="Y187" s="152">
        <f t="shared" si="32"/>
        <v>1.5</v>
      </c>
      <c r="Z187" s="152">
        <v>0</v>
      </c>
      <c r="AA187" s="153">
        <f t="shared" si="33"/>
        <v>0</v>
      </c>
      <c r="AR187" s="18" t="s">
        <v>197</v>
      </c>
      <c r="AT187" s="18" t="s">
        <v>254</v>
      </c>
      <c r="AU187" s="18" t="s">
        <v>103</v>
      </c>
      <c r="AY187" s="18" t="s">
        <v>166</v>
      </c>
      <c r="BE187" s="154">
        <f t="shared" si="34"/>
        <v>0</v>
      </c>
      <c r="BF187" s="154">
        <f t="shared" si="35"/>
        <v>0</v>
      </c>
      <c r="BG187" s="154">
        <f t="shared" si="36"/>
        <v>0</v>
      </c>
      <c r="BH187" s="154">
        <f t="shared" si="37"/>
        <v>0</v>
      </c>
      <c r="BI187" s="154">
        <f t="shared" si="38"/>
        <v>0</v>
      </c>
      <c r="BJ187" s="18" t="s">
        <v>22</v>
      </c>
      <c r="BK187" s="154">
        <f t="shared" si="39"/>
        <v>0</v>
      </c>
      <c r="BL187" s="18" t="s">
        <v>171</v>
      </c>
      <c r="BM187" s="18" t="s">
        <v>2021</v>
      </c>
    </row>
    <row r="188" spans="2:65" s="1" customFormat="1" ht="25.5" customHeight="1">
      <c r="B188" s="119"/>
      <c r="C188" s="147" t="s">
        <v>384</v>
      </c>
      <c r="D188" s="147" t="s">
        <v>167</v>
      </c>
      <c r="E188" s="148" t="s">
        <v>2022</v>
      </c>
      <c r="F188" s="219" t="s">
        <v>2023</v>
      </c>
      <c r="G188" s="219"/>
      <c r="H188" s="219"/>
      <c r="I188" s="219"/>
      <c r="J188" s="149" t="s">
        <v>194</v>
      </c>
      <c r="K188" s="150">
        <v>263</v>
      </c>
      <c r="L188" s="220"/>
      <c r="M188" s="220"/>
      <c r="N188" s="220">
        <f t="shared" si="30"/>
        <v>0</v>
      </c>
      <c r="O188" s="220"/>
      <c r="P188" s="220"/>
      <c r="Q188" s="220"/>
      <c r="R188" s="121"/>
      <c r="T188" s="151" t="s">
        <v>5</v>
      </c>
      <c r="U188" s="40" t="s">
        <v>42</v>
      </c>
      <c r="V188" s="152">
        <v>0.53</v>
      </c>
      <c r="W188" s="152">
        <f t="shared" si="31"/>
        <v>139.39000000000001</v>
      </c>
      <c r="X188" s="152">
        <v>8.4250000000000005E-2</v>
      </c>
      <c r="Y188" s="152">
        <f t="shared" si="32"/>
        <v>22.15775</v>
      </c>
      <c r="Z188" s="152">
        <v>0</v>
      </c>
      <c r="AA188" s="153">
        <f t="shared" si="33"/>
        <v>0</v>
      </c>
      <c r="AR188" s="18" t="s">
        <v>171</v>
      </c>
      <c r="AT188" s="18" t="s">
        <v>167</v>
      </c>
      <c r="AU188" s="18" t="s">
        <v>103</v>
      </c>
      <c r="AY188" s="18" t="s">
        <v>166</v>
      </c>
      <c r="BE188" s="154">
        <f t="shared" si="34"/>
        <v>0</v>
      </c>
      <c r="BF188" s="154">
        <f t="shared" si="35"/>
        <v>0</v>
      </c>
      <c r="BG188" s="154">
        <f t="shared" si="36"/>
        <v>0</v>
      </c>
      <c r="BH188" s="154">
        <f t="shared" si="37"/>
        <v>0</v>
      </c>
      <c r="BI188" s="154">
        <f t="shared" si="38"/>
        <v>0</v>
      </c>
      <c r="BJ188" s="18" t="s">
        <v>22</v>
      </c>
      <c r="BK188" s="154">
        <f t="shared" si="39"/>
        <v>0</v>
      </c>
      <c r="BL188" s="18" t="s">
        <v>171</v>
      </c>
      <c r="BM188" s="18" t="s">
        <v>2024</v>
      </c>
    </row>
    <row r="189" spans="2:65" s="1" customFormat="1" ht="16.5" customHeight="1">
      <c r="B189" s="119"/>
      <c r="C189" s="155" t="s">
        <v>388</v>
      </c>
      <c r="D189" s="155" t="s">
        <v>254</v>
      </c>
      <c r="E189" s="156" t="s">
        <v>2025</v>
      </c>
      <c r="F189" s="221" t="s">
        <v>2026</v>
      </c>
      <c r="G189" s="221"/>
      <c r="H189" s="221"/>
      <c r="I189" s="221"/>
      <c r="J189" s="157" t="s">
        <v>194</v>
      </c>
      <c r="K189" s="158">
        <v>276.14999999999998</v>
      </c>
      <c r="L189" s="222"/>
      <c r="M189" s="222"/>
      <c r="N189" s="222">
        <f t="shared" si="30"/>
        <v>0</v>
      </c>
      <c r="O189" s="220"/>
      <c r="P189" s="220"/>
      <c r="Q189" s="220"/>
      <c r="R189" s="121"/>
      <c r="T189" s="151" t="s">
        <v>5</v>
      </c>
      <c r="U189" s="40" t="s">
        <v>42</v>
      </c>
      <c r="V189" s="152">
        <v>0</v>
      </c>
      <c r="W189" s="152">
        <f t="shared" si="31"/>
        <v>0</v>
      </c>
      <c r="X189" s="152">
        <v>0.12</v>
      </c>
      <c r="Y189" s="152">
        <f t="shared" si="32"/>
        <v>33.137999999999998</v>
      </c>
      <c r="Z189" s="152">
        <v>0</v>
      </c>
      <c r="AA189" s="153">
        <f t="shared" si="33"/>
        <v>0</v>
      </c>
      <c r="AR189" s="18" t="s">
        <v>197</v>
      </c>
      <c r="AT189" s="18" t="s">
        <v>254</v>
      </c>
      <c r="AU189" s="18" t="s">
        <v>103</v>
      </c>
      <c r="AY189" s="18" t="s">
        <v>166</v>
      </c>
      <c r="BE189" s="154">
        <f t="shared" si="34"/>
        <v>0</v>
      </c>
      <c r="BF189" s="154">
        <f t="shared" si="35"/>
        <v>0</v>
      </c>
      <c r="BG189" s="154">
        <f t="shared" si="36"/>
        <v>0</v>
      </c>
      <c r="BH189" s="154">
        <f t="shared" si="37"/>
        <v>0</v>
      </c>
      <c r="BI189" s="154">
        <f t="shared" si="38"/>
        <v>0</v>
      </c>
      <c r="BJ189" s="18" t="s">
        <v>22</v>
      </c>
      <c r="BK189" s="154">
        <f t="shared" si="39"/>
        <v>0</v>
      </c>
      <c r="BL189" s="18" t="s">
        <v>171</v>
      </c>
      <c r="BM189" s="18" t="s">
        <v>2027</v>
      </c>
    </row>
    <row r="190" spans="2:65" s="1" customFormat="1" ht="38.25" customHeight="1">
      <c r="B190" s="119"/>
      <c r="C190" s="147" t="s">
        <v>392</v>
      </c>
      <c r="D190" s="147" t="s">
        <v>167</v>
      </c>
      <c r="E190" s="148" t="s">
        <v>2028</v>
      </c>
      <c r="F190" s="219" t="s">
        <v>2029</v>
      </c>
      <c r="G190" s="219"/>
      <c r="H190" s="219"/>
      <c r="I190" s="219"/>
      <c r="J190" s="149" t="s">
        <v>194</v>
      </c>
      <c r="K190" s="150">
        <v>263</v>
      </c>
      <c r="L190" s="220"/>
      <c r="M190" s="220"/>
      <c r="N190" s="220">
        <f t="shared" si="30"/>
        <v>0</v>
      </c>
      <c r="O190" s="220"/>
      <c r="P190" s="220"/>
      <c r="Q190" s="220"/>
      <c r="R190" s="121"/>
      <c r="T190" s="151" t="s">
        <v>5</v>
      </c>
      <c r="U190" s="40" t="s">
        <v>42</v>
      </c>
      <c r="V190" s="152">
        <v>0.06</v>
      </c>
      <c r="W190" s="152">
        <f t="shared" si="31"/>
        <v>15.78</v>
      </c>
      <c r="X190" s="152">
        <v>0</v>
      </c>
      <c r="Y190" s="152">
        <f t="shared" si="32"/>
        <v>0</v>
      </c>
      <c r="Z190" s="152">
        <v>0</v>
      </c>
      <c r="AA190" s="153">
        <f t="shared" si="33"/>
        <v>0</v>
      </c>
      <c r="AR190" s="18" t="s">
        <v>171</v>
      </c>
      <c r="AT190" s="18" t="s">
        <v>167</v>
      </c>
      <c r="AU190" s="18" t="s">
        <v>103</v>
      </c>
      <c r="AY190" s="18" t="s">
        <v>166</v>
      </c>
      <c r="BE190" s="154">
        <f t="shared" si="34"/>
        <v>0</v>
      </c>
      <c r="BF190" s="154">
        <f t="shared" si="35"/>
        <v>0</v>
      </c>
      <c r="BG190" s="154">
        <f t="shared" si="36"/>
        <v>0</v>
      </c>
      <c r="BH190" s="154">
        <f t="shared" si="37"/>
        <v>0</v>
      </c>
      <c r="BI190" s="154">
        <f t="shared" si="38"/>
        <v>0</v>
      </c>
      <c r="BJ190" s="18" t="s">
        <v>22</v>
      </c>
      <c r="BK190" s="154">
        <f t="shared" si="39"/>
        <v>0</v>
      </c>
      <c r="BL190" s="18" t="s">
        <v>171</v>
      </c>
      <c r="BM190" s="18" t="s">
        <v>2030</v>
      </c>
    </row>
    <row r="191" spans="2:65" s="1" customFormat="1" ht="25.5" customHeight="1">
      <c r="B191" s="119"/>
      <c r="C191" s="147" t="s">
        <v>396</v>
      </c>
      <c r="D191" s="147" t="s">
        <v>167</v>
      </c>
      <c r="E191" s="148" t="s">
        <v>2031</v>
      </c>
      <c r="F191" s="219" t="s">
        <v>2032</v>
      </c>
      <c r="G191" s="219"/>
      <c r="H191" s="219"/>
      <c r="I191" s="219"/>
      <c r="J191" s="149" t="s">
        <v>194</v>
      </c>
      <c r="K191" s="150">
        <v>85</v>
      </c>
      <c r="L191" s="220"/>
      <c r="M191" s="220"/>
      <c r="N191" s="220">
        <f t="shared" si="30"/>
        <v>0</v>
      </c>
      <c r="O191" s="220"/>
      <c r="P191" s="220"/>
      <c r="Q191" s="220"/>
      <c r="R191" s="121"/>
      <c r="T191" s="151" t="s">
        <v>5</v>
      </c>
      <c r="U191" s="40" t="s">
        <v>42</v>
      </c>
      <c r="V191" s="152">
        <v>0.62</v>
      </c>
      <c r="W191" s="152">
        <f t="shared" si="31"/>
        <v>52.7</v>
      </c>
      <c r="X191" s="152">
        <v>8.5650000000000004E-2</v>
      </c>
      <c r="Y191" s="152">
        <f t="shared" si="32"/>
        <v>7.2802500000000006</v>
      </c>
      <c r="Z191" s="152">
        <v>0</v>
      </c>
      <c r="AA191" s="153">
        <f t="shared" si="33"/>
        <v>0</v>
      </c>
      <c r="AR191" s="18" t="s">
        <v>171</v>
      </c>
      <c r="AT191" s="18" t="s">
        <v>167</v>
      </c>
      <c r="AU191" s="18" t="s">
        <v>103</v>
      </c>
      <c r="AY191" s="18" t="s">
        <v>166</v>
      </c>
      <c r="BE191" s="154">
        <f t="shared" si="34"/>
        <v>0</v>
      </c>
      <c r="BF191" s="154">
        <f t="shared" si="35"/>
        <v>0</v>
      </c>
      <c r="BG191" s="154">
        <f t="shared" si="36"/>
        <v>0</v>
      </c>
      <c r="BH191" s="154">
        <f t="shared" si="37"/>
        <v>0</v>
      </c>
      <c r="BI191" s="154">
        <f t="shared" si="38"/>
        <v>0</v>
      </c>
      <c r="BJ191" s="18" t="s">
        <v>22</v>
      </c>
      <c r="BK191" s="154">
        <f t="shared" si="39"/>
        <v>0</v>
      </c>
      <c r="BL191" s="18" t="s">
        <v>171</v>
      </c>
      <c r="BM191" s="18" t="s">
        <v>2033</v>
      </c>
    </row>
    <row r="192" spans="2:65" s="1" customFormat="1" ht="16.5" customHeight="1">
      <c r="B192" s="119"/>
      <c r="C192" s="155" t="s">
        <v>400</v>
      </c>
      <c r="D192" s="155" t="s">
        <v>254</v>
      </c>
      <c r="E192" s="156" t="s">
        <v>2034</v>
      </c>
      <c r="F192" s="221" t="s">
        <v>2035</v>
      </c>
      <c r="G192" s="221"/>
      <c r="H192" s="221"/>
      <c r="I192" s="221"/>
      <c r="J192" s="157" t="s">
        <v>194</v>
      </c>
      <c r="K192" s="158">
        <v>89.25</v>
      </c>
      <c r="L192" s="222"/>
      <c r="M192" s="222"/>
      <c r="N192" s="222">
        <f t="shared" si="30"/>
        <v>0</v>
      </c>
      <c r="O192" s="220"/>
      <c r="P192" s="220"/>
      <c r="Q192" s="220"/>
      <c r="R192" s="121"/>
      <c r="T192" s="151" t="s">
        <v>5</v>
      </c>
      <c r="U192" s="40" t="s">
        <v>42</v>
      </c>
      <c r="V192" s="152">
        <v>0</v>
      </c>
      <c r="W192" s="152">
        <f t="shared" si="31"/>
        <v>0</v>
      </c>
      <c r="X192" s="152">
        <v>0.161</v>
      </c>
      <c r="Y192" s="152">
        <f t="shared" si="32"/>
        <v>14.369250000000001</v>
      </c>
      <c r="Z192" s="152">
        <v>0</v>
      </c>
      <c r="AA192" s="153">
        <f t="shared" si="33"/>
        <v>0</v>
      </c>
      <c r="AR192" s="18" t="s">
        <v>197</v>
      </c>
      <c r="AT192" s="18" t="s">
        <v>254</v>
      </c>
      <c r="AU192" s="18" t="s">
        <v>103</v>
      </c>
      <c r="AY192" s="18" t="s">
        <v>166</v>
      </c>
      <c r="BE192" s="154">
        <f t="shared" si="34"/>
        <v>0</v>
      </c>
      <c r="BF192" s="154">
        <f t="shared" si="35"/>
        <v>0</v>
      </c>
      <c r="BG192" s="154">
        <f t="shared" si="36"/>
        <v>0</v>
      </c>
      <c r="BH192" s="154">
        <f t="shared" si="37"/>
        <v>0</v>
      </c>
      <c r="BI192" s="154">
        <f t="shared" si="38"/>
        <v>0</v>
      </c>
      <c r="BJ192" s="18" t="s">
        <v>22</v>
      </c>
      <c r="BK192" s="154">
        <f t="shared" si="39"/>
        <v>0</v>
      </c>
      <c r="BL192" s="18" t="s">
        <v>171</v>
      </c>
      <c r="BM192" s="18" t="s">
        <v>2036</v>
      </c>
    </row>
    <row r="193" spans="2:65" s="1" customFormat="1" ht="38.25" customHeight="1">
      <c r="B193" s="119"/>
      <c r="C193" s="147" t="s">
        <v>404</v>
      </c>
      <c r="D193" s="147" t="s">
        <v>167</v>
      </c>
      <c r="E193" s="148" t="s">
        <v>2037</v>
      </c>
      <c r="F193" s="219" t="s">
        <v>2038</v>
      </c>
      <c r="G193" s="219"/>
      <c r="H193" s="219"/>
      <c r="I193" s="219"/>
      <c r="J193" s="149" t="s">
        <v>194</v>
      </c>
      <c r="K193" s="150">
        <v>85</v>
      </c>
      <c r="L193" s="220"/>
      <c r="M193" s="220"/>
      <c r="N193" s="220">
        <f t="shared" si="30"/>
        <v>0</v>
      </c>
      <c r="O193" s="220"/>
      <c r="P193" s="220"/>
      <c r="Q193" s="220"/>
      <c r="R193" s="121"/>
      <c r="T193" s="151" t="s">
        <v>5</v>
      </c>
      <c r="U193" s="40" t="s">
        <v>42</v>
      </c>
      <c r="V193" s="152">
        <v>0.06</v>
      </c>
      <c r="W193" s="152">
        <f t="shared" si="31"/>
        <v>5.0999999999999996</v>
      </c>
      <c r="X193" s="152">
        <v>0</v>
      </c>
      <c r="Y193" s="152">
        <f t="shared" si="32"/>
        <v>0</v>
      </c>
      <c r="Z193" s="152">
        <v>0</v>
      </c>
      <c r="AA193" s="153">
        <f t="shared" si="33"/>
        <v>0</v>
      </c>
      <c r="AR193" s="18" t="s">
        <v>171</v>
      </c>
      <c r="AT193" s="18" t="s">
        <v>167</v>
      </c>
      <c r="AU193" s="18" t="s">
        <v>103</v>
      </c>
      <c r="AY193" s="18" t="s">
        <v>166</v>
      </c>
      <c r="BE193" s="154">
        <f t="shared" si="34"/>
        <v>0</v>
      </c>
      <c r="BF193" s="154">
        <f t="shared" si="35"/>
        <v>0</v>
      </c>
      <c r="BG193" s="154">
        <f t="shared" si="36"/>
        <v>0</v>
      </c>
      <c r="BH193" s="154">
        <f t="shared" si="37"/>
        <v>0</v>
      </c>
      <c r="BI193" s="154">
        <f t="shared" si="38"/>
        <v>0</v>
      </c>
      <c r="BJ193" s="18" t="s">
        <v>22</v>
      </c>
      <c r="BK193" s="154">
        <f t="shared" si="39"/>
        <v>0</v>
      </c>
      <c r="BL193" s="18" t="s">
        <v>171</v>
      </c>
      <c r="BM193" s="18" t="s">
        <v>2039</v>
      </c>
    </row>
    <row r="194" spans="2:65" s="1" customFormat="1" ht="25.5" customHeight="1">
      <c r="B194" s="119"/>
      <c r="C194" s="147" t="s">
        <v>408</v>
      </c>
      <c r="D194" s="147" t="s">
        <v>167</v>
      </c>
      <c r="E194" s="148" t="s">
        <v>307</v>
      </c>
      <c r="F194" s="219" t="s">
        <v>308</v>
      </c>
      <c r="G194" s="219"/>
      <c r="H194" s="219"/>
      <c r="I194" s="219"/>
      <c r="J194" s="149" t="s">
        <v>194</v>
      </c>
      <c r="K194" s="150">
        <v>49.75</v>
      </c>
      <c r="L194" s="220"/>
      <c r="M194" s="220"/>
      <c r="N194" s="220">
        <f t="shared" si="30"/>
        <v>0</v>
      </c>
      <c r="O194" s="220"/>
      <c r="P194" s="220"/>
      <c r="Q194" s="220"/>
      <c r="R194" s="121"/>
      <c r="T194" s="151" t="s">
        <v>5</v>
      </c>
      <c r="U194" s="40" t="s">
        <v>42</v>
      </c>
      <c r="V194" s="152">
        <v>0.54500000000000004</v>
      </c>
      <c r="W194" s="152">
        <f t="shared" si="31"/>
        <v>27.113750000000003</v>
      </c>
      <c r="X194" s="152">
        <v>0.14610000000000001</v>
      </c>
      <c r="Y194" s="152">
        <f t="shared" si="32"/>
        <v>7.2684750000000005</v>
      </c>
      <c r="Z194" s="152">
        <v>0</v>
      </c>
      <c r="AA194" s="153">
        <f t="shared" si="33"/>
        <v>0</v>
      </c>
      <c r="AR194" s="18" t="s">
        <v>171</v>
      </c>
      <c r="AT194" s="18" t="s">
        <v>167</v>
      </c>
      <c r="AU194" s="18" t="s">
        <v>103</v>
      </c>
      <c r="AY194" s="18" t="s">
        <v>166</v>
      </c>
      <c r="BE194" s="154">
        <f t="shared" si="34"/>
        <v>0</v>
      </c>
      <c r="BF194" s="154">
        <f t="shared" si="35"/>
        <v>0</v>
      </c>
      <c r="BG194" s="154">
        <f t="shared" si="36"/>
        <v>0</v>
      </c>
      <c r="BH194" s="154">
        <f t="shared" si="37"/>
        <v>0</v>
      </c>
      <c r="BI194" s="154">
        <f t="shared" si="38"/>
        <v>0</v>
      </c>
      <c r="BJ194" s="18" t="s">
        <v>22</v>
      </c>
      <c r="BK194" s="154">
        <f t="shared" si="39"/>
        <v>0</v>
      </c>
      <c r="BL194" s="18" t="s">
        <v>171</v>
      </c>
      <c r="BM194" s="18" t="s">
        <v>2040</v>
      </c>
    </row>
    <row r="195" spans="2:65" s="1" customFormat="1" ht="25.5" customHeight="1">
      <c r="B195" s="119"/>
      <c r="C195" s="147" t="s">
        <v>412</v>
      </c>
      <c r="D195" s="147" t="s">
        <v>167</v>
      </c>
      <c r="E195" s="148" t="s">
        <v>243</v>
      </c>
      <c r="F195" s="219" t="s">
        <v>244</v>
      </c>
      <c r="G195" s="219"/>
      <c r="H195" s="219"/>
      <c r="I195" s="219"/>
      <c r="J195" s="149" t="s">
        <v>194</v>
      </c>
      <c r="K195" s="150">
        <v>436.11</v>
      </c>
      <c r="L195" s="220"/>
      <c r="M195" s="220"/>
      <c r="N195" s="220">
        <f t="shared" si="30"/>
        <v>0</v>
      </c>
      <c r="O195" s="220"/>
      <c r="P195" s="220"/>
      <c r="Q195" s="220"/>
      <c r="R195" s="121"/>
      <c r="T195" s="151" t="s">
        <v>5</v>
      </c>
      <c r="U195" s="40" t="s">
        <v>42</v>
      </c>
      <c r="V195" s="152">
        <v>0.08</v>
      </c>
      <c r="W195" s="152">
        <f t="shared" si="31"/>
        <v>34.888800000000003</v>
      </c>
      <c r="X195" s="152">
        <v>6.8999999999999997E-4</v>
      </c>
      <c r="Y195" s="152">
        <f t="shared" si="32"/>
        <v>0.30091590000000001</v>
      </c>
      <c r="Z195" s="152">
        <v>0</v>
      </c>
      <c r="AA195" s="153">
        <f t="shared" si="33"/>
        <v>0</v>
      </c>
      <c r="AR195" s="18" t="s">
        <v>171</v>
      </c>
      <c r="AT195" s="18" t="s">
        <v>167</v>
      </c>
      <c r="AU195" s="18" t="s">
        <v>103</v>
      </c>
      <c r="AY195" s="18" t="s">
        <v>166</v>
      </c>
      <c r="BE195" s="154">
        <f t="shared" si="34"/>
        <v>0</v>
      </c>
      <c r="BF195" s="154">
        <f t="shared" si="35"/>
        <v>0</v>
      </c>
      <c r="BG195" s="154">
        <f t="shared" si="36"/>
        <v>0</v>
      </c>
      <c r="BH195" s="154">
        <f t="shared" si="37"/>
        <v>0</v>
      </c>
      <c r="BI195" s="154">
        <f t="shared" si="38"/>
        <v>0</v>
      </c>
      <c r="BJ195" s="18" t="s">
        <v>22</v>
      </c>
      <c r="BK195" s="154">
        <f t="shared" si="39"/>
        <v>0</v>
      </c>
      <c r="BL195" s="18" t="s">
        <v>171</v>
      </c>
      <c r="BM195" s="18" t="s">
        <v>2041</v>
      </c>
    </row>
    <row r="196" spans="2:65" s="9" customFormat="1" ht="29.85" customHeight="1">
      <c r="B196" s="136"/>
      <c r="C196" s="137"/>
      <c r="D196" s="146" t="s">
        <v>119</v>
      </c>
      <c r="E196" s="146"/>
      <c r="F196" s="146"/>
      <c r="G196" s="146"/>
      <c r="H196" s="146"/>
      <c r="I196" s="146"/>
      <c r="J196" s="146"/>
      <c r="K196" s="146"/>
      <c r="L196" s="146"/>
      <c r="M196" s="146"/>
      <c r="N196" s="228">
        <f>BK196</f>
        <v>0</v>
      </c>
      <c r="O196" s="229"/>
      <c r="P196" s="229"/>
      <c r="Q196" s="229"/>
      <c r="R196" s="139"/>
      <c r="T196" s="140"/>
      <c r="U196" s="137"/>
      <c r="V196" s="137"/>
      <c r="W196" s="141">
        <f>W197</f>
        <v>97.47</v>
      </c>
      <c r="X196" s="137"/>
      <c r="Y196" s="141">
        <f>Y197</f>
        <v>0</v>
      </c>
      <c r="Z196" s="137"/>
      <c r="AA196" s="142">
        <f>AA197</f>
        <v>0</v>
      </c>
      <c r="AR196" s="143" t="s">
        <v>22</v>
      </c>
      <c r="AT196" s="144" t="s">
        <v>76</v>
      </c>
      <c r="AU196" s="144" t="s">
        <v>22</v>
      </c>
      <c r="AY196" s="143" t="s">
        <v>166</v>
      </c>
      <c r="BK196" s="145">
        <f>BK197</f>
        <v>0</v>
      </c>
    </row>
    <row r="197" spans="2:65" s="1" customFormat="1" ht="25.5" customHeight="1">
      <c r="B197" s="119"/>
      <c r="C197" s="147" t="s">
        <v>195</v>
      </c>
      <c r="D197" s="147" t="s">
        <v>167</v>
      </c>
      <c r="E197" s="148" t="s">
        <v>2042</v>
      </c>
      <c r="F197" s="219" t="s">
        <v>2043</v>
      </c>
      <c r="G197" s="219"/>
      <c r="H197" s="219"/>
      <c r="I197" s="219"/>
      <c r="J197" s="149" t="s">
        <v>194</v>
      </c>
      <c r="K197" s="150">
        <v>256.5</v>
      </c>
      <c r="L197" s="220"/>
      <c r="M197" s="220"/>
      <c r="N197" s="220">
        <f>ROUND(L197*K197,2)</f>
        <v>0</v>
      </c>
      <c r="O197" s="220"/>
      <c r="P197" s="220"/>
      <c r="Q197" s="220"/>
      <c r="R197" s="121"/>
      <c r="T197" s="151" t="s">
        <v>5</v>
      </c>
      <c r="U197" s="40" t="s">
        <v>42</v>
      </c>
      <c r="V197" s="152">
        <v>0.38</v>
      </c>
      <c r="W197" s="152">
        <f>V197*K197</f>
        <v>97.47</v>
      </c>
      <c r="X197" s="152">
        <v>0</v>
      </c>
      <c r="Y197" s="152">
        <f>X197*K197</f>
        <v>0</v>
      </c>
      <c r="Z197" s="152">
        <v>0</v>
      </c>
      <c r="AA197" s="153">
        <f>Z197*K197</f>
        <v>0</v>
      </c>
      <c r="AR197" s="18" t="s">
        <v>171</v>
      </c>
      <c r="AT197" s="18" t="s">
        <v>167</v>
      </c>
      <c r="AU197" s="18" t="s">
        <v>103</v>
      </c>
      <c r="AY197" s="18" t="s">
        <v>166</v>
      </c>
      <c r="BE197" s="154">
        <f>IF(U197="základní",N197,0)</f>
        <v>0</v>
      </c>
      <c r="BF197" s="154">
        <f>IF(U197="snížená",N197,0)</f>
        <v>0</v>
      </c>
      <c r="BG197" s="154">
        <f>IF(U197="zákl. přenesená",N197,0)</f>
        <v>0</v>
      </c>
      <c r="BH197" s="154">
        <f>IF(U197="sníž. přenesená",N197,0)</f>
        <v>0</v>
      </c>
      <c r="BI197" s="154">
        <f>IF(U197="nulová",N197,0)</f>
        <v>0</v>
      </c>
      <c r="BJ197" s="18" t="s">
        <v>22</v>
      </c>
      <c r="BK197" s="154">
        <f>ROUND(L197*K197,2)</f>
        <v>0</v>
      </c>
      <c r="BL197" s="18" t="s">
        <v>171</v>
      </c>
      <c r="BM197" s="18" t="s">
        <v>2044</v>
      </c>
    </row>
    <row r="198" spans="2:65" s="9" customFormat="1" ht="29.85" customHeight="1">
      <c r="B198" s="136"/>
      <c r="C198" s="137"/>
      <c r="D198" s="146" t="s">
        <v>1817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228">
        <f>BK198</f>
        <v>0</v>
      </c>
      <c r="O198" s="229"/>
      <c r="P198" s="229"/>
      <c r="Q198" s="229"/>
      <c r="R198" s="139"/>
      <c r="T198" s="140"/>
      <c r="U198" s="137"/>
      <c r="V198" s="137"/>
      <c r="W198" s="141">
        <f>SUM(W199:W205)</f>
        <v>4.1980000000000004</v>
      </c>
      <c r="X198" s="137"/>
      <c r="Y198" s="141">
        <f>SUM(Y199:Y205)</f>
        <v>0.8718999999999999</v>
      </c>
      <c r="Z198" s="137"/>
      <c r="AA198" s="142">
        <f>SUM(AA199:AA205)</f>
        <v>0</v>
      </c>
      <c r="AR198" s="143" t="s">
        <v>22</v>
      </c>
      <c r="AT198" s="144" t="s">
        <v>76</v>
      </c>
      <c r="AU198" s="144" t="s">
        <v>22</v>
      </c>
      <c r="AY198" s="143" t="s">
        <v>166</v>
      </c>
      <c r="BK198" s="145">
        <f>SUM(BK199:BK205)</f>
        <v>0</v>
      </c>
    </row>
    <row r="199" spans="2:65" s="1" customFormat="1" ht="25.5" customHeight="1">
      <c r="B199" s="119"/>
      <c r="C199" s="147" t="s">
        <v>419</v>
      </c>
      <c r="D199" s="147" t="s">
        <v>167</v>
      </c>
      <c r="E199" s="148" t="s">
        <v>2045</v>
      </c>
      <c r="F199" s="219" t="s">
        <v>2046</v>
      </c>
      <c r="G199" s="219"/>
      <c r="H199" s="219"/>
      <c r="I199" s="219"/>
      <c r="J199" s="149" t="s">
        <v>228</v>
      </c>
      <c r="K199" s="150">
        <v>1</v>
      </c>
      <c r="L199" s="220"/>
      <c r="M199" s="220"/>
      <c r="N199" s="220">
        <f t="shared" ref="N199:N205" si="40">ROUND(L199*K199,2)</f>
        <v>0</v>
      </c>
      <c r="O199" s="220"/>
      <c r="P199" s="220"/>
      <c r="Q199" s="220"/>
      <c r="R199" s="121"/>
      <c r="T199" s="151" t="s">
        <v>5</v>
      </c>
      <c r="U199" s="40" t="s">
        <v>42</v>
      </c>
      <c r="V199" s="152">
        <v>4.1980000000000004</v>
      </c>
      <c r="W199" s="152">
        <f t="shared" ref="W199:W205" si="41">V199*K199</f>
        <v>4.1980000000000004</v>
      </c>
      <c r="X199" s="152">
        <v>0.34089999999999998</v>
      </c>
      <c r="Y199" s="152">
        <f t="shared" ref="Y199:Y205" si="42">X199*K199</f>
        <v>0.34089999999999998</v>
      </c>
      <c r="Z199" s="152">
        <v>0</v>
      </c>
      <c r="AA199" s="153">
        <f t="shared" ref="AA199:AA205" si="43">Z199*K199</f>
        <v>0</v>
      </c>
      <c r="AR199" s="18" t="s">
        <v>171</v>
      </c>
      <c r="AT199" s="18" t="s">
        <v>167</v>
      </c>
      <c r="AU199" s="18" t="s">
        <v>103</v>
      </c>
      <c r="AY199" s="18" t="s">
        <v>166</v>
      </c>
      <c r="BE199" s="154">
        <f t="shared" ref="BE199:BE205" si="44">IF(U199="základní",N199,0)</f>
        <v>0</v>
      </c>
      <c r="BF199" s="154">
        <f t="shared" ref="BF199:BF205" si="45">IF(U199="snížená",N199,0)</f>
        <v>0</v>
      </c>
      <c r="BG199" s="154">
        <f t="shared" ref="BG199:BG205" si="46">IF(U199="zákl. přenesená",N199,0)</f>
        <v>0</v>
      </c>
      <c r="BH199" s="154">
        <f t="shared" ref="BH199:BH205" si="47">IF(U199="sníž. přenesená",N199,0)</f>
        <v>0</v>
      </c>
      <c r="BI199" s="154">
        <f t="shared" ref="BI199:BI205" si="48">IF(U199="nulová",N199,0)</f>
        <v>0</v>
      </c>
      <c r="BJ199" s="18" t="s">
        <v>22</v>
      </c>
      <c r="BK199" s="154">
        <f t="shared" ref="BK199:BK205" si="49">ROUND(L199*K199,2)</f>
        <v>0</v>
      </c>
      <c r="BL199" s="18" t="s">
        <v>171</v>
      </c>
      <c r="BM199" s="18" t="s">
        <v>2047</v>
      </c>
    </row>
    <row r="200" spans="2:65" s="1" customFormat="1" ht="25.5" customHeight="1">
      <c r="B200" s="119"/>
      <c r="C200" s="155" t="s">
        <v>423</v>
      </c>
      <c r="D200" s="155" t="s">
        <v>254</v>
      </c>
      <c r="E200" s="156" t="s">
        <v>2048</v>
      </c>
      <c r="F200" s="221" t="s">
        <v>2049</v>
      </c>
      <c r="G200" s="221"/>
      <c r="H200" s="221"/>
      <c r="I200" s="221"/>
      <c r="J200" s="157" t="s">
        <v>228</v>
      </c>
      <c r="K200" s="158">
        <v>1</v>
      </c>
      <c r="L200" s="222"/>
      <c r="M200" s="222"/>
      <c r="N200" s="222">
        <f t="shared" si="40"/>
        <v>0</v>
      </c>
      <c r="O200" s="220"/>
      <c r="P200" s="220"/>
      <c r="Q200" s="220"/>
      <c r="R200" s="121"/>
      <c r="T200" s="151" t="s">
        <v>5</v>
      </c>
      <c r="U200" s="40" t="s">
        <v>42</v>
      </c>
      <c r="V200" s="152">
        <v>0</v>
      </c>
      <c r="W200" s="152">
        <f t="shared" si="41"/>
        <v>0</v>
      </c>
      <c r="X200" s="152">
        <v>8.6999999999999994E-2</v>
      </c>
      <c r="Y200" s="152">
        <f t="shared" si="42"/>
        <v>8.6999999999999994E-2</v>
      </c>
      <c r="Z200" s="152">
        <v>0</v>
      </c>
      <c r="AA200" s="153">
        <f t="shared" si="43"/>
        <v>0</v>
      </c>
      <c r="AR200" s="18" t="s">
        <v>197</v>
      </c>
      <c r="AT200" s="18" t="s">
        <v>254</v>
      </c>
      <c r="AU200" s="18" t="s">
        <v>103</v>
      </c>
      <c r="AY200" s="18" t="s">
        <v>166</v>
      </c>
      <c r="BE200" s="154">
        <f t="shared" si="44"/>
        <v>0</v>
      </c>
      <c r="BF200" s="154">
        <f t="shared" si="45"/>
        <v>0</v>
      </c>
      <c r="BG200" s="154">
        <f t="shared" si="46"/>
        <v>0</v>
      </c>
      <c r="BH200" s="154">
        <f t="shared" si="47"/>
        <v>0</v>
      </c>
      <c r="BI200" s="154">
        <f t="shared" si="48"/>
        <v>0</v>
      </c>
      <c r="BJ200" s="18" t="s">
        <v>22</v>
      </c>
      <c r="BK200" s="154">
        <f t="shared" si="49"/>
        <v>0</v>
      </c>
      <c r="BL200" s="18" t="s">
        <v>171</v>
      </c>
      <c r="BM200" s="18" t="s">
        <v>2050</v>
      </c>
    </row>
    <row r="201" spans="2:65" s="1" customFormat="1" ht="25.5" customHeight="1">
      <c r="B201" s="119"/>
      <c r="C201" s="155" t="s">
        <v>427</v>
      </c>
      <c r="D201" s="155" t="s">
        <v>254</v>
      </c>
      <c r="E201" s="156" t="s">
        <v>2051</v>
      </c>
      <c r="F201" s="221" t="s">
        <v>2052</v>
      </c>
      <c r="G201" s="221"/>
      <c r="H201" s="221"/>
      <c r="I201" s="221"/>
      <c r="J201" s="157" t="s">
        <v>228</v>
      </c>
      <c r="K201" s="158">
        <v>1</v>
      </c>
      <c r="L201" s="222"/>
      <c r="M201" s="222"/>
      <c r="N201" s="222">
        <f t="shared" si="40"/>
        <v>0</v>
      </c>
      <c r="O201" s="220"/>
      <c r="P201" s="220"/>
      <c r="Q201" s="220"/>
      <c r="R201" s="121"/>
      <c r="T201" s="151" t="s">
        <v>5</v>
      </c>
      <c r="U201" s="40" t="s">
        <v>42</v>
      </c>
      <c r="V201" s="152">
        <v>0</v>
      </c>
      <c r="W201" s="152">
        <f t="shared" si="41"/>
        <v>0</v>
      </c>
      <c r="X201" s="152">
        <v>0.10299999999999999</v>
      </c>
      <c r="Y201" s="152">
        <f t="shared" si="42"/>
        <v>0.10299999999999999</v>
      </c>
      <c r="Z201" s="152">
        <v>0</v>
      </c>
      <c r="AA201" s="153">
        <f t="shared" si="43"/>
        <v>0</v>
      </c>
      <c r="AR201" s="18" t="s">
        <v>197</v>
      </c>
      <c r="AT201" s="18" t="s">
        <v>254</v>
      </c>
      <c r="AU201" s="18" t="s">
        <v>103</v>
      </c>
      <c r="AY201" s="18" t="s">
        <v>166</v>
      </c>
      <c r="BE201" s="154">
        <f t="shared" si="44"/>
        <v>0</v>
      </c>
      <c r="BF201" s="154">
        <f t="shared" si="45"/>
        <v>0</v>
      </c>
      <c r="BG201" s="154">
        <f t="shared" si="46"/>
        <v>0</v>
      </c>
      <c r="BH201" s="154">
        <f t="shared" si="47"/>
        <v>0</v>
      </c>
      <c r="BI201" s="154">
        <f t="shared" si="48"/>
        <v>0</v>
      </c>
      <c r="BJ201" s="18" t="s">
        <v>22</v>
      </c>
      <c r="BK201" s="154">
        <f t="shared" si="49"/>
        <v>0</v>
      </c>
      <c r="BL201" s="18" t="s">
        <v>171</v>
      </c>
      <c r="BM201" s="18" t="s">
        <v>2053</v>
      </c>
    </row>
    <row r="202" spans="2:65" s="1" customFormat="1" ht="25.5" customHeight="1">
      <c r="B202" s="119"/>
      <c r="C202" s="155" t="s">
        <v>431</v>
      </c>
      <c r="D202" s="155" t="s">
        <v>254</v>
      </c>
      <c r="E202" s="156" t="s">
        <v>2054</v>
      </c>
      <c r="F202" s="221" t="s">
        <v>2055</v>
      </c>
      <c r="G202" s="221"/>
      <c r="H202" s="221"/>
      <c r="I202" s="221"/>
      <c r="J202" s="157" t="s">
        <v>228</v>
      </c>
      <c r="K202" s="158">
        <v>1</v>
      </c>
      <c r="L202" s="222"/>
      <c r="M202" s="222"/>
      <c r="N202" s="222">
        <f t="shared" si="40"/>
        <v>0</v>
      </c>
      <c r="O202" s="220"/>
      <c r="P202" s="220"/>
      <c r="Q202" s="220"/>
      <c r="R202" s="121"/>
      <c r="T202" s="151" t="s">
        <v>5</v>
      </c>
      <c r="U202" s="40" t="s">
        <v>42</v>
      </c>
      <c r="V202" s="152">
        <v>0</v>
      </c>
      <c r="W202" s="152">
        <f t="shared" si="41"/>
        <v>0</v>
      </c>
      <c r="X202" s="152">
        <v>0.23200000000000001</v>
      </c>
      <c r="Y202" s="152">
        <f t="shared" si="42"/>
        <v>0.23200000000000001</v>
      </c>
      <c r="Z202" s="152">
        <v>0</v>
      </c>
      <c r="AA202" s="153">
        <f t="shared" si="43"/>
        <v>0</v>
      </c>
      <c r="AR202" s="18" t="s">
        <v>197</v>
      </c>
      <c r="AT202" s="18" t="s">
        <v>254</v>
      </c>
      <c r="AU202" s="18" t="s">
        <v>103</v>
      </c>
      <c r="AY202" s="18" t="s">
        <v>166</v>
      </c>
      <c r="BE202" s="154">
        <f t="shared" si="44"/>
        <v>0</v>
      </c>
      <c r="BF202" s="154">
        <f t="shared" si="45"/>
        <v>0</v>
      </c>
      <c r="BG202" s="154">
        <f t="shared" si="46"/>
        <v>0</v>
      </c>
      <c r="BH202" s="154">
        <f t="shared" si="47"/>
        <v>0</v>
      </c>
      <c r="BI202" s="154">
        <f t="shared" si="48"/>
        <v>0</v>
      </c>
      <c r="BJ202" s="18" t="s">
        <v>22</v>
      </c>
      <c r="BK202" s="154">
        <f t="shared" si="49"/>
        <v>0</v>
      </c>
      <c r="BL202" s="18" t="s">
        <v>171</v>
      </c>
      <c r="BM202" s="18" t="s">
        <v>2056</v>
      </c>
    </row>
    <row r="203" spans="2:65" s="1" customFormat="1" ht="16.5" customHeight="1">
      <c r="B203" s="119"/>
      <c r="C203" s="155" t="s">
        <v>435</v>
      </c>
      <c r="D203" s="155" t="s">
        <v>254</v>
      </c>
      <c r="E203" s="156" t="s">
        <v>2057</v>
      </c>
      <c r="F203" s="221" t="s">
        <v>2058</v>
      </c>
      <c r="G203" s="221"/>
      <c r="H203" s="221"/>
      <c r="I203" s="221"/>
      <c r="J203" s="157" t="s">
        <v>228</v>
      </c>
      <c r="K203" s="158">
        <v>1</v>
      </c>
      <c r="L203" s="222"/>
      <c r="M203" s="222"/>
      <c r="N203" s="222">
        <f t="shared" si="40"/>
        <v>0</v>
      </c>
      <c r="O203" s="220"/>
      <c r="P203" s="220"/>
      <c r="Q203" s="220"/>
      <c r="R203" s="121"/>
      <c r="T203" s="151" t="s">
        <v>5</v>
      </c>
      <c r="U203" s="40" t="s">
        <v>42</v>
      </c>
      <c r="V203" s="152">
        <v>0</v>
      </c>
      <c r="W203" s="152">
        <f t="shared" si="41"/>
        <v>0</v>
      </c>
      <c r="X203" s="152">
        <v>4.2999999999999997E-2</v>
      </c>
      <c r="Y203" s="152">
        <f t="shared" si="42"/>
        <v>4.2999999999999997E-2</v>
      </c>
      <c r="Z203" s="152">
        <v>0</v>
      </c>
      <c r="AA203" s="153">
        <f t="shared" si="43"/>
        <v>0</v>
      </c>
      <c r="AR203" s="18" t="s">
        <v>197</v>
      </c>
      <c r="AT203" s="18" t="s">
        <v>254</v>
      </c>
      <c r="AU203" s="18" t="s">
        <v>103</v>
      </c>
      <c r="AY203" s="18" t="s">
        <v>166</v>
      </c>
      <c r="BE203" s="154">
        <f t="shared" si="44"/>
        <v>0</v>
      </c>
      <c r="BF203" s="154">
        <f t="shared" si="45"/>
        <v>0</v>
      </c>
      <c r="BG203" s="154">
        <f t="shared" si="46"/>
        <v>0</v>
      </c>
      <c r="BH203" s="154">
        <f t="shared" si="47"/>
        <v>0</v>
      </c>
      <c r="BI203" s="154">
        <f t="shared" si="48"/>
        <v>0</v>
      </c>
      <c r="BJ203" s="18" t="s">
        <v>22</v>
      </c>
      <c r="BK203" s="154">
        <f t="shared" si="49"/>
        <v>0</v>
      </c>
      <c r="BL203" s="18" t="s">
        <v>171</v>
      </c>
      <c r="BM203" s="18" t="s">
        <v>2059</v>
      </c>
    </row>
    <row r="204" spans="2:65" s="1" customFormat="1" ht="25.5" customHeight="1">
      <c r="B204" s="119"/>
      <c r="C204" s="155" t="s">
        <v>439</v>
      </c>
      <c r="D204" s="155" t="s">
        <v>254</v>
      </c>
      <c r="E204" s="156" t="s">
        <v>2060</v>
      </c>
      <c r="F204" s="221" t="s">
        <v>2061</v>
      </c>
      <c r="G204" s="221"/>
      <c r="H204" s="221"/>
      <c r="I204" s="221"/>
      <c r="J204" s="157" t="s">
        <v>228</v>
      </c>
      <c r="K204" s="158">
        <v>1</v>
      </c>
      <c r="L204" s="222"/>
      <c r="M204" s="222"/>
      <c r="N204" s="222">
        <f t="shared" si="40"/>
        <v>0</v>
      </c>
      <c r="O204" s="220"/>
      <c r="P204" s="220"/>
      <c r="Q204" s="220"/>
      <c r="R204" s="121"/>
      <c r="T204" s="151" t="s">
        <v>5</v>
      </c>
      <c r="U204" s="40" t="s">
        <v>42</v>
      </c>
      <c r="V204" s="152">
        <v>0</v>
      </c>
      <c r="W204" s="152">
        <f t="shared" si="41"/>
        <v>0</v>
      </c>
      <c r="X204" s="152">
        <v>6.0000000000000001E-3</v>
      </c>
      <c r="Y204" s="152">
        <f t="shared" si="42"/>
        <v>6.0000000000000001E-3</v>
      </c>
      <c r="Z204" s="152">
        <v>0</v>
      </c>
      <c r="AA204" s="153">
        <f t="shared" si="43"/>
        <v>0</v>
      </c>
      <c r="AR204" s="18" t="s">
        <v>197</v>
      </c>
      <c r="AT204" s="18" t="s">
        <v>254</v>
      </c>
      <c r="AU204" s="18" t="s">
        <v>103</v>
      </c>
      <c r="AY204" s="18" t="s">
        <v>166</v>
      </c>
      <c r="BE204" s="154">
        <f t="shared" si="44"/>
        <v>0</v>
      </c>
      <c r="BF204" s="154">
        <f t="shared" si="45"/>
        <v>0</v>
      </c>
      <c r="BG204" s="154">
        <f t="shared" si="46"/>
        <v>0</v>
      </c>
      <c r="BH204" s="154">
        <f t="shared" si="47"/>
        <v>0</v>
      </c>
      <c r="BI204" s="154">
        <f t="shared" si="48"/>
        <v>0</v>
      </c>
      <c r="BJ204" s="18" t="s">
        <v>22</v>
      </c>
      <c r="BK204" s="154">
        <f t="shared" si="49"/>
        <v>0</v>
      </c>
      <c r="BL204" s="18" t="s">
        <v>171</v>
      </c>
      <c r="BM204" s="18" t="s">
        <v>2062</v>
      </c>
    </row>
    <row r="205" spans="2:65" s="1" customFormat="1" ht="25.5" customHeight="1">
      <c r="B205" s="119"/>
      <c r="C205" s="155" t="s">
        <v>443</v>
      </c>
      <c r="D205" s="155" t="s">
        <v>254</v>
      </c>
      <c r="E205" s="156" t="s">
        <v>2063</v>
      </c>
      <c r="F205" s="221" t="s">
        <v>2064</v>
      </c>
      <c r="G205" s="221"/>
      <c r="H205" s="221"/>
      <c r="I205" s="221"/>
      <c r="J205" s="157" t="s">
        <v>228</v>
      </c>
      <c r="K205" s="158">
        <v>1</v>
      </c>
      <c r="L205" s="222"/>
      <c r="M205" s="222"/>
      <c r="N205" s="222">
        <f t="shared" si="40"/>
        <v>0</v>
      </c>
      <c r="O205" s="220"/>
      <c r="P205" s="220"/>
      <c r="Q205" s="220"/>
      <c r="R205" s="121"/>
      <c r="T205" s="151" t="s">
        <v>5</v>
      </c>
      <c r="U205" s="40" t="s">
        <v>42</v>
      </c>
      <c r="V205" s="152">
        <v>0</v>
      </c>
      <c r="W205" s="152">
        <f t="shared" si="41"/>
        <v>0</v>
      </c>
      <c r="X205" s="152">
        <v>0.06</v>
      </c>
      <c r="Y205" s="152">
        <f t="shared" si="42"/>
        <v>0.06</v>
      </c>
      <c r="Z205" s="152">
        <v>0</v>
      </c>
      <c r="AA205" s="153">
        <f t="shared" si="43"/>
        <v>0</v>
      </c>
      <c r="AR205" s="18" t="s">
        <v>197</v>
      </c>
      <c r="AT205" s="18" t="s">
        <v>254</v>
      </c>
      <c r="AU205" s="18" t="s">
        <v>103</v>
      </c>
      <c r="AY205" s="18" t="s">
        <v>166</v>
      </c>
      <c r="BE205" s="154">
        <f t="shared" si="44"/>
        <v>0</v>
      </c>
      <c r="BF205" s="154">
        <f t="shared" si="45"/>
        <v>0</v>
      </c>
      <c r="BG205" s="154">
        <f t="shared" si="46"/>
        <v>0</v>
      </c>
      <c r="BH205" s="154">
        <f t="shared" si="47"/>
        <v>0</v>
      </c>
      <c r="BI205" s="154">
        <f t="shared" si="48"/>
        <v>0</v>
      </c>
      <c r="BJ205" s="18" t="s">
        <v>22</v>
      </c>
      <c r="BK205" s="154">
        <f t="shared" si="49"/>
        <v>0</v>
      </c>
      <c r="BL205" s="18" t="s">
        <v>171</v>
      </c>
      <c r="BM205" s="18" t="s">
        <v>2065</v>
      </c>
    </row>
    <row r="206" spans="2:65" s="9" customFormat="1" ht="29.85" customHeight="1">
      <c r="B206" s="136"/>
      <c r="C206" s="137"/>
      <c r="D206" s="146" t="s">
        <v>120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228">
        <f>BK206</f>
        <v>0</v>
      </c>
      <c r="O206" s="229"/>
      <c r="P206" s="229"/>
      <c r="Q206" s="229"/>
      <c r="R206" s="139"/>
      <c r="T206" s="140"/>
      <c r="U206" s="137"/>
      <c r="V206" s="137"/>
      <c r="W206" s="141">
        <f>SUM(W207:W217)</f>
        <v>379.30199999999996</v>
      </c>
      <c r="X206" s="137"/>
      <c r="Y206" s="141">
        <f>SUM(Y207:Y217)</f>
        <v>44.955735000000004</v>
      </c>
      <c r="Z206" s="137"/>
      <c r="AA206" s="142">
        <f>SUM(AA207:AA217)</f>
        <v>3.9</v>
      </c>
      <c r="AR206" s="143" t="s">
        <v>22</v>
      </c>
      <c r="AT206" s="144" t="s">
        <v>76</v>
      </c>
      <c r="AU206" s="144" t="s">
        <v>22</v>
      </c>
      <c r="AY206" s="143" t="s">
        <v>166</v>
      </c>
      <c r="BK206" s="145">
        <f>SUM(BK207:BK217)</f>
        <v>0</v>
      </c>
    </row>
    <row r="207" spans="2:65" s="1" customFormat="1" ht="38.25" customHeight="1">
      <c r="B207" s="119"/>
      <c r="C207" s="147" t="s">
        <v>447</v>
      </c>
      <c r="D207" s="147" t="s">
        <v>167</v>
      </c>
      <c r="E207" s="148" t="s">
        <v>2066</v>
      </c>
      <c r="F207" s="219" t="s">
        <v>2067</v>
      </c>
      <c r="G207" s="219"/>
      <c r="H207" s="219"/>
      <c r="I207" s="219"/>
      <c r="J207" s="149" t="s">
        <v>200</v>
      </c>
      <c r="K207" s="150">
        <v>49</v>
      </c>
      <c r="L207" s="220"/>
      <c r="M207" s="220"/>
      <c r="N207" s="220">
        <f t="shared" ref="N207:N217" si="50">ROUND(L207*K207,2)</f>
        <v>0</v>
      </c>
      <c r="O207" s="220"/>
      <c r="P207" s="220"/>
      <c r="Q207" s="220"/>
      <c r="R207" s="121"/>
      <c r="T207" s="151" t="s">
        <v>5</v>
      </c>
      <c r="U207" s="40" t="s">
        <v>42</v>
      </c>
      <c r="V207" s="152">
        <v>0.26800000000000002</v>
      </c>
      <c r="W207" s="152">
        <f t="shared" ref="W207:W217" si="51">V207*K207</f>
        <v>13.132000000000001</v>
      </c>
      <c r="X207" s="152">
        <v>0.15540000000000001</v>
      </c>
      <c r="Y207" s="152">
        <f t="shared" ref="Y207:Y217" si="52">X207*K207</f>
        <v>7.6146000000000003</v>
      </c>
      <c r="Z207" s="152">
        <v>0</v>
      </c>
      <c r="AA207" s="153">
        <f t="shared" ref="AA207:AA217" si="53">Z207*K207</f>
        <v>0</v>
      </c>
      <c r="AR207" s="18" t="s">
        <v>171</v>
      </c>
      <c r="AT207" s="18" t="s">
        <v>167</v>
      </c>
      <c r="AU207" s="18" t="s">
        <v>103</v>
      </c>
      <c r="AY207" s="18" t="s">
        <v>166</v>
      </c>
      <c r="BE207" s="154">
        <f t="shared" ref="BE207:BE217" si="54">IF(U207="základní",N207,0)</f>
        <v>0</v>
      </c>
      <c r="BF207" s="154">
        <f t="shared" ref="BF207:BF217" si="55">IF(U207="snížená",N207,0)</f>
        <v>0</v>
      </c>
      <c r="BG207" s="154">
        <f t="shared" ref="BG207:BG217" si="56">IF(U207="zákl. přenesená",N207,0)</f>
        <v>0</v>
      </c>
      <c r="BH207" s="154">
        <f t="shared" ref="BH207:BH217" si="57">IF(U207="sníž. přenesená",N207,0)</f>
        <v>0</v>
      </c>
      <c r="BI207" s="154">
        <f t="shared" ref="BI207:BI217" si="58">IF(U207="nulová",N207,0)</f>
        <v>0</v>
      </c>
      <c r="BJ207" s="18" t="s">
        <v>22</v>
      </c>
      <c r="BK207" s="154">
        <f t="shared" ref="BK207:BK217" si="59">ROUND(L207*K207,2)</f>
        <v>0</v>
      </c>
      <c r="BL207" s="18" t="s">
        <v>171</v>
      </c>
      <c r="BM207" s="18" t="s">
        <v>2068</v>
      </c>
    </row>
    <row r="208" spans="2:65" s="1" customFormat="1" ht="16.5" customHeight="1">
      <c r="B208" s="119"/>
      <c r="C208" s="155" t="s">
        <v>451</v>
      </c>
      <c r="D208" s="155" t="s">
        <v>254</v>
      </c>
      <c r="E208" s="156" t="s">
        <v>2069</v>
      </c>
      <c r="F208" s="221" t="s">
        <v>2070</v>
      </c>
      <c r="G208" s="221"/>
      <c r="H208" s="221"/>
      <c r="I208" s="221"/>
      <c r="J208" s="157" t="s">
        <v>228</v>
      </c>
      <c r="K208" s="158">
        <v>106</v>
      </c>
      <c r="L208" s="222"/>
      <c r="M208" s="222"/>
      <c r="N208" s="222">
        <f t="shared" si="50"/>
        <v>0</v>
      </c>
      <c r="O208" s="220"/>
      <c r="P208" s="220"/>
      <c r="Q208" s="220"/>
      <c r="R208" s="121"/>
      <c r="T208" s="151" t="s">
        <v>5</v>
      </c>
      <c r="U208" s="40" t="s">
        <v>42</v>
      </c>
      <c r="V208" s="152">
        <v>0</v>
      </c>
      <c r="W208" s="152">
        <f t="shared" si="51"/>
        <v>0</v>
      </c>
      <c r="X208" s="152">
        <v>2.4E-2</v>
      </c>
      <c r="Y208" s="152">
        <f t="shared" si="52"/>
        <v>2.544</v>
      </c>
      <c r="Z208" s="152">
        <v>0</v>
      </c>
      <c r="AA208" s="153">
        <f t="shared" si="53"/>
        <v>0</v>
      </c>
      <c r="AR208" s="18" t="s">
        <v>197</v>
      </c>
      <c r="AT208" s="18" t="s">
        <v>254</v>
      </c>
      <c r="AU208" s="18" t="s">
        <v>103</v>
      </c>
      <c r="AY208" s="18" t="s">
        <v>166</v>
      </c>
      <c r="BE208" s="154">
        <f t="shared" si="54"/>
        <v>0</v>
      </c>
      <c r="BF208" s="154">
        <f t="shared" si="55"/>
        <v>0</v>
      </c>
      <c r="BG208" s="154">
        <f t="shared" si="56"/>
        <v>0</v>
      </c>
      <c r="BH208" s="154">
        <f t="shared" si="57"/>
        <v>0</v>
      </c>
      <c r="BI208" s="154">
        <f t="shared" si="58"/>
        <v>0</v>
      </c>
      <c r="BJ208" s="18" t="s">
        <v>22</v>
      </c>
      <c r="BK208" s="154">
        <f t="shared" si="59"/>
        <v>0</v>
      </c>
      <c r="BL208" s="18" t="s">
        <v>171</v>
      </c>
      <c r="BM208" s="18" t="s">
        <v>2071</v>
      </c>
    </row>
    <row r="209" spans="2:65" s="1" customFormat="1" ht="25.5" customHeight="1">
      <c r="B209" s="119"/>
      <c r="C209" s="147" t="s">
        <v>455</v>
      </c>
      <c r="D209" s="147" t="s">
        <v>167</v>
      </c>
      <c r="E209" s="148" t="s">
        <v>2072</v>
      </c>
      <c r="F209" s="219" t="s">
        <v>2073</v>
      </c>
      <c r="G209" s="219"/>
      <c r="H209" s="219"/>
      <c r="I209" s="219"/>
      <c r="J209" s="149" t="s">
        <v>200</v>
      </c>
      <c r="K209" s="150">
        <v>8</v>
      </c>
      <c r="L209" s="220"/>
      <c r="M209" s="220"/>
      <c r="N209" s="220">
        <f t="shared" si="50"/>
        <v>0</v>
      </c>
      <c r="O209" s="220"/>
      <c r="P209" s="220"/>
      <c r="Q209" s="220"/>
      <c r="R209" s="121"/>
      <c r="T209" s="151" t="s">
        <v>5</v>
      </c>
      <c r="U209" s="40" t="s">
        <v>42</v>
      </c>
      <c r="V209" s="152">
        <v>0.309</v>
      </c>
      <c r="W209" s="152">
        <f t="shared" si="51"/>
        <v>2.472</v>
      </c>
      <c r="X209" s="152">
        <v>0.16849</v>
      </c>
      <c r="Y209" s="152">
        <f t="shared" si="52"/>
        <v>1.34792</v>
      </c>
      <c r="Z209" s="152">
        <v>0</v>
      </c>
      <c r="AA209" s="153">
        <f t="shared" si="53"/>
        <v>0</v>
      </c>
      <c r="AR209" s="18" t="s">
        <v>171</v>
      </c>
      <c r="AT209" s="18" t="s">
        <v>167</v>
      </c>
      <c r="AU209" s="18" t="s">
        <v>103</v>
      </c>
      <c r="AY209" s="18" t="s">
        <v>166</v>
      </c>
      <c r="BE209" s="154">
        <f t="shared" si="54"/>
        <v>0</v>
      </c>
      <c r="BF209" s="154">
        <f t="shared" si="55"/>
        <v>0</v>
      </c>
      <c r="BG209" s="154">
        <f t="shared" si="56"/>
        <v>0</v>
      </c>
      <c r="BH209" s="154">
        <f t="shared" si="57"/>
        <v>0</v>
      </c>
      <c r="BI209" s="154">
        <f t="shared" si="58"/>
        <v>0</v>
      </c>
      <c r="BJ209" s="18" t="s">
        <v>22</v>
      </c>
      <c r="BK209" s="154">
        <f t="shared" si="59"/>
        <v>0</v>
      </c>
      <c r="BL209" s="18" t="s">
        <v>171</v>
      </c>
      <c r="BM209" s="18" t="s">
        <v>2074</v>
      </c>
    </row>
    <row r="210" spans="2:65" s="1" customFormat="1" ht="25.5" customHeight="1">
      <c r="B210" s="119"/>
      <c r="C210" s="147" t="s">
        <v>459</v>
      </c>
      <c r="D210" s="147" t="s">
        <v>167</v>
      </c>
      <c r="E210" s="148" t="s">
        <v>1452</v>
      </c>
      <c r="F210" s="219" t="s">
        <v>1453</v>
      </c>
      <c r="G210" s="219"/>
      <c r="H210" s="219"/>
      <c r="I210" s="219"/>
      <c r="J210" s="149" t="s">
        <v>200</v>
      </c>
      <c r="K210" s="150">
        <v>169</v>
      </c>
      <c r="L210" s="220"/>
      <c r="M210" s="220"/>
      <c r="N210" s="220">
        <f t="shared" si="50"/>
        <v>0</v>
      </c>
      <c r="O210" s="220"/>
      <c r="P210" s="220"/>
      <c r="Q210" s="220"/>
      <c r="R210" s="121"/>
      <c r="T210" s="151" t="s">
        <v>5</v>
      </c>
      <c r="U210" s="40" t="s">
        <v>42</v>
      </c>
      <c r="V210" s="152">
        <v>0.14000000000000001</v>
      </c>
      <c r="W210" s="152">
        <f t="shared" si="51"/>
        <v>23.660000000000004</v>
      </c>
      <c r="X210" s="152">
        <v>0.10095</v>
      </c>
      <c r="Y210" s="152">
        <f t="shared" si="52"/>
        <v>17.060549999999999</v>
      </c>
      <c r="Z210" s="152">
        <v>0</v>
      </c>
      <c r="AA210" s="153">
        <f t="shared" si="53"/>
        <v>0</v>
      </c>
      <c r="AR210" s="18" t="s">
        <v>171</v>
      </c>
      <c r="AT210" s="18" t="s">
        <v>167</v>
      </c>
      <c r="AU210" s="18" t="s">
        <v>103</v>
      </c>
      <c r="AY210" s="18" t="s">
        <v>166</v>
      </c>
      <c r="BE210" s="154">
        <f t="shared" si="54"/>
        <v>0</v>
      </c>
      <c r="BF210" s="154">
        <f t="shared" si="55"/>
        <v>0</v>
      </c>
      <c r="BG210" s="154">
        <f t="shared" si="56"/>
        <v>0</v>
      </c>
      <c r="BH210" s="154">
        <f t="shared" si="57"/>
        <v>0</v>
      </c>
      <c r="BI210" s="154">
        <f t="shared" si="58"/>
        <v>0</v>
      </c>
      <c r="BJ210" s="18" t="s">
        <v>22</v>
      </c>
      <c r="BK210" s="154">
        <f t="shared" si="59"/>
        <v>0</v>
      </c>
      <c r="BL210" s="18" t="s">
        <v>171</v>
      </c>
      <c r="BM210" s="18" t="s">
        <v>2075</v>
      </c>
    </row>
    <row r="211" spans="2:65" s="1" customFormat="1" ht="16.5" customHeight="1">
      <c r="B211" s="119"/>
      <c r="C211" s="155" t="s">
        <v>463</v>
      </c>
      <c r="D211" s="155" t="s">
        <v>254</v>
      </c>
      <c r="E211" s="156" t="s">
        <v>1455</v>
      </c>
      <c r="F211" s="221" t="s">
        <v>2076</v>
      </c>
      <c r="G211" s="221"/>
      <c r="H211" s="221"/>
      <c r="I211" s="221"/>
      <c r="J211" s="157" t="s">
        <v>228</v>
      </c>
      <c r="K211" s="158">
        <v>348</v>
      </c>
      <c r="L211" s="222"/>
      <c r="M211" s="222"/>
      <c r="N211" s="222">
        <f t="shared" si="50"/>
        <v>0</v>
      </c>
      <c r="O211" s="220"/>
      <c r="P211" s="220"/>
      <c r="Q211" s="220"/>
      <c r="R211" s="121"/>
      <c r="T211" s="151" t="s">
        <v>5</v>
      </c>
      <c r="U211" s="40" t="s">
        <v>42</v>
      </c>
      <c r="V211" s="152">
        <v>0</v>
      </c>
      <c r="W211" s="152">
        <f t="shared" si="51"/>
        <v>0</v>
      </c>
      <c r="X211" s="152">
        <v>1.0999999999999999E-2</v>
      </c>
      <c r="Y211" s="152">
        <f t="shared" si="52"/>
        <v>3.8279999999999998</v>
      </c>
      <c r="Z211" s="152">
        <v>0</v>
      </c>
      <c r="AA211" s="153">
        <f t="shared" si="53"/>
        <v>0</v>
      </c>
      <c r="AR211" s="18" t="s">
        <v>197</v>
      </c>
      <c r="AT211" s="18" t="s">
        <v>254</v>
      </c>
      <c r="AU211" s="18" t="s">
        <v>103</v>
      </c>
      <c r="AY211" s="18" t="s">
        <v>166</v>
      </c>
      <c r="BE211" s="154">
        <f t="shared" si="54"/>
        <v>0</v>
      </c>
      <c r="BF211" s="154">
        <f t="shared" si="55"/>
        <v>0</v>
      </c>
      <c r="BG211" s="154">
        <f t="shared" si="56"/>
        <v>0</v>
      </c>
      <c r="BH211" s="154">
        <f t="shared" si="57"/>
        <v>0</v>
      </c>
      <c r="BI211" s="154">
        <f t="shared" si="58"/>
        <v>0</v>
      </c>
      <c r="BJ211" s="18" t="s">
        <v>22</v>
      </c>
      <c r="BK211" s="154">
        <f t="shared" si="59"/>
        <v>0</v>
      </c>
      <c r="BL211" s="18" t="s">
        <v>171</v>
      </c>
      <c r="BM211" s="18" t="s">
        <v>2077</v>
      </c>
    </row>
    <row r="212" spans="2:65" s="1" customFormat="1" ht="25.5" customHeight="1">
      <c r="B212" s="119"/>
      <c r="C212" s="147" t="s">
        <v>467</v>
      </c>
      <c r="D212" s="147" t="s">
        <v>167</v>
      </c>
      <c r="E212" s="148" t="s">
        <v>1458</v>
      </c>
      <c r="F212" s="219" t="s">
        <v>1459</v>
      </c>
      <c r="G212" s="219"/>
      <c r="H212" s="219"/>
      <c r="I212" s="219"/>
      <c r="J212" s="149" t="s">
        <v>200</v>
      </c>
      <c r="K212" s="150">
        <v>188</v>
      </c>
      <c r="L212" s="220"/>
      <c r="M212" s="220"/>
      <c r="N212" s="220">
        <f t="shared" si="50"/>
        <v>0</v>
      </c>
      <c r="O212" s="220"/>
      <c r="P212" s="220"/>
      <c r="Q212" s="220"/>
      <c r="R212" s="121"/>
      <c r="T212" s="151" t="s">
        <v>5</v>
      </c>
      <c r="U212" s="40" t="s">
        <v>42</v>
      </c>
      <c r="V212" s="152">
        <v>0.33</v>
      </c>
      <c r="W212" s="152">
        <f t="shared" si="51"/>
        <v>62.040000000000006</v>
      </c>
      <c r="X212" s="152">
        <v>3.0000000000000001E-5</v>
      </c>
      <c r="Y212" s="152">
        <f t="shared" si="52"/>
        <v>5.64E-3</v>
      </c>
      <c r="Z212" s="152">
        <v>0</v>
      </c>
      <c r="AA212" s="153">
        <f t="shared" si="53"/>
        <v>0</v>
      </c>
      <c r="AR212" s="18" t="s">
        <v>171</v>
      </c>
      <c r="AT212" s="18" t="s">
        <v>167</v>
      </c>
      <c r="AU212" s="18" t="s">
        <v>103</v>
      </c>
      <c r="AY212" s="18" t="s">
        <v>166</v>
      </c>
      <c r="BE212" s="154">
        <f t="shared" si="54"/>
        <v>0</v>
      </c>
      <c r="BF212" s="154">
        <f t="shared" si="55"/>
        <v>0</v>
      </c>
      <c r="BG212" s="154">
        <f t="shared" si="56"/>
        <v>0</v>
      </c>
      <c r="BH212" s="154">
        <f t="shared" si="57"/>
        <v>0</v>
      </c>
      <c r="BI212" s="154">
        <f t="shared" si="58"/>
        <v>0</v>
      </c>
      <c r="BJ212" s="18" t="s">
        <v>22</v>
      </c>
      <c r="BK212" s="154">
        <f t="shared" si="59"/>
        <v>0</v>
      </c>
      <c r="BL212" s="18" t="s">
        <v>171</v>
      </c>
      <c r="BM212" s="18" t="s">
        <v>2078</v>
      </c>
    </row>
    <row r="213" spans="2:65" s="1" customFormat="1" ht="16.5" customHeight="1">
      <c r="B213" s="119"/>
      <c r="C213" s="155" t="s">
        <v>471</v>
      </c>
      <c r="D213" s="155" t="s">
        <v>254</v>
      </c>
      <c r="E213" s="156" t="s">
        <v>1461</v>
      </c>
      <c r="F213" s="221" t="s">
        <v>1462</v>
      </c>
      <c r="G213" s="221"/>
      <c r="H213" s="221"/>
      <c r="I213" s="221"/>
      <c r="J213" s="157" t="s">
        <v>200</v>
      </c>
      <c r="K213" s="158">
        <v>188</v>
      </c>
      <c r="L213" s="222"/>
      <c r="M213" s="222"/>
      <c r="N213" s="222">
        <f t="shared" si="50"/>
        <v>0</v>
      </c>
      <c r="O213" s="220"/>
      <c r="P213" s="220"/>
      <c r="Q213" s="220"/>
      <c r="R213" s="121"/>
      <c r="T213" s="151" t="s">
        <v>5</v>
      </c>
      <c r="U213" s="40" t="s">
        <v>42</v>
      </c>
      <c r="V213" s="152">
        <v>0</v>
      </c>
      <c r="W213" s="152">
        <f t="shared" si="51"/>
        <v>0</v>
      </c>
      <c r="X213" s="152">
        <v>5.0000000000000001E-4</v>
      </c>
      <c r="Y213" s="152">
        <f t="shared" si="52"/>
        <v>9.4E-2</v>
      </c>
      <c r="Z213" s="152">
        <v>0</v>
      </c>
      <c r="AA213" s="153">
        <f t="shared" si="53"/>
        <v>0</v>
      </c>
      <c r="AR213" s="18" t="s">
        <v>197</v>
      </c>
      <c r="AT213" s="18" t="s">
        <v>254</v>
      </c>
      <c r="AU213" s="18" t="s">
        <v>103</v>
      </c>
      <c r="AY213" s="18" t="s">
        <v>166</v>
      </c>
      <c r="BE213" s="154">
        <f t="shared" si="54"/>
        <v>0</v>
      </c>
      <c r="BF213" s="154">
        <f t="shared" si="55"/>
        <v>0</v>
      </c>
      <c r="BG213" s="154">
        <f t="shared" si="56"/>
        <v>0</v>
      </c>
      <c r="BH213" s="154">
        <f t="shared" si="57"/>
        <v>0</v>
      </c>
      <c r="BI213" s="154">
        <f t="shared" si="58"/>
        <v>0</v>
      </c>
      <c r="BJ213" s="18" t="s">
        <v>22</v>
      </c>
      <c r="BK213" s="154">
        <f t="shared" si="59"/>
        <v>0</v>
      </c>
      <c r="BL213" s="18" t="s">
        <v>171</v>
      </c>
      <c r="BM213" s="18" t="s">
        <v>2079</v>
      </c>
    </row>
    <row r="214" spans="2:65" s="1" customFormat="1" ht="38.25" customHeight="1">
      <c r="B214" s="119"/>
      <c r="C214" s="147" t="s">
        <v>475</v>
      </c>
      <c r="D214" s="147" t="s">
        <v>167</v>
      </c>
      <c r="E214" s="148" t="s">
        <v>2080</v>
      </c>
      <c r="F214" s="219" t="s">
        <v>2081</v>
      </c>
      <c r="G214" s="219"/>
      <c r="H214" s="219"/>
      <c r="I214" s="219"/>
      <c r="J214" s="149" t="s">
        <v>200</v>
      </c>
      <c r="K214" s="150">
        <v>110</v>
      </c>
      <c r="L214" s="220"/>
      <c r="M214" s="220"/>
      <c r="N214" s="220">
        <f t="shared" si="50"/>
        <v>0</v>
      </c>
      <c r="O214" s="220"/>
      <c r="P214" s="220"/>
      <c r="Q214" s="220"/>
      <c r="R214" s="121"/>
      <c r="T214" s="151" t="s">
        <v>5</v>
      </c>
      <c r="U214" s="40" t="s">
        <v>42</v>
      </c>
      <c r="V214" s="152">
        <v>0.152</v>
      </c>
      <c r="W214" s="152">
        <f t="shared" si="51"/>
        <v>16.72</v>
      </c>
      <c r="X214" s="152">
        <v>0</v>
      </c>
      <c r="Y214" s="152">
        <f t="shared" si="52"/>
        <v>0</v>
      </c>
      <c r="Z214" s="152">
        <v>0</v>
      </c>
      <c r="AA214" s="153">
        <f t="shared" si="53"/>
        <v>0</v>
      </c>
      <c r="AR214" s="18" t="s">
        <v>171</v>
      </c>
      <c r="AT214" s="18" t="s">
        <v>167</v>
      </c>
      <c r="AU214" s="18" t="s">
        <v>103</v>
      </c>
      <c r="AY214" s="18" t="s">
        <v>166</v>
      </c>
      <c r="BE214" s="154">
        <f t="shared" si="54"/>
        <v>0</v>
      </c>
      <c r="BF214" s="154">
        <f t="shared" si="55"/>
        <v>0</v>
      </c>
      <c r="BG214" s="154">
        <f t="shared" si="56"/>
        <v>0</v>
      </c>
      <c r="BH214" s="154">
        <f t="shared" si="57"/>
        <v>0</v>
      </c>
      <c r="BI214" s="154">
        <f t="shared" si="58"/>
        <v>0</v>
      </c>
      <c r="BJ214" s="18" t="s">
        <v>22</v>
      </c>
      <c r="BK214" s="154">
        <f t="shared" si="59"/>
        <v>0</v>
      </c>
      <c r="BL214" s="18" t="s">
        <v>171</v>
      </c>
      <c r="BM214" s="18" t="s">
        <v>2082</v>
      </c>
    </row>
    <row r="215" spans="2:65" s="1" customFormat="1" ht="38.25" customHeight="1">
      <c r="B215" s="119"/>
      <c r="C215" s="147" t="s">
        <v>479</v>
      </c>
      <c r="D215" s="147" t="s">
        <v>167</v>
      </c>
      <c r="E215" s="148" t="s">
        <v>2083</v>
      </c>
      <c r="F215" s="219" t="s">
        <v>2084</v>
      </c>
      <c r="G215" s="219"/>
      <c r="H215" s="219"/>
      <c r="I215" s="219"/>
      <c r="J215" s="149" t="s">
        <v>170</v>
      </c>
      <c r="K215" s="150">
        <v>2</v>
      </c>
      <c r="L215" s="220"/>
      <c r="M215" s="220"/>
      <c r="N215" s="220">
        <f t="shared" si="50"/>
        <v>0</v>
      </c>
      <c r="O215" s="220"/>
      <c r="P215" s="220"/>
      <c r="Q215" s="220"/>
      <c r="R215" s="121"/>
      <c r="T215" s="151" t="s">
        <v>5</v>
      </c>
      <c r="U215" s="40" t="s">
        <v>42</v>
      </c>
      <c r="V215" s="152">
        <v>18.853999999999999</v>
      </c>
      <c r="W215" s="152">
        <f t="shared" si="51"/>
        <v>37.707999999999998</v>
      </c>
      <c r="X215" s="152">
        <v>2.5880000000000001</v>
      </c>
      <c r="Y215" s="152">
        <f t="shared" si="52"/>
        <v>5.1760000000000002</v>
      </c>
      <c r="Z215" s="152">
        <v>1.95</v>
      </c>
      <c r="AA215" s="153">
        <f t="shared" si="53"/>
        <v>3.9</v>
      </c>
      <c r="AR215" s="18" t="s">
        <v>171</v>
      </c>
      <c r="AT215" s="18" t="s">
        <v>167</v>
      </c>
      <c r="AU215" s="18" t="s">
        <v>103</v>
      </c>
      <c r="AY215" s="18" t="s">
        <v>166</v>
      </c>
      <c r="BE215" s="154">
        <f t="shared" si="54"/>
        <v>0</v>
      </c>
      <c r="BF215" s="154">
        <f t="shared" si="55"/>
        <v>0</v>
      </c>
      <c r="BG215" s="154">
        <f t="shared" si="56"/>
        <v>0</v>
      </c>
      <c r="BH215" s="154">
        <f t="shared" si="57"/>
        <v>0</v>
      </c>
      <c r="BI215" s="154">
        <f t="shared" si="58"/>
        <v>0</v>
      </c>
      <c r="BJ215" s="18" t="s">
        <v>22</v>
      </c>
      <c r="BK215" s="154">
        <f t="shared" si="59"/>
        <v>0</v>
      </c>
      <c r="BL215" s="18" t="s">
        <v>171</v>
      </c>
      <c r="BM215" s="18" t="s">
        <v>2085</v>
      </c>
    </row>
    <row r="216" spans="2:65" s="1" customFormat="1" ht="25.5" customHeight="1">
      <c r="B216" s="119"/>
      <c r="C216" s="147" t="s">
        <v>483</v>
      </c>
      <c r="D216" s="147" t="s">
        <v>167</v>
      </c>
      <c r="E216" s="148" t="s">
        <v>2086</v>
      </c>
      <c r="F216" s="219" t="s">
        <v>2087</v>
      </c>
      <c r="G216" s="219"/>
      <c r="H216" s="219"/>
      <c r="I216" s="219"/>
      <c r="J216" s="149" t="s">
        <v>194</v>
      </c>
      <c r="K216" s="150">
        <v>40</v>
      </c>
      <c r="L216" s="220"/>
      <c r="M216" s="220"/>
      <c r="N216" s="220">
        <f t="shared" si="50"/>
        <v>0</v>
      </c>
      <c r="O216" s="220"/>
      <c r="P216" s="220"/>
      <c r="Q216" s="220"/>
      <c r="R216" s="121"/>
      <c r="T216" s="151" t="s">
        <v>5</v>
      </c>
      <c r="U216" s="40" t="s">
        <v>42</v>
      </c>
      <c r="V216" s="152">
        <v>2.5499999999999998</v>
      </c>
      <c r="W216" s="152">
        <f t="shared" si="51"/>
        <v>102</v>
      </c>
      <c r="X216" s="152">
        <v>7.9799999999999996E-2</v>
      </c>
      <c r="Y216" s="152">
        <f t="shared" si="52"/>
        <v>3.1919999999999997</v>
      </c>
      <c r="Z216" s="152">
        <v>0</v>
      </c>
      <c r="AA216" s="153">
        <f t="shared" si="53"/>
        <v>0</v>
      </c>
      <c r="AR216" s="18" t="s">
        <v>171</v>
      </c>
      <c r="AT216" s="18" t="s">
        <v>167</v>
      </c>
      <c r="AU216" s="18" t="s">
        <v>103</v>
      </c>
      <c r="AY216" s="18" t="s">
        <v>166</v>
      </c>
      <c r="BE216" s="154">
        <f t="shared" si="54"/>
        <v>0</v>
      </c>
      <c r="BF216" s="154">
        <f t="shared" si="55"/>
        <v>0</v>
      </c>
      <c r="BG216" s="154">
        <f t="shared" si="56"/>
        <v>0</v>
      </c>
      <c r="BH216" s="154">
        <f t="shared" si="57"/>
        <v>0</v>
      </c>
      <c r="BI216" s="154">
        <f t="shared" si="58"/>
        <v>0</v>
      </c>
      <c r="BJ216" s="18" t="s">
        <v>22</v>
      </c>
      <c r="BK216" s="154">
        <f t="shared" si="59"/>
        <v>0</v>
      </c>
      <c r="BL216" s="18" t="s">
        <v>171</v>
      </c>
      <c r="BM216" s="18" t="s">
        <v>2088</v>
      </c>
    </row>
    <row r="217" spans="2:65" s="1" customFormat="1" ht="25.5" customHeight="1">
      <c r="B217" s="119"/>
      <c r="C217" s="147" t="s">
        <v>487</v>
      </c>
      <c r="D217" s="147" t="s">
        <v>167</v>
      </c>
      <c r="E217" s="148" t="s">
        <v>2089</v>
      </c>
      <c r="F217" s="219" t="s">
        <v>2090</v>
      </c>
      <c r="G217" s="219"/>
      <c r="H217" s="219"/>
      <c r="I217" s="219"/>
      <c r="J217" s="149" t="s">
        <v>170</v>
      </c>
      <c r="K217" s="150">
        <v>2.5</v>
      </c>
      <c r="L217" s="220"/>
      <c r="M217" s="220"/>
      <c r="N217" s="220">
        <f t="shared" si="50"/>
        <v>0</v>
      </c>
      <c r="O217" s="220"/>
      <c r="P217" s="220"/>
      <c r="Q217" s="220"/>
      <c r="R217" s="121"/>
      <c r="T217" s="151" t="s">
        <v>5</v>
      </c>
      <c r="U217" s="40" t="s">
        <v>42</v>
      </c>
      <c r="V217" s="152">
        <v>48.628</v>
      </c>
      <c r="W217" s="152">
        <f t="shared" si="51"/>
        <v>121.57</v>
      </c>
      <c r="X217" s="152">
        <v>1.6372100000000001</v>
      </c>
      <c r="Y217" s="152">
        <f t="shared" si="52"/>
        <v>4.0930249999999999</v>
      </c>
      <c r="Z217" s="152">
        <v>0</v>
      </c>
      <c r="AA217" s="153">
        <f t="shared" si="53"/>
        <v>0</v>
      </c>
      <c r="AR217" s="18" t="s">
        <v>171</v>
      </c>
      <c r="AT217" s="18" t="s">
        <v>167</v>
      </c>
      <c r="AU217" s="18" t="s">
        <v>103</v>
      </c>
      <c r="AY217" s="18" t="s">
        <v>166</v>
      </c>
      <c r="BE217" s="154">
        <f t="shared" si="54"/>
        <v>0</v>
      </c>
      <c r="BF217" s="154">
        <f t="shared" si="55"/>
        <v>0</v>
      </c>
      <c r="BG217" s="154">
        <f t="shared" si="56"/>
        <v>0</v>
      </c>
      <c r="BH217" s="154">
        <f t="shared" si="57"/>
        <v>0</v>
      </c>
      <c r="BI217" s="154">
        <f t="shared" si="58"/>
        <v>0</v>
      </c>
      <c r="BJ217" s="18" t="s">
        <v>22</v>
      </c>
      <c r="BK217" s="154">
        <f t="shared" si="59"/>
        <v>0</v>
      </c>
      <c r="BL217" s="18" t="s">
        <v>171</v>
      </c>
      <c r="BM217" s="18" t="s">
        <v>2091</v>
      </c>
    </row>
    <row r="218" spans="2:65" s="9" customFormat="1" ht="29.85" customHeight="1">
      <c r="B218" s="136"/>
      <c r="C218" s="137"/>
      <c r="D218" s="146" t="s">
        <v>121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228">
        <f>BK218</f>
        <v>0</v>
      </c>
      <c r="O218" s="229"/>
      <c r="P218" s="229"/>
      <c r="Q218" s="229"/>
      <c r="R218" s="139"/>
      <c r="T218" s="140"/>
      <c r="U218" s="137"/>
      <c r="V218" s="137"/>
      <c r="W218" s="141">
        <f>SUM(W219:W221)</f>
        <v>39.628600000000006</v>
      </c>
      <c r="X218" s="137"/>
      <c r="Y218" s="141">
        <f>SUM(Y219:Y221)</f>
        <v>0</v>
      </c>
      <c r="Z218" s="137"/>
      <c r="AA218" s="142">
        <f>SUM(AA219:AA221)</f>
        <v>0</v>
      </c>
      <c r="AR218" s="143" t="s">
        <v>22</v>
      </c>
      <c r="AT218" s="144" t="s">
        <v>76</v>
      </c>
      <c r="AU218" s="144" t="s">
        <v>22</v>
      </c>
      <c r="AY218" s="143" t="s">
        <v>166</v>
      </c>
      <c r="BK218" s="145">
        <f>SUM(BK219:BK221)</f>
        <v>0</v>
      </c>
    </row>
    <row r="219" spans="2:65" s="1" customFormat="1" ht="38.25" customHeight="1">
      <c r="B219" s="119"/>
      <c r="C219" s="147" t="s">
        <v>491</v>
      </c>
      <c r="D219" s="147" t="s">
        <v>167</v>
      </c>
      <c r="E219" s="148" t="s">
        <v>377</v>
      </c>
      <c r="F219" s="219" t="s">
        <v>378</v>
      </c>
      <c r="G219" s="219"/>
      <c r="H219" s="219"/>
      <c r="I219" s="219"/>
      <c r="J219" s="149" t="s">
        <v>208</v>
      </c>
      <c r="K219" s="150">
        <v>144.10400000000001</v>
      </c>
      <c r="L219" s="220"/>
      <c r="M219" s="220"/>
      <c r="N219" s="220">
        <f>ROUND(L219*K219,2)</f>
        <v>0</v>
      </c>
      <c r="O219" s="220"/>
      <c r="P219" s="220"/>
      <c r="Q219" s="220"/>
      <c r="R219" s="121"/>
      <c r="T219" s="151" t="s">
        <v>5</v>
      </c>
      <c r="U219" s="40" t="s">
        <v>42</v>
      </c>
      <c r="V219" s="152">
        <v>0.125</v>
      </c>
      <c r="W219" s="152">
        <f>V219*K219</f>
        <v>18.013000000000002</v>
      </c>
      <c r="X219" s="152">
        <v>0</v>
      </c>
      <c r="Y219" s="152">
        <f>X219*K219</f>
        <v>0</v>
      </c>
      <c r="Z219" s="152">
        <v>0</v>
      </c>
      <c r="AA219" s="153">
        <f>Z219*K219</f>
        <v>0</v>
      </c>
      <c r="AR219" s="18" t="s">
        <v>171</v>
      </c>
      <c r="AT219" s="18" t="s">
        <v>167</v>
      </c>
      <c r="AU219" s="18" t="s">
        <v>103</v>
      </c>
      <c r="AY219" s="18" t="s">
        <v>166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18" t="s">
        <v>22</v>
      </c>
      <c r="BK219" s="154">
        <f>ROUND(L219*K219,2)</f>
        <v>0</v>
      </c>
      <c r="BL219" s="18" t="s">
        <v>171</v>
      </c>
      <c r="BM219" s="18" t="s">
        <v>2092</v>
      </c>
    </row>
    <row r="220" spans="2:65" s="1" customFormat="1" ht="38.25" customHeight="1">
      <c r="B220" s="119"/>
      <c r="C220" s="147" t="s">
        <v>495</v>
      </c>
      <c r="D220" s="147" t="s">
        <v>167</v>
      </c>
      <c r="E220" s="148" t="s">
        <v>381</v>
      </c>
      <c r="F220" s="219" t="s">
        <v>382</v>
      </c>
      <c r="G220" s="219"/>
      <c r="H220" s="219"/>
      <c r="I220" s="219"/>
      <c r="J220" s="149" t="s">
        <v>208</v>
      </c>
      <c r="K220" s="150">
        <v>3602.6</v>
      </c>
      <c r="L220" s="220"/>
      <c r="M220" s="220"/>
      <c r="N220" s="220">
        <f>ROUND(L220*K220,2)</f>
        <v>0</v>
      </c>
      <c r="O220" s="220"/>
      <c r="P220" s="220"/>
      <c r="Q220" s="220"/>
      <c r="R220" s="121"/>
      <c r="T220" s="151" t="s">
        <v>5</v>
      </c>
      <c r="U220" s="40" t="s">
        <v>42</v>
      </c>
      <c r="V220" s="152">
        <v>6.0000000000000001E-3</v>
      </c>
      <c r="W220" s="152">
        <f>V220*K220</f>
        <v>21.615600000000001</v>
      </c>
      <c r="X220" s="152">
        <v>0</v>
      </c>
      <c r="Y220" s="152">
        <f>X220*K220</f>
        <v>0</v>
      </c>
      <c r="Z220" s="152">
        <v>0</v>
      </c>
      <c r="AA220" s="153">
        <f>Z220*K220</f>
        <v>0</v>
      </c>
      <c r="AR220" s="18" t="s">
        <v>171</v>
      </c>
      <c r="AT220" s="18" t="s">
        <v>167</v>
      </c>
      <c r="AU220" s="18" t="s">
        <v>103</v>
      </c>
      <c r="AY220" s="18" t="s">
        <v>166</v>
      </c>
      <c r="BE220" s="154">
        <f>IF(U220="základní",N220,0)</f>
        <v>0</v>
      </c>
      <c r="BF220" s="154">
        <f>IF(U220="snížená",N220,0)</f>
        <v>0</v>
      </c>
      <c r="BG220" s="154">
        <f>IF(U220="zákl. přenesená",N220,0)</f>
        <v>0</v>
      </c>
      <c r="BH220" s="154">
        <f>IF(U220="sníž. přenesená",N220,0)</f>
        <v>0</v>
      </c>
      <c r="BI220" s="154">
        <f>IF(U220="nulová",N220,0)</f>
        <v>0</v>
      </c>
      <c r="BJ220" s="18" t="s">
        <v>22</v>
      </c>
      <c r="BK220" s="154">
        <f>ROUND(L220*K220,2)</f>
        <v>0</v>
      </c>
      <c r="BL220" s="18" t="s">
        <v>171</v>
      </c>
      <c r="BM220" s="18" t="s">
        <v>2093</v>
      </c>
    </row>
    <row r="221" spans="2:65" s="1" customFormat="1" ht="25.5" customHeight="1">
      <c r="B221" s="119"/>
      <c r="C221" s="147" t="s">
        <v>499</v>
      </c>
      <c r="D221" s="147" t="s">
        <v>167</v>
      </c>
      <c r="E221" s="148" t="s">
        <v>2094</v>
      </c>
      <c r="F221" s="219" t="s">
        <v>2095</v>
      </c>
      <c r="G221" s="219"/>
      <c r="H221" s="219"/>
      <c r="I221" s="219"/>
      <c r="J221" s="149" t="s">
        <v>208</v>
      </c>
      <c r="K221" s="150">
        <v>144.10400000000001</v>
      </c>
      <c r="L221" s="220"/>
      <c r="M221" s="220"/>
      <c r="N221" s="220">
        <f>ROUND(L221*K221,2)</f>
        <v>0</v>
      </c>
      <c r="O221" s="220"/>
      <c r="P221" s="220"/>
      <c r="Q221" s="220"/>
      <c r="R221" s="121"/>
      <c r="T221" s="151" t="s">
        <v>5</v>
      </c>
      <c r="U221" s="40" t="s">
        <v>42</v>
      </c>
      <c r="V221" s="152">
        <v>0</v>
      </c>
      <c r="W221" s="152">
        <f>V221*K221</f>
        <v>0</v>
      </c>
      <c r="X221" s="152">
        <v>0</v>
      </c>
      <c r="Y221" s="152">
        <f>X221*K221</f>
        <v>0</v>
      </c>
      <c r="Z221" s="152">
        <v>0</v>
      </c>
      <c r="AA221" s="153">
        <f>Z221*K221</f>
        <v>0</v>
      </c>
      <c r="AR221" s="18" t="s">
        <v>171</v>
      </c>
      <c r="AT221" s="18" t="s">
        <v>167</v>
      </c>
      <c r="AU221" s="18" t="s">
        <v>103</v>
      </c>
      <c r="AY221" s="18" t="s">
        <v>166</v>
      </c>
      <c r="BE221" s="154">
        <f>IF(U221="základní",N221,0)</f>
        <v>0</v>
      </c>
      <c r="BF221" s="154">
        <f>IF(U221="snížená",N221,0)</f>
        <v>0</v>
      </c>
      <c r="BG221" s="154">
        <f>IF(U221="zákl. přenesená",N221,0)</f>
        <v>0</v>
      </c>
      <c r="BH221" s="154">
        <f>IF(U221="sníž. přenesená",N221,0)</f>
        <v>0</v>
      </c>
      <c r="BI221" s="154">
        <f>IF(U221="nulová",N221,0)</f>
        <v>0</v>
      </c>
      <c r="BJ221" s="18" t="s">
        <v>22</v>
      </c>
      <c r="BK221" s="154">
        <f>ROUND(L221*K221,2)</f>
        <v>0</v>
      </c>
      <c r="BL221" s="18" t="s">
        <v>171</v>
      </c>
      <c r="BM221" s="18" t="s">
        <v>2096</v>
      </c>
    </row>
    <row r="222" spans="2:65" s="9" customFormat="1" ht="37.35" customHeight="1">
      <c r="B222" s="136"/>
      <c r="C222" s="137"/>
      <c r="D222" s="138" t="s">
        <v>123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230">
        <f>BK222</f>
        <v>0</v>
      </c>
      <c r="O222" s="231"/>
      <c r="P222" s="231"/>
      <c r="Q222" s="231"/>
      <c r="R222" s="139"/>
      <c r="T222" s="140"/>
      <c r="U222" s="137"/>
      <c r="V222" s="137"/>
      <c r="W222" s="141">
        <f>W223+W228</f>
        <v>176.06029999999998</v>
      </c>
      <c r="X222" s="137"/>
      <c r="Y222" s="141">
        <f>Y223+Y228</f>
        <v>3.4539050000000002</v>
      </c>
      <c r="Z222" s="137"/>
      <c r="AA222" s="142">
        <f>AA223+AA228</f>
        <v>0</v>
      </c>
      <c r="AR222" s="143" t="s">
        <v>103</v>
      </c>
      <c r="AT222" s="144" t="s">
        <v>76</v>
      </c>
      <c r="AU222" s="144" t="s">
        <v>77</v>
      </c>
      <c r="AY222" s="143" t="s">
        <v>166</v>
      </c>
      <c r="BK222" s="145">
        <f>BK223+BK228</f>
        <v>0</v>
      </c>
    </row>
    <row r="223" spans="2:65" s="9" customFormat="1" ht="19.899999999999999" customHeight="1">
      <c r="B223" s="136"/>
      <c r="C223" s="137"/>
      <c r="D223" s="146" t="s">
        <v>1916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226">
        <f>BK223</f>
        <v>0</v>
      </c>
      <c r="O223" s="227"/>
      <c r="P223" s="227"/>
      <c r="Q223" s="227"/>
      <c r="R223" s="139"/>
      <c r="T223" s="140"/>
      <c r="U223" s="137"/>
      <c r="V223" s="137"/>
      <c r="W223" s="141">
        <f>SUM(W224:W227)</f>
        <v>119.88679999999999</v>
      </c>
      <c r="X223" s="137"/>
      <c r="Y223" s="141">
        <f>SUM(Y224:Y227)</f>
        <v>3.1794500000000001</v>
      </c>
      <c r="Z223" s="137"/>
      <c r="AA223" s="142">
        <f>SUM(AA224:AA227)</f>
        <v>0</v>
      </c>
      <c r="AR223" s="143" t="s">
        <v>103</v>
      </c>
      <c r="AT223" s="144" t="s">
        <v>76</v>
      </c>
      <c r="AU223" s="144" t="s">
        <v>22</v>
      </c>
      <c r="AY223" s="143" t="s">
        <v>166</v>
      </c>
      <c r="BK223" s="145">
        <f>SUM(BK224:BK227)</f>
        <v>0</v>
      </c>
    </row>
    <row r="224" spans="2:65" s="1" customFormat="1" ht="25.5" customHeight="1">
      <c r="B224" s="119"/>
      <c r="C224" s="147" t="s">
        <v>503</v>
      </c>
      <c r="D224" s="147" t="s">
        <v>167</v>
      </c>
      <c r="E224" s="148" t="s">
        <v>2097</v>
      </c>
      <c r="F224" s="219" t="s">
        <v>2098</v>
      </c>
      <c r="G224" s="219"/>
      <c r="H224" s="219"/>
      <c r="I224" s="219"/>
      <c r="J224" s="149" t="s">
        <v>200</v>
      </c>
      <c r="K224" s="150">
        <v>120</v>
      </c>
      <c r="L224" s="220"/>
      <c r="M224" s="220"/>
      <c r="N224" s="220">
        <f>ROUND(L224*K224,2)</f>
        <v>0</v>
      </c>
      <c r="O224" s="220"/>
      <c r="P224" s="220"/>
      <c r="Q224" s="220"/>
      <c r="R224" s="121"/>
      <c r="T224" s="151" t="s">
        <v>5</v>
      </c>
      <c r="U224" s="40" t="s">
        <v>42</v>
      </c>
      <c r="V224" s="152">
        <v>0.85199999999999998</v>
      </c>
      <c r="W224" s="152">
        <f>V224*K224</f>
        <v>102.24</v>
      </c>
      <c r="X224" s="152">
        <v>6.0000000000000002E-5</v>
      </c>
      <c r="Y224" s="152">
        <f>X224*K224</f>
        <v>7.1999999999999998E-3</v>
      </c>
      <c r="Z224" s="152">
        <v>0</v>
      </c>
      <c r="AA224" s="153">
        <f>Z224*K224</f>
        <v>0</v>
      </c>
      <c r="AR224" s="18" t="s">
        <v>230</v>
      </c>
      <c r="AT224" s="18" t="s">
        <v>167</v>
      </c>
      <c r="AU224" s="18" t="s">
        <v>103</v>
      </c>
      <c r="AY224" s="18" t="s">
        <v>166</v>
      </c>
      <c r="BE224" s="154">
        <f>IF(U224="základní",N224,0)</f>
        <v>0</v>
      </c>
      <c r="BF224" s="154">
        <f>IF(U224="snížená",N224,0)</f>
        <v>0</v>
      </c>
      <c r="BG224" s="154">
        <f>IF(U224="zákl. přenesená",N224,0)</f>
        <v>0</v>
      </c>
      <c r="BH224" s="154">
        <f>IF(U224="sníž. přenesená",N224,0)</f>
        <v>0</v>
      </c>
      <c r="BI224" s="154">
        <f>IF(U224="nulová",N224,0)</f>
        <v>0</v>
      </c>
      <c r="BJ224" s="18" t="s">
        <v>22</v>
      </c>
      <c r="BK224" s="154">
        <f>ROUND(L224*K224,2)</f>
        <v>0</v>
      </c>
      <c r="BL224" s="18" t="s">
        <v>230</v>
      </c>
      <c r="BM224" s="18" t="s">
        <v>2099</v>
      </c>
    </row>
    <row r="225" spans="2:65" s="1" customFormat="1" ht="38.25" customHeight="1">
      <c r="B225" s="119"/>
      <c r="C225" s="155" t="s">
        <v>507</v>
      </c>
      <c r="D225" s="155" t="s">
        <v>254</v>
      </c>
      <c r="E225" s="156" t="s">
        <v>2100</v>
      </c>
      <c r="F225" s="221" t="s">
        <v>2101</v>
      </c>
      <c r="G225" s="221"/>
      <c r="H225" s="221"/>
      <c r="I225" s="221"/>
      <c r="J225" s="157" t="s">
        <v>228</v>
      </c>
      <c r="K225" s="158">
        <v>67</v>
      </c>
      <c r="L225" s="222"/>
      <c r="M225" s="222"/>
      <c r="N225" s="222">
        <f>ROUND(L225*K225,2)</f>
        <v>0</v>
      </c>
      <c r="O225" s="220"/>
      <c r="P225" s="220"/>
      <c r="Q225" s="220"/>
      <c r="R225" s="121"/>
      <c r="T225" s="151" t="s">
        <v>5</v>
      </c>
      <c r="U225" s="40" t="s">
        <v>42</v>
      </c>
      <c r="V225" s="152">
        <v>0</v>
      </c>
      <c r="W225" s="152">
        <f>V225*K225</f>
        <v>0</v>
      </c>
      <c r="X225" s="152">
        <v>4.648E-2</v>
      </c>
      <c r="Y225" s="152">
        <f>X225*K225</f>
        <v>3.11416</v>
      </c>
      <c r="Z225" s="152">
        <v>0</v>
      </c>
      <c r="AA225" s="153">
        <f>Z225*K225</f>
        <v>0</v>
      </c>
      <c r="AR225" s="18" t="s">
        <v>294</v>
      </c>
      <c r="AT225" s="18" t="s">
        <v>254</v>
      </c>
      <c r="AU225" s="18" t="s">
        <v>103</v>
      </c>
      <c r="AY225" s="18" t="s">
        <v>166</v>
      </c>
      <c r="BE225" s="154">
        <f>IF(U225="základní",N225,0)</f>
        <v>0</v>
      </c>
      <c r="BF225" s="154">
        <f>IF(U225="snížená",N225,0)</f>
        <v>0</v>
      </c>
      <c r="BG225" s="154">
        <f>IF(U225="zákl. přenesená",N225,0)</f>
        <v>0</v>
      </c>
      <c r="BH225" s="154">
        <f>IF(U225="sníž. přenesená",N225,0)</f>
        <v>0</v>
      </c>
      <c r="BI225" s="154">
        <f>IF(U225="nulová",N225,0)</f>
        <v>0</v>
      </c>
      <c r="BJ225" s="18" t="s">
        <v>22</v>
      </c>
      <c r="BK225" s="154">
        <f>ROUND(L225*K225,2)</f>
        <v>0</v>
      </c>
      <c r="BL225" s="18" t="s">
        <v>230</v>
      </c>
      <c r="BM225" s="18" t="s">
        <v>2102</v>
      </c>
    </row>
    <row r="226" spans="2:65" s="1" customFormat="1" ht="38.25" customHeight="1">
      <c r="B226" s="119"/>
      <c r="C226" s="147" t="s">
        <v>511</v>
      </c>
      <c r="D226" s="147" t="s">
        <v>167</v>
      </c>
      <c r="E226" s="148" t="s">
        <v>2103</v>
      </c>
      <c r="F226" s="219" t="s">
        <v>2104</v>
      </c>
      <c r="G226" s="219"/>
      <c r="H226" s="219"/>
      <c r="I226" s="219"/>
      <c r="J226" s="149" t="s">
        <v>200</v>
      </c>
      <c r="K226" s="150">
        <v>31.4</v>
      </c>
      <c r="L226" s="220"/>
      <c r="M226" s="220"/>
      <c r="N226" s="220">
        <f>ROUND(L226*K226,2)</f>
        <v>0</v>
      </c>
      <c r="O226" s="220"/>
      <c r="P226" s="220"/>
      <c r="Q226" s="220"/>
      <c r="R226" s="121"/>
      <c r="T226" s="151" t="s">
        <v>5</v>
      </c>
      <c r="U226" s="40" t="s">
        <v>42</v>
      </c>
      <c r="V226" s="152">
        <v>0.56200000000000006</v>
      </c>
      <c r="W226" s="152">
        <f>V226*K226</f>
        <v>17.646800000000002</v>
      </c>
      <c r="X226" s="152">
        <v>1.7000000000000001E-4</v>
      </c>
      <c r="Y226" s="152">
        <f>X226*K226</f>
        <v>5.3379999999999999E-3</v>
      </c>
      <c r="Z226" s="152">
        <v>0</v>
      </c>
      <c r="AA226" s="153">
        <f>Z226*K226</f>
        <v>0</v>
      </c>
      <c r="AR226" s="18" t="s">
        <v>230</v>
      </c>
      <c r="AT226" s="18" t="s">
        <v>167</v>
      </c>
      <c r="AU226" s="18" t="s">
        <v>103</v>
      </c>
      <c r="AY226" s="18" t="s">
        <v>166</v>
      </c>
      <c r="BE226" s="154">
        <f>IF(U226="základní",N226,0)</f>
        <v>0</v>
      </c>
      <c r="BF226" s="154">
        <f>IF(U226="snížená",N226,0)</f>
        <v>0</v>
      </c>
      <c r="BG226" s="154">
        <f>IF(U226="zákl. přenesená",N226,0)</f>
        <v>0</v>
      </c>
      <c r="BH226" s="154">
        <f>IF(U226="sníž. přenesená",N226,0)</f>
        <v>0</v>
      </c>
      <c r="BI226" s="154">
        <f>IF(U226="nulová",N226,0)</f>
        <v>0</v>
      </c>
      <c r="BJ226" s="18" t="s">
        <v>22</v>
      </c>
      <c r="BK226" s="154">
        <f>ROUND(L226*K226,2)</f>
        <v>0</v>
      </c>
      <c r="BL226" s="18" t="s">
        <v>230</v>
      </c>
      <c r="BM226" s="18" t="s">
        <v>2105</v>
      </c>
    </row>
    <row r="227" spans="2:65" s="1" customFormat="1" ht="25.5" customHeight="1">
      <c r="B227" s="119"/>
      <c r="C227" s="155" t="s">
        <v>515</v>
      </c>
      <c r="D227" s="155" t="s">
        <v>254</v>
      </c>
      <c r="E227" s="156" t="s">
        <v>2106</v>
      </c>
      <c r="F227" s="221" t="s">
        <v>2107</v>
      </c>
      <c r="G227" s="221"/>
      <c r="H227" s="221"/>
      <c r="I227" s="221"/>
      <c r="J227" s="157" t="s">
        <v>200</v>
      </c>
      <c r="K227" s="158">
        <v>31.4</v>
      </c>
      <c r="L227" s="222"/>
      <c r="M227" s="222"/>
      <c r="N227" s="222">
        <f>ROUND(L227*K227,2)</f>
        <v>0</v>
      </c>
      <c r="O227" s="220"/>
      <c r="P227" s="220"/>
      <c r="Q227" s="220"/>
      <c r="R227" s="121"/>
      <c r="T227" s="151" t="s">
        <v>5</v>
      </c>
      <c r="U227" s="40" t="s">
        <v>42</v>
      </c>
      <c r="V227" s="152">
        <v>0</v>
      </c>
      <c r="W227" s="152">
        <f>V227*K227</f>
        <v>0</v>
      </c>
      <c r="X227" s="152">
        <v>1.6800000000000001E-3</v>
      </c>
      <c r="Y227" s="152">
        <f>X227*K227</f>
        <v>5.2752E-2</v>
      </c>
      <c r="Z227" s="152">
        <v>0</v>
      </c>
      <c r="AA227" s="153">
        <f>Z227*K227</f>
        <v>0</v>
      </c>
      <c r="AR227" s="18" t="s">
        <v>294</v>
      </c>
      <c r="AT227" s="18" t="s">
        <v>254</v>
      </c>
      <c r="AU227" s="18" t="s">
        <v>103</v>
      </c>
      <c r="AY227" s="18" t="s">
        <v>166</v>
      </c>
      <c r="BE227" s="154">
        <f>IF(U227="základní",N227,0)</f>
        <v>0</v>
      </c>
      <c r="BF227" s="154">
        <f>IF(U227="snížená",N227,0)</f>
        <v>0</v>
      </c>
      <c r="BG227" s="154">
        <f>IF(U227="zákl. přenesená",N227,0)</f>
        <v>0</v>
      </c>
      <c r="BH227" s="154">
        <f>IF(U227="sníž. přenesená",N227,0)</f>
        <v>0</v>
      </c>
      <c r="BI227" s="154">
        <f>IF(U227="nulová",N227,0)</f>
        <v>0</v>
      </c>
      <c r="BJ227" s="18" t="s">
        <v>22</v>
      </c>
      <c r="BK227" s="154">
        <f>ROUND(L227*K227,2)</f>
        <v>0</v>
      </c>
      <c r="BL227" s="18" t="s">
        <v>230</v>
      </c>
      <c r="BM227" s="18" t="s">
        <v>2108</v>
      </c>
    </row>
    <row r="228" spans="2:65" s="9" customFormat="1" ht="29.85" customHeight="1">
      <c r="B228" s="136"/>
      <c r="C228" s="137"/>
      <c r="D228" s="146" t="s">
        <v>1223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228">
        <f>BK228</f>
        <v>0</v>
      </c>
      <c r="O228" s="229"/>
      <c r="P228" s="229"/>
      <c r="Q228" s="229"/>
      <c r="R228" s="139"/>
      <c r="T228" s="140"/>
      <c r="U228" s="137"/>
      <c r="V228" s="137"/>
      <c r="W228" s="141">
        <f>SUM(W229:W230)</f>
        <v>56.173499999999997</v>
      </c>
      <c r="X228" s="137"/>
      <c r="Y228" s="141">
        <f>SUM(Y229:Y230)</f>
        <v>0.274455</v>
      </c>
      <c r="Z228" s="137"/>
      <c r="AA228" s="142">
        <f>SUM(AA229:AA230)</f>
        <v>0</v>
      </c>
      <c r="AR228" s="143" t="s">
        <v>103</v>
      </c>
      <c r="AT228" s="144" t="s">
        <v>76</v>
      </c>
      <c r="AU228" s="144" t="s">
        <v>22</v>
      </c>
      <c r="AY228" s="143" t="s">
        <v>166</v>
      </c>
      <c r="BK228" s="145">
        <f>SUM(BK229:BK230)</f>
        <v>0</v>
      </c>
    </row>
    <row r="229" spans="2:65" s="1" customFormat="1" ht="25.5" customHeight="1">
      <c r="B229" s="119"/>
      <c r="C229" s="147" t="s">
        <v>519</v>
      </c>
      <c r="D229" s="147" t="s">
        <v>167</v>
      </c>
      <c r="E229" s="148" t="s">
        <v>2109</v>
      </c>
      <c r="F229" s="219" t="s">
        <v>2110</v>
      </c>
      <c r="G229" s="219"/>
      <c r="H229" s="219"/>
      <c r="I229" s="219"/>
      <c r="J229" s="149" t="s">
        <v>194</v>
      </c>
      <c r="K229" s="150">
        <v>256.5</v>
      </c>
      <c r="L229" s="220"/>
      <c r="M229" s="220"/>
      <c r="N229" s="220">
        <f>ROUND(L229*K229,2)</f>
        <v>0</v>
      </c>
      <c r="O229" s="220"/>
      <c r="P229" s="220"/>
      <c r="Q229" s="220"/>
      <c r="R229" s="121"/>
      <c r="T229" s="151" t="s">
        <v>5</v>
      </c>
      <c r="U229" s="40" t="s">
        <v>42</v>
      </c>
      <c r="V229" s="152">
        <v>0.219</v>
      </c>
      <c r="W229" s="152">
        <f>V229*K229</f>
        <v>56.173499999999997</v>
      </c>
      <c r="X229" s="152">
        <v>1.01E-3</v>
      </c>
      <c r="Y229" s="152">
        <f>X229*K229</f>
        <v>0.25906499999999999</v>
      </c>
      <c r="Z229" s="152">
        <v>0</v>
      </c>
      <c r="AA229" s="153">
        <f>Z229*K229</f>
        <v>0</v>
      </c>
      <c r="AR229" s="18" t="s">
        <v>230</v>
      </c>
      <c r="AT229" s="18" t="s">
        <v>167</v>
      </c>
      <c r="AU229" s="18" t="s">
        <v>103</v>
      </c>
      <c r="AY229" s="18" t="s">
        <v>166</v>
      </c>
      <c r="BE229" s="154">
        <f>IF(U229="základní",N229,0)</f>
        <v>0</v>
      </c>
      <c r="BF229" s="154">
        <f>IF(U229="snížená",N229,0)</f>
        <v>0</v>
      </c>
      <c r="BG229" s="154">
        <f>IF(U229="zákl. přenesená",N229,0)</f>
        <v>0</v>
      </c>
      <c r="BH229" s="154">
        <f>IF(U229="sníž. přenesená",N229,0)</f>
        <v>0</v>
      </c>
      <c r="BI229" s="154">
        <f>IF(U229="nulová",N229,0)</f>
        <v>0</v>
      </c>
      <c r="BJ229" s="18" t="s">
        <v>22</v>
      </c>
      <c r="BK229" s="154">
        <f>ROUND(L229*K229,2)</f>
        <v>0</v>
      </c>
      <c r="BL229" s="18" t="s">
        <v>230</v>
      </c>
      <c r="BM229" s="18" t="s">
        <v>2111</v>
      </c>
    </row>
    <row r="230" spans="2:65" s="1" customFormat="1" ht="38.25" customHeight="1">
      <c r="B230" s="119"/>
      <c r="C230" s="147" t="s">
        <v>523</v>
      </c>
      <c r="D230" s="147" t="s">
        <v>167</v>
      </c>
      <c r="E230" s="148" t="s">
        <v>2112</v>
      </c>
      <c r="F230" s="219" t="s">
        <v>2113</v>
      </c>
      <c r="G230" s="219"/>
      <c r="H230" s="219"/>
      <c r="I230" s="219"/>
      <c r="J230" s="149" t="s">
        <v>194</v>
      </c>
      <c r="K230" s="150">
        <v>256.5</v>
      </c>
      <c r="L230" s="220"/>
      <c r="M230" s="220"/>
      <c r="N230" s="220">
        <f>ROUND(L230*K230,2)</f>
        <v>0</v>
      </c>
      <c r="O230" s="220"/>
      <c r="P230" s="220"/>
      <c r="Q230" s="220"/>
      <c r="R230" s="121"/>
      <c r="T230" s="151" t="s">
        <v>5</v>
      </c>
      <c r="U230" s="159" t="s">
        <v>42</v>
      </c>
      <c r="V230" s="160">
        <v>0</v>
      </c>
      <c r="W230" s="160">
        <f>V230*K230</f>
        <v>0</v>
      </c>
      <c r="X230" s="160">
        <v>6.0000000000000002E-5</v>
      </c>
      <c r="Y230" s="160">
        <f>X230*K230</f>
        <v>1.5390000000000001E-2</v>
      </c>
      <c r="Z230" s="160">
        <v>0</v>
      </c>
      <c r="AA230" s="161">
        <f>Z230*K230</f>
        <v>0</v>
      </c>
      <c r="AR230" s="18" t="s">
        <v>230</v>
      </c>
      <c r="AT230" s="18" t="s">
        <v>167</v>
      </c>
      <c r="AU230" s="18" t="s">
        <v>103</v>
      </c>
      <c r="AY230" s="18" t="s">
        <v>166</v>
      </c>
      <c r="BE230" s="154">
        <f>IF(U230="základní",N230,0)</f>
        <v>0</v>
      </c>
      <c r="BF230" s="154">
        <f>IF(U230="snížená",N230,0)</f>
        <v>0</v>
      </c>
      <c r="BG230" s="154">
        <f>IF(U230="zákl. přenesená",N230,0)</f>
        <v>0</v>
      </c>
      <c r="BH230" s="154">
        <f>IF(U230="sníž. přenesená",N230,0)</f>
        <v>0</v>
      </c>
      <c r="BI230" s="154">
        <f>IF(U230="nulová",N230,0)</f>
        <v>0</v>
      </c>
      <c r="BJ230" s="18" t="s">
        <v>22</v>
      </c>
      <c r="BK230" s="154">
        <f>ROUND(L230*K230,2)</f>
        <v>0</v>
      </c>
      <c r="BL230" s="18" t="s">
        <v>230</v>
      </c>
      <c r="BM230" s="18" t="s">
        <v>2114</v>
      </c>
    </row>
    <row r="231" spans="2:65" s="1" customFormat="1" ht="6.95" customHeight="1">
      <c r="B231" s="55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7"/>
    </row>
  </sheetData>
  <mergeCells count="358">
    <mergeCell ref="H1:K1"/>
    <mergeCell ref="S2:AC2"/>
    <mergeCell ref="F229:I229"/>
    <mergeCell ref="L229:M229"/>
    <mergeCell ref="N229:Q229"/>
    <mergeCell ref="F230:I230"/>
    <mergeCell ref="L230:M230"/>
    <mergeCell ref="N230:Q230"/>
    <mergeCell ref="N126:Q126"/>
    <mergeCell ref="N127:Q127"/>
    <mergeCell ref="N128:Q128"/>
    <mergeCell ref="N145:Q145"/>
    <mergeCell ref="N156:Q156"/>
    <mergeCell ref="N177:Q177"/>
    <mergeCell ref="N181:Q181"/>
    <mergeCell ref="N196:Q196"/>
    <mergeCell ref="N198:Q198"/>
    <mergeCell ref="N206:Q206"/>
    <mergeCell ref="N218:Q218"/>
    <mergeCell ref="N222:Q222"/>
    <mergeCell ref="N223:Q223"/>
    <mergeCell ref="N228:Q228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0:I220"/>
    <mergeCell ref="L220:M220"/>
    <mergeCell ref="N220:Q220"/>
    <mergeCell ref="F221:I221"/>
    <mergeCell ref="L221:M221"/>
    <mergeCell ref="N221:Q221"/>
    <mergeCell ref="F224:I224"/>
    <mergeCell ref="L224:M224"/>
    <mergeCell ref="N224:Q224"/>
    <mergeCell ref="F216:I216"/>
    <mergeCell ref="L216:M216"/>
    <mergeCell ref="N216:Q216"/>
    <mergeCell ref="F217:I217"/>
    <mergeCell ref="L217:M217"/>
    <mergeCell ref="N217:Q217"/>
    <mergeCell ref="F219:I219"/>
    <mergeCell ref="L219:M219"/>
    <mergeCell ref="N219:Q219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5:I195"/>
    <mergeCell ref="L195:M195"/>
    <mergeCell ref="N195:Q195"/>
    <mergeCell ref="F197:I197"/>
    <mergeCell ref="L197:M197"/>
    <mergeCell ref="N197:Q197"/>
    <mergeCell ref="F199:I199"/>
    <mergeCell ref="L199:M199"/>
    <mergeCell ref="N199:Q199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D106:H106"/>
    <mergeCell ref="N106:Q106"/>
    <mergeCell ref="D107:H107"/>
    <mergeCell ref="N107:Q107"/>
    <mergeCell ref="L109:Q109"/>
    <mergeCell ref="C115:Q115"/>
    <mergeCell ref="F117:P117"/>
    <mergeCell ref="F118:P118"/>
    <mergeCell ref="M120:P120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01 - Objekt školy- odborn...</vt:lpstr>
      <vt:lpstr>02 - Objekt pro pěstitels...</vt:lpstr>
      <vt:lpstr>03 - Přípojky k objektu p...</vt:lpstr>
      <vt:lpstr>04 - Úpravy parteru</vt:lpstr>
      <vt:lpstr>'01 - Objekt školy- odborn...'!Názvy_tisku</vt:lpstr>
      <vt:lpstr>'02 - Objekt pro pěstitels...'!Názvy_tisku</vt:lpstr>
      <vt:lpstr>'03 - Přípojky k objektu p...'!Názvy_tisku</vt:lpstr>
      <vt:lpstr>'04 - Úpravy parteru'!Názvy_tisku</vt:lpstr>
      <vt:lpstr>'Rekapitulace stavby'!Názvy_tisku</vt:lpstr>
      <vt:lpstr>'01 - Objekt školy- odborn...'!Oblast_tisku</vt:lpstr>
      <vt:lpstr>'02 - Objekt pro pěstitels...'!Oblast_tisku</vt:lpstr>
      <vt:lpstr>'03 - Přípojky k objektu p...'!Oblast_tisku</vt:lpstr>
      <vt:lpstr>'04 - Úpravy parteru'!Oblast_tisku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Kancl 1</dc:creator>
  <cp:lastModifiedBy>Alex Vrba</cp:lastModifiedBy>
  <dcterms:created xsi:type="dcterms:W3CDTF">2018-03-18T11:22:51Z</dcterms:created>
  <dcterms:modified xsi:type="dcterms:W3CDTF">2018-04-01T15:27:53Z</dcterms:modified>
</cp:coreProperties>
</file>