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lkova\Documents\První hasičská\nemovitosti\Dotace Ždar\"/>
    </mc:Choice>
  </mc:AlternateContent>
  <bookViews>
    <workbookView xWindow="0" yWindow="0" windowWidth="25200" windowHeight="11685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Pol'!$A$1:$U$139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29" i="12" l="1"/>
  <c r="F39" i="1" s="1"/>
  <c r="BA64" i="12"/>
  <c r="BA63" i="12"/>
  <c r="BA57" i="12"/>
  <c r="BA56" i="12"/>
  <c r="G9" i="12"/>
  <c r="I9" i="12"/>
  <c r="K9" i="12"/>
  <c r="O9" i="12"/>
  <c r="Q9" i="12"/>
  <c r="U9" i="12"/>
  <c r="G12" i="12"/>
  <c r="M12" i="12" s="1"/>
  <c r="I12" i="12"/>
  <c r="K12" i="12"/>
  <c r="O12" i="12"/>
  <c r="Q12" i="12"/>
  <c r="U12" i="12"/>
  <c r="G17" i="12"/>
  <c r="M17" i="12" s="1"/>
  <c r="I17" i="12"/>
  <c r="K17" i="12"/>
  <c r="O17" i="12"/>
  <c r="Q17" i="12"/>
  <c r="U17" i="12"/>
  <c r="G20" i="12"/>
  <c r="M20" i="12" s="1"/>
  <c r="I20" i="12"/>
  <c r="K20" i="12"/>
  <c r="O20" i="12"/>
  <c r="Q20" i="12"/>
  <c r="U20" i="12"/>
  <c r="G22" i="12"/>
  <c r="M22" i="12" s="1"/>
  <c r="I22" i="12"/>
  <c r="K22" i="12"/>
  <c r="O22" i="12"/>
  <c r="Q22" i="12"/>
  <c r="U22" i="12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8" i="12"/>
  <c r="M28" i="12" s="1"/>
  <c r="I28" i="12"/>
  <c r="K28" i="12"/>
  <c r="O28" i="12"/>
  <c r="Q28" i="12"/>
  <c r="U28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O33" i="12"/>
  <c r="G34" i="12"/>
  <c r="M34" i="12" s="1"/>
  <c r="M33" i="12" s="1"/>
  <c r="I34" i="12"/>
  <c r="I33" i="12" s="1"/>
  <c r="K34" i="12"/>
  <c r="K33" i="12" s="1"/>
  <c r="O34" i="12"/>
  <c r="Q34" i="12"/>
  <c r="Q33" i="12" s="1"/>
  <c r="U34" i="12"/>
  <c r="U33" i="12" s="1"/>
  <c r="G36" i="12"/>
  <c r="I36" i="12"/>
  <c r="K36" i="12"/>
  <c r="M36" i="12"/>
  <c r="O36" i="12"/>
  <c r="Q36" i="12"/>
  <c r="U36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6" i="12"/>
  <c r="M46" i="12" s="1"/>
  <c r="I46" i="12"/>
  <c r="K46" i="12"/>
  <c r="O46" i="12"/>
  <c r="O35" i="12" s="1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50" i="12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62" i="12"/>
  <c r="M62" i="12" s="1"/>
  <c r="I62" i="12"/>
  <c r="K62" i="12"/>
  <c r="O62" i="12"/>
  <c r="Q62" i="12"/>
  <c r="U62" i="12"/>
  <c r="G67" i="12"/>
  <c r="M67" i="12" s="1"/>
  <c r="I67" i="12"/>
  <c r="K67" i="12"/>
  <c r="O67" i="12"/>
  <c r="Q67" i="12"/>
  <c r="U67" i="12"/>
  <c r="G70" i="12"/>
  <c r="M70" i="12" s="1"/>
  <c r="I70" i="12"/>
  <c r="K70" i="12"/>
  <c r="O70" i="12"/>
  <c r="Q70" i="12"/>
  <c r="U70" i="12"/>
  <c r="G71" i="12"/>
  <c r="I71" i="12"/>
  <c r="K71" i="12"/>
  <c r="M71" i="12"/>
  <c r="O71" i="12"/>
  <c r="Q71" i="12"/>
  <c r="U71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U75" i="12"/>
  <c r="G78" i="12"/>
  <c r="M78" i="12" s="1"/>
  <c r="I78" i="12"/>
  <c r="I77" i="12" s="1"/>
  <c r="K78" i="12"/>
  <c r="K77" i="12" s="1"/>
  <c r="O78" i="12"/>
  <c r="Q78" i="12"/>
  <c r="Q77" i="12" s="1"/>
  <c r="U78" i="12"/>
  <c r="G80" i="12"/>
  <c r="I80" i="12"/>
  <c r="K80" i="12"/>
  <c r="O80" i="12"/>
  <c r="Q80" i="12"/>
  <c r="U80" i="12"/>
  <c r="U77" i="12" s="1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7" i="12"/>
  <c r="M87" i="12" s="1"/>
  <c r="I87" i="12"/>
  <c r="K87" i="12"/>
  <c r="O87" i="12"/>
  <c r="Q87" i="12"/>
  <c r="U87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4" i="12"/>
  <c r="I94" i="12"/>
  <c r="K94" i="12"/>
  <c r="M94" i="12"/>
  <c r="O94" i="12"/>
  <c r="Q94" i="12"/>
  <c r="U94" i="12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103" i="12"/>
  <c r="M103" i="12" s="1"/>
  <c r="I103" i="12"/>
  <c r="K103" i="12"/>
  <c r="O103" i="12"/>
  <c r="Q103" i="12"/>
  <c r="U103" i="12"/>
  <c r="G104" i="12"/>
  <c r="I104" i="12"/>
  <c r="K104" i="12"/>
  <c r="M104" i="12"/>
  <c r="O104" i="12"/>
  <c r="Q104" i="12"/>
  <c r="U104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M109" i="12" s="1"/>
  <c r="I109" i="12"/>
  <c r="K109" i="12"/>
  <c r="O109" i="12"/>
  <c r="Q109" i="12"/>
  <c r="U109" i="12"/>
  <c r="G112" i="12"/>
  <c r="M112" i="12" s="1"/>
  <c r="I112" i="12"/>
  <c r="K112" i="12"/>
  <c r="O112" i="12"/>
  <c r="Q112" i="12"/>
  <c r="U112" i="12"/>
  <c r="G113" i="12"/>
  <c r="M113" i="12" s="1"/>
  <c r="I113" i="12"/>
  <c r="K113" i="12"/>
  <c r="O113" i="12"/>
  <c r="Q113" i="12"/>
  <c r="U113" i="12"/>
  <c r="G114" i="12"/>
  <c r="M114" i="12" s="1"/>
  <c r="I114" i="12"/>
  <c r="K114" i="12"/>
  <c r="O114" i="12"/>
  <c r="Q114" i="12"/>
  <c r="U114" i="12"/>
  <c r="G115" i="12"/>
  <c r="I115" i="12"/>
  <c r="K115" i="12"/>
  <c r="M115" i="12"/>
  <c r="O115" i="12"/>
  <c r="Q115" i="12"/>
  <c r="U115" i="12"/>
  <c r="G116" i="12"/>
  <c r="M116" i="12" s="1"/>
  <c r="I116" i="12"/>
  <c r="K116" i="12"/>
  <c r="O116" i="12"/>
  <c r="Q116" i="12"/>
  <c r="U116" i="12"/>
  <c r="G119" i="12"/>
  <c r="M119" i="12" s="1"/>
  <c r="I119" i="12"/>
  <c r="K119" i="12"/>
  <c r="O119" i="12"/>
  <c r="Q119" i="12"/>
  <c r="U119" i="12"/>
  <c r="G122" i="12"/>
  <c r="M122" i="12" s="1"/>
  <c r="I122" i="12"/>
  <c r="K122" i="12"/>
  <c r="O122" i="12"/>
  <c r="Q122" i="12"/>
  <c r="U122" i="12"/>
  <c r="G125" i="12"/>
  <c r="M125" i="12" s="1"/>
  <c r="I125" i="12"/>
  <c r="K125" i="12"/>
  <c r="O125" i="12"/>
  <c r="Q125" i="12"/>
  <c r="U125" i="12"/>
  <c r="G126" i="12"/>
  <c r="M126" i="12" s="1"/>
  <c r="I126" i="12"/>
  <c r="K126" i="12"/>
  <c r="O126" i="12"/>
  <c r="Q126" i="12"/>
  <c r="U126" i="12"/>
  <c r="G127" i="12"/>
  <c r="M127" i="12" s="1"/>
  <c r="I127" i="12"/>
  <c r="K127" i="12"/>
  <c r="O127" i="12"/>
  <c r="Q127" i="12"/>
  <c r="U127" i="12"/>
  <c r="I20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H39" i="1" l="1"/>
  <c r="H40" i="1" s="1"/>
  <c r="F40" i="1"/>
  <c r="U102" i="12"/>
  <c r="Q82" i="12"/>
  <c r="I82" i="12"/>
  <c r="G49" i="12"/>
  <c r="I50" i="1" s="1"/>
  <c r="Q8" i="12"/>
  <c r="I8" i="12"/>
  <c r="O8" i="12"/>
  <c r="AD129" i="12"/>
  <c r="G39" i="1" s="1"/>
  <c r="G40" i="1" s="1"/>
  <c r="G25" i="1" s="1"/>
  <c r="G26" i="1" s="1"/>
  <c r="Q102" i="12"/>
  <c r="I102" i="12"/>
  <c r="O82" i="12"/>
  <c r="Q49" i="12"/>
  <c r="I49" i="12"/>
  <c r="O49" i="12"/>
  <c r="K8" i="12"/>
  <c r="O102" i="12"/>
  <c r="K82" i="12"/>
  <c r="G77" i="12"/>
  <c r="I51" i="1" s="1"/>
  <c r="I17" i="1" s="1"/>
  <c r="K49" i="12"/>
  <c r="K35" i="12"/>
  <c r="Q35" i="12"/>
  <c r="I35" i="12"/>
  <c r="G33" i="12"/>
  <c r="I48" i="1" s="1"/>
  <c r="U8" i="12"/>
  <c r="K102" i="12"/>
  <c r="U82" i="12"/>
  <c r="O77" i="12"/>
  <c r="U49" i="12"/>
  <c r="U35" i="12"/>
  <c r="G8" i="12"/>
  <c r="G28" i="1"/>
  <c r="G23" i="1"/>
  <c r="M82" i="12"/>
  <c r="M35" i="12"/>
  <c r="M102" i="12"/>
  <c r="G35" i="12"/>
  <c r="I49" i="1" s="1"/>
  <c r="G102" i="12"/>
  <c r="I53" i="1" s="1"/>
  <c r="G82" i="12"/>
  <c r="I52" i="1" s="1"/>
  <c r="I19" i="1" s="1"/>
  <c r="M80" i="12"/>
  <c r="M77" i="12" s="1"/>
  <c r="M50" i="12"/>
  <c r="M49" i="12" s="1"/>
  <c r="M9" i="12"/>
  <c r="M8" i="12" s="1"/>
  <c r="G129" i="12" l="1"/>
  <c r="I47" i="1"/>
  <c r="I39" i="1"/>
  <c r="I40" i="1" s="1"/>
  <c r="J39" i="1" s="1"/>
  <c r="J40" i="1" s="1"/>
  <c r="G24" i="1"/>
  <c r="G29" i="1" s="1"/>
  <c r="I16" i="1" l="1"/>
  <c r="I21" i="1" s="1"/>
  <c r="I5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<sst xmlns="http://schemas.openxmlformats.org/spreadsheetml/2006/main" count="506" uniqueCount="275">
  <si>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</si>
  <si>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</si>
  <si>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</si>
  <si>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</si>
  <si>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</si>
  <si>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</si>
  <si>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</si>
  <si>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</si>
  <si>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</si>
  <si>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</si>
  <si>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</si>
  <si>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</si>
  <si>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</si>
  <si>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</si>
  <si>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</si>
  <si>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</si>
  <si>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</si>
  <si>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</si>
  <si>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</si>
  <si>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</si>
  <si>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</si>
  <si>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</si>
  <si>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</si>
  <si>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</si>
  <si>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</si>
  <si>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</si>
  <si>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</si>
  <si>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</si>
  <si>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</si>
  <si>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</si>
  <si>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</si>
  <si>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</si>
  <si>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</si>
  <si>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</si>
  <si>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</si>
  <si>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</si>
  <si>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</si>
  <si>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</si>
  <si>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</si>
  <si>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</si>
  <si>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</si>
  <si>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</si>
  <si>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</si>
  <si>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Žďár nad Sázavou</t>
  </si>
  <si>
    <t>Rozpočet:</t>
  </si>
  <si>
    <t>Misto</t>
  </si>
  <si>
    <t>Ing. Zdeněk Janýr</t>
  </si>
  <si>
    <t>Snížení energetické náročnosti Administrativního centra Florián společnosti Hasi</t>
  </si>
  <si>
    <t>Hasičská vzájemná pojišťovna, a.s.</t>
  </si>
  <si>
    <t>Římská 2135/45</t>
  </si>
  <si>
    <t>Praha-Vinohrady</t>
  </si>
  <si>
    <t>12000</t>
  </si>
  <si>
    <t>46973451</t>
  </si>
  <si>
    <t>CZ46973451</t>
  </si>
  <si>
    <t>Celkem za stavbu</t>
  </si>
  <si>
    <t>CZK</t>
  </si>
  <si>
    <t>Rekapitulace dílů</t>
  </si>
  <si>
    <t>Typ dílu</t>
  </si>
  <si>
    <t>62</t>
  </si>
  <si>
    <t>Způsobilé náklady - Upravy povrchů vnější</t>
  </si>
  <si>
    <t>95</t>
  </si>
  <si>
    <t>Způsobilé náklady - Dokončovací kce na pozem.stav.</t>
  </si>
  <si>
    <t>764</t>
  </si>
  <si>
    <t>Způsobilé náklady - Konstrukce klempířské</t>
  </si>
  <si>
    <t>766</t>
  </si>
  <si>
    <t>Způsobilé náklady - Konstrukce truhlářské</t>
  </si>
  <si>
    <t>767</t>
  </si>
  <si>
    <t>Způsobilé náklady - Konstrukce zámečnické</t>
  </si>
  <si>
    <t>VN</t>
  </si>
  <si>
    <t>Způsobilé náklady - Vedlejší náklady</t>
  </si>
  <si>
    <t>NN</t>
  </si>
  <si>
    <t>Nezpůsobilé náklady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</si>
  <si>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</si>
  <si>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</si>
  <si>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</si>
  <si>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</si>
  <si>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</si>
  <si>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</si>
  <si>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</si>
  <si>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</si>
  <si>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</si>
  <si>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</si>
  <si>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</si>
  <si>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</si>
  <si>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</si>
  <si>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</si>
  <si>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</si>
  <si>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</si>
  <si>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</si>
  <si>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</si>
  <si>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</si>
  <si>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</si>
  <si>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</si>
  <si>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</si>
  <si>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</si>
  <si>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</si>
  <si>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</si>
  <si>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</si>
  <si>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</si>
  <si>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</si>
  <si>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622319854RT3</t>
  </si>
  <si>
    <t>Zatepl.ETICS clima,ostění, min.desky PV 40 mm, s omítkou samočistící, pas sisi 3,3 kg/m2</t>
  </si>
  <si>
    <t>m2</t>
  </si>
  <si>
    <t>POL1_0</t>
  </si>
  <si>
    <t>ETICS kvalitativní třída "A", LAMBDA=0,036W/mK:</t>
  </si>
  <si>
    <t>VV</t>
  </si>
  <si>
    <t>0,15*(248+392,8)</t>
  </si>
  <si>
    <t>622319523RU1</t>
  </si>
  <si>
    <t>Zateplovací systém ETICS, sokl, XPS tl. 120 mm, omítka mozaiková "marmolit" 6,0 kg/m2</t>
  </si>
  <si>
    <t>ETICS kvalitativní třída "A":</t>
  </si>
  <si>
    <t>0,5*(18,6+5,7)</t>
  </si>
  <si>
    <t>1,45*5,7</t>
  </si>
  <si>
    <t>2,15*12,6</t>
  </si>
  <si>
    <t>622319563R00</t>
  </si>
  <si>
    <t>Zateplovací systém ETICS, parapet, XPS tl. 30 mm</t>
  </si>
  <si>
    <t>0,15*248</t>
  </si>
  <si>
    <t>622421493R00</t>
  </si>
  <si>
    <t>Doplňky zatepl. systémů, dilatační lišta s tkan.</t>
  </si>
  <si>
    <t>m</t>
  </si>
  <si>
    <t>4,6+6,9</t>
  </si>
  <si>
    <t>622319014R00</t>
  </si>
  <si>
    <t>Soklová lišta plast KZS tl. 140 mm, nebo založení pomocí latě + rohové lišty</t>
  </si>
  <si>
    <t>25,2*2+13,2</t>
  </si>
  <si>
    <t/>
  </si>
  <si>
    <t>622391123R00</t>
  </si>
  <si>
    <t>Příplatek za hmoždinky STR U 10 ks/m2</t>
  </si>
  <si>
    <t>622473187RT2</t>
  </si>
  <si>
    <t>Příplatek za okenní lištu (APU) - montáž, včetně dodávky lišty</t>
  </si>
  <si>
    <t>248+392,8</t>
  </si>
  <si>
    <t>622319834RT3</t>
  </si>
  <si>
    <t>Zatepl.ETICS clima,fasáda,min.desky PV 140 mm, s omítkou samočistící.past sisi 3,3 kg/m2</t>
  </si>
  <si>
    <t>1294,16</t>
  </si>
  <si>
    <t>392901112R00</t>
  </si>
  <si>
    <t xml:space="preserve">Omytí fasády tlakovou vodou </t>
  </si>
  <si>
    <t>998011003R00</t>
  </si>
  <si>
    <t>Přesun hmot pro budovy zděné výšky do 24 m</t>
  </si>
  <si>
    <t>t</t>
  </si>
  <si>
    <t>952901110R00</t>
  </si>
  <si>
    <t>Čištění mytím vnějších ploch oken a dveří</t>
  </si>
  <si>
    <t>764900050RAA</t>
  </si>
  <si>
    <t>Demontáž oplechování parapetů, atik, stěn, z plechu pozinkovaného</t>
  </si>
  <si>
    <t>POL2_0</t>
  </si>
  <si>
    <t>parapety:</t>
  </si>
  <si>
    <t>248</t>
  </si>
  <si>
    <t>764410360R00</t>
  </si>
  <si>
    <t>Oplechování parapetů včetně rohů Al, rš 400 mm</t>
  </si>
  <si>
    <t>764521440R00</t>
  </si>
  <si>
    <t>Oplechování zateplení z Ti Zn plechu, rš 250 mm, ukončení zateplení stěny pod atikou stěny</t>
  </si>
  <si>
    <t>Zakončení zateplení obvodové stěny pod stávajícím oplechováním atiky:</t>
  </si>
  <si>
    <t>střechy v 7.NP, oplechování ukotveno do stávající zdi, zateplení pod:</t>
  </si>
  <si>
    <t>oplechováním zakončeno stěrkou, oplechování se zateplením utěsněno:</t>
  </si>
  <si>
    <t>lepící páskou:</t>
  </si>
  <si>
    <t>(25,2+13,2)*2</t>
  </si>
  <si>
    <t>764521491R00</t>
  </si>
  <si>
    <t>Montáž oplechování říms Ti Zn</t>
  </si>
  <si>
    <t>764410491R00</t>
  </si>
  <si>
    <t>Montáž oplechování parapetů Al</t>
  </si>
  <si>
    <t>998764103R00</t>
  </si>
  <si>
    <t>Přesun hmot pro klempířské konstr., výšky do 24 m</t>
  </si>
  <si>
    <t>766690010RAB</t>
  </si>
  <si>
    <t>Desky parapetní plastové, dodávka a montáž, šířka 30 cm</t>
  </si>
  <si>
    <t>766670059RAI</t>
  </si>
  <si>
    <t>Okna a dveře plastové, pouze montáž, stěna ve specifikaci</t>
  </si>
  <si>
    <t>406,08</t>
  </si>
  <si>
    <t>45,36+157,975*0+1,6</t>
  </si>
  <si>
    <t>766111820R00</t>
  </si>
  <si>
    <t>Demontáž dřevěných oken, kovových oken, kovových dveří</t>
  </si>
  <si>
    <t>766670022RAB</t>
  </si>
  <si>
    <t>Okno plastové dvoukřídlové OS+OS,Uw méně 1,0W/m2K, zolační trojsklo,izolační pásky spáry</t>
  </si>
  <si>
    <t>- Součinitel prostupu tepla okna Uw menší nebo = 1,2 W/m2.K, hloubka rámu okna min 85mm</t>
  </si>
  <si>
    <t>POP</t>
  </si>
  <si>
    <t>- Zasklení izolačním dvojsklem se součinitelem prostupu tepla Ug menší nebo = 1,1 W/m2.K s "teplým“ distančním rámečkem s lineárním činitelem prostupu tepla psí menší nebo = 0,04 W/m.K , distanční rámeček s jedním spojem (v rozích ohýbaný)</t>
  </si>
  <si>
    <t>Admnnistrativní část:</t>
  </si>
  <si>
    <t>2,4*1,8*(10+14*6)</t>
  </si>
  <si>
    <t>Okno plastové schodišťové FIX+OS,Uw méně 1,0W/m2K, bílé,izolační trojsklo,izolační pásky spáry</t>
  </si>
  <si>
    <t>1,8*2,1*12</t>
  </si>
  <si>
    <t>zasklenní provedeno z bezpečnostního skla:</t>
  </si>
  <si>
    <t>766670059RAA</t>
  </si>
  <si>
    <t>Dveře plastové ,Udméně jak 1,0W/m2K, bílá,izolační trojsklo,izolačnizolační pásky</t>
  </si>
  <si>
    <t>0,8*2</t>
  </si>
  <si>
    <t>zasklení provedeno z bezpečnostního skla:</t>
  </si>
  <si>
    <t>998766103R00</t>
  </si>
  <si>
    <t>Přesun hmot pro truhlářské konstr., výšky do 24 m</t>
  </si>
  <si>
    <t>612425931RT2</t>
  </si>
  <si>
    <t>Omítka vápenná vnitřního ostění - štuková, s použitím suché maltové směsi</t>
  </si>
  <si>
    <t>(248+392,8)*(0,2+0,2)</t>
  </si>
  <si>
    <t>784195112R00</t>
  </si>
  <si>
    <t>Malba tekutá Primalex Standard, bílá, 2 x</t>
  </si>
  <si>
    <t>416,4</t>
  </si>
  <si>
    <t>632416240R00</t>
  </si>
  <si>
    <t>Potěr betonový pod parapet, tl. 40 mm</t>
  </si>
  <si>
    <t>0,25*248</t>
  </si>
  <si>
    <t>767990010RAB</t>
  </si>
  <si>
    <t>Atypické ocelové konstrukce, 5 - 10 kg/kus</t>
  </si>
  <si>
    <t>kg</t>
  </si>
  <si>
    <t>6*5</t>
  </si>
  <si>
    <t>976071111R00</t>
  </si>
  <si>
    <t>Vybourání kovových zábradlí , oken na schodišti</t>
  </si>
  <si>
    <t>12*1,8</t>
  </si>
  <si>
    <t>005121010R</t>
  </si>
  <si>
    <t>Zařízení staveniště</t>
  </si>
  <si>
    <t>Soubor</t>
  </si>
  <si>
    <t>005231010R</t>
  </si>
  <si>
    <t>Revize</t>
  </si>
  <si>
    <t>elektro revize pro hromosvod a přeložené e.spotřebiče na fasádě:</t>
  </si>
  <si>
    <t>1</t>
  </si>
  <si>
    <t>941941032R00</t>
  </si>
  <si>
    <t>Montáž lešení leh.řad.s podlahami,š.do 1 m, H 30 m</t>
  </si>
  <si>
    <t>1294,16+453,04</t>
  </si>
  <si>
    <t>941941832R00</t>
  </si>
  <si>
    <t>Demontáž lešení leh.řad.s podlahami,š.1 m, H 30 m</t>
  </si>
  <si>
    <t>944944081R00</t>
  </si>
  <si>
    <t>Demontáž ochranné sítě z umělých vláken</t>
  </si>
  <si>
    <t>709213381R</t>
  </si>
  <si>
    <t>Síťovina ochranná na lešení</t>
  </si>
  <si>
    <t>POL3_0</t>
  </si>
  <si>
    <t>944944031R00</t>
  </si>
  <si>
    <t>Příplatek za každý měsíc použití sítí k pol. 4011</t>
  </si>
  <si>
    <t>1747*3</t>
  </si>
  <si>
    <t>998009101R00</t>
  </si>
  <si>
    <t>Přesun hmot lešení samostatně budovaného</t>
  </si>
  <si>
    <t>42972819R</t>
  </si>
  <si>
    <t>Mřížka čtyřhranná kovová vel. 400x400.20, povrchová úprava pozink</t>
  </si>
  <si>
    <t>kus</t>
  </si>
  <si>
    <t>42972800R</t>
  </si>
  <si>
    <t>Mřížka čtyřhranná  kovová vel. 125x125.20, povrchová úprava pozink</t>
  </si>
  <si>
    <t>42972741R</t>
  </si>
  <si>
    <t>Mřížka kruhová kovová pr.160.20, na konec potrubí, povrchová úprava pozink</t>
  </si>
  <si>
    <t>1ks mřížky na odvětrání PVC potrubí:</t>
  </si>
  <si>
    <t>2 ks mřížky včetně kolena prodlužující mřížku v zateplovacím systému v:</t>
  </si>
  <si>
    <t>2</t>
  </si>
  <si>
    <t>944944011R00</t>
  </si>
  <si>
    <t>Montáž ochranné sítě z umělých vláken</t>
  </si>
  <si>
    <t>941941192RT2</t>
  </si>
  <si>
    <t>Příplatek za každý měsíc použití lešení k pol.1032, lešení vlastní</t>
  </si>
  <si>
    <t>005281010R</t>
  </si>
  <si>
    <t>Propagace, Povinná publicita</t>
  </si>
  <si>
    <t>005261030R</t>
  </si>
  <si>
    <t>Finanční rezerva , Rozpočtová rezerva</t>
  </si>
  <si>
    <t>405417056R</t>
  </si>
  <si>
    <t>Přeložení čidla, vypínače, světla u vchodu</t>
  </si>
  <si>
    <t>210200020RAB</t>
  </si>
  <si>
    <t>Hromosvod, pro administrativní budovy</t>
  </si>
  <si>
    <t>kompl</t>
  </si>
  <si>
    <t>délky rozvodů po fasádě:28*6+25,2*4+13,2*4+2,5*4+8*2+4,5*2</t>
  </si>
  <si>
    <t>210290406R00</t>
  </si>
  <si>
    <t>Výměna vodičů (2 m dlouhých), Přeložení rozvodů el. u vchodových dveří,</t>
  </si>
  <si>
    <t>210290682R00</t>
  </si>
  <si>
    <t>Montáž, Přeložení rozvodů el. u vchodových dveří,</t>
  </si>
  <si>
    <t>229820021R00</t>
  </si>
  <si>
    <t>Demontáž osvětlení výměn</t>
  </si>
  <si>
    <t>34821325R</t>
  </si>
  <si>
    <t>Svítidlo nad vchodem žárovkové</t>
  </si>
  <si>
    <t>113106005RAB</t>
  </si>
  <si>
    <t>Odstranění beton.dlažby vč.podkladu, pl.do 50 m2, včetně naložení a odvozu na skládku do 1 km</t>
  </si>
  <si>
    <t>Okapový chodníček:</t>
  </si>
  <si>
    <t>(25,2*2+13,2)*0,6</t>
  </si>
  <si>
    <t>139600011RA0</t>
  </si>
  <si>
    <t>Ruční výkop v hornině 1-2</t>
  </si>
  <si>
    <t>m3</t>
  </si>
  <si>
    <t>výkop pro okapový chodníček:</t>
  </si>
  <si>
    <t>38,16*0,3</t>
  </si>
  <si>
    <t>174100010RA0</t>
  </si>
  <si>
    <t>Zásyp jam, rýh a šachet sypaninou</t>
  </si>
  <si>
    <t>podsyp pro okapový chodníček:</t>
  </si>
  <si>
    <t>11,448</t>
  </si>
  <si>
    <t>979100011RAH</t>
  </si>
  <si>
    <t>Odvoz suti a vyb.hmot do 10 km, vnitrost. 15 m, svislá doprava z 6.NP ručním nošením</t>
  </si>
  <si>
    <t>979990104R00</t>
  </si>
  <si>
    <t>Poplatek za skládku suti - beton</t>
  </si>
  <si>
    <t>596100020RAA</t>
  </si>
  <si>
    <t>Chodník z dlažby betonové, podklad beton prostý, dlažba HBB 30 x 30 x 3,3 cm</t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</si>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</sst>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14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9" fillId="0" borderId="33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164" fontId="19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X9" sqref="X9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4" t="s">
        <v>42</v>
      </c>
      <c r="C1" s="235"/>
      <c r="D1" s="235"/>
      <c r="E1" s="235"/>
      <c r="F1" s="235"/>
      <c r="G1" s="235"/>
      <c r="H1" s="235"/>
      <c r="I1" s="235"/>
      <c r="J1" s="236"/>
    </row>
    <row r="2" spans="1:15" ht="23.25" customHeight="1" x14ac:dyDescent="0.2">
      <c r="A2" s="4"/>
      <c r="B2" s="81" t="s">
        <v>40</v>
      </c>
      <c r="C2" s="82"/>
      <c r="D2" s="219" t="s">
        <v>47</v>
      </c>
      <c r="E2" s="220"/>
      <c r="F2" s="220"/>
      <c r="G2" s="220"/>
      <c r="H2" s="220"/>
      <c r="I2" s="220"/>
      <c r="J2" s="221"/>
      <c r="O2" s="2"/>
    </row>
    <row r="3" spans="1:15" ht="23.25" customHeight="1" x14ac:dyDescent="0.2">
      <c r="A3" s="4"/>
      <c r="B3" s="83" t="s">
        <v>45</v>
      </c>
      <c r="C3" s="84"/>
      <c r="D3" s="247" t="s">
        <v>43</v>
      </c>
      <c r="E3" s="248"/>
      <c r="F3" s="248"/>
      <c r="G3" s="248"/>
      <c r="H3" s="248"/>
      <c r="I3" s="248"/>
      <c r="J3" s="249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 t="s">
        <v>53</v>
      </c>
      <c r="J6" s="11"/>
    </row>
    <row r="7" spans="1:15" ht="15.75" customHeight="1" x14ac:dyDescent="0.2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6"/>
      <c r="E11" s="226"/>
      <c r="F11" s="226"/>
      <c r="G11" s="226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5"/>
      <c r="E12" s="245"/>
      <c r="F12" s="245"/>
      <c r="G12" s="24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6"/>
      <c r="E13" s="246"/>
      <c r="F13" s="246"/>
      <c r="G13" s="24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5"/>
      <c r="F15" s="225"/>
      <c r="G15" s="243"/>
      <c r="H15" s="243"/>
      <c r="I15" s="243" t="s">
        <v>28</v>
      </c>
      <c r="J15" s="244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2"/>
      <c r="F16" s="223"/>
      <c r="G16" s="222"/>
      <c r="H16" s="223"/>
      <c r="I16" s="222">
        <f>SUMIF(F47:F53,A16,I47:I53)+SUMIF(F47:F53,"PSU",I47:I53)</f>
        <v>0</v>
      </c>
      <c r="J16" s="224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2"/>
      <c r="F17" s="223"/>
      <c r="G17" s="222"/>
      <c r="H17" s="223"/>
      <c r="I17" s="222">
        <f>SUMIF(F47:F53,A17,I47:I53)</f>
        <v>0</v>
      </c>
      <c r="J17" s="224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2"/>
      <c r="F18" s="223"/>
      <c r="G18" s="222"/>
      <c r="H18" s="223"/>
      <c r="I18" s="222">
        <f>SUMIF(F47:F53,A18,I47:I53)</f>
        <v>0</v>
      </c>
      <c r="J18" s="224"/>
    </row>
    <row r="19" spans="1:10" ht="23.25" customHeight="1" x14ac:dyDescent="0.2">
      <c r="A19" s="141" t="s">
        <v>68</v>
      </c>
      <c r="B19" s="142" t="s">
        <v>26</v>
      </c>
      <c r="C19" s="58"/>
      <c r="D19" s="59"/>
      <c r="E19" s="222"/>
      <c r="F19" s="223"/>
      <c r="G19" s="222"/>
      <c r="H19" s="223"/>
      <c r="I19" s="222">
        <f>SUMIF(F47:F53,A19,I47:I53)</f>
        <v>0</v>
      </c>
      <c r="J19" s="224"/>
    </row>
    <row r="20" spans="1:10" ht="23.25" customHeight="1" x14ac:dyDescent="0.2">
      <c r="A20" s="141" t="s">
        <v>72</v>
      </c>
      <c r="B20" s="142" t="s">
        <v>27</v>
      </c>
      <c r="C20" s="58"/>
      <c r="D20" s="59"/>
      <c r="E20" s="222"/>
      <c r="F20" s="223"/>
      <c r="G20" s="222"/>
      <c r="H20" s="223"/>
      <c r="I20" s="222">
        <f>SUMIF(F47:F53,A20,I47:I53)</f>
        <v>0</v>
      </c>
      <c r="J20" s="224"/>
    </row>
    <row r="21" spans="1:10" ht="23.25" customHeight="1" x14ac:dyDescent="0.2">
      <c r="A21" s="4"/>
      <c r="B21" s="74" t="s">
        <v>28</v>
      </c>
      <c r="C21" s="75"/>
      <c r="D21" s="76"/>
      <c r="E21" s="232"/>
      <c r="F21" s="241"/>
      <c r="G21" s="232"/>
      <c r="H21" s="241"/>
      <c r="I21" s="232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0">
        <f>ZakladDPHSniVypocet</f>
        <v>0</v>
      </c>
      <c r="H23" s="231"/>
      <c r="I23" s="23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8">
        <f>ZakladDPHSni*SazbaDPH1/100</f>
        <v>0</v>
      </c>
      <c r="H24" s="229"/>
      <c r="I24" s="22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0">
        <f>ZakladDPHZaklVypocet</f>
        <v>0</v>
      </c>
      <c r="H25" s="231"/>
      <c r="I25" s="23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7">
        <f>ZakladDPHZakl*SazbaDPH2/100</f>
        <v>0</v>
      </c>
      <c r="H26" s="238"/>
      <c r="I26" s="23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9">
        <f>0</f>
        <v>0</v>
      </c>
      <c r="H27" s="239"/>
      <c r="I27" s="239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2">
        <f>ZakladDPHSniVypocet+ZakladDPHZaklVypocet</f>
        <v>0</v>
      </c>
      <c r="H28" s="242"/>
      <c r="I28" s="242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0">
        <f>ZakladDPHSni+DPHSni+ZakladDPHZakl+DPHZakl+Zaokrouhleni</f>
        <v>0</v>
      </c>
      <c r="H29" s="240"/>
      <c r="I29" s="240"/>
      <c r="J29" s="11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42992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7" t="s">
        <v>2</v>
      </c>
      <c r="E35" s="22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/>
      <c r="C39" s="210"/>
      <c r="D39" s="211"/>
      <c r="E39" s="211"/>
      <c r="F39" s="108">
        <f>' Pol'!AC129</f>
        <v>0</v>
      </c>
      <c r="G39" s="109">
        <f>' Pol'!AD129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2" t="s">
        <v>54</v>
      </c>
      <c r="C40" s="213"/>
      <c r="D40" s="213"/>
      <c r="E40" s="21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56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57</v>
      </c>
      <c r="G46" s="129"/>
      <c r="H46" s="129"/>
      <c r="I46" s="215" t="s">
        <v>28</v>
      </c>
      <c r="J46" s="215"/>
    </row>
    <row r="47" spans="1:10" ht="25.5" customHeight="1" x14ac:dyDescent="0.2">
      <c r="A47" s="122"/>
      <c r="B47" s="130" t="s">
        <v>58</v>
      </c>
      <c r="C47" s="217" t="s">
        <v>59</v>
      </c>
      <c r="D47" s="218"/>
      <c r="E47" s="218"/>
      <c r="F47" s="132" t="s">
        <v>23</v>
      </c>
      <c r="G47" s="133"/>
      <c r="H47" s="133"/>
      <c r="I47" s="216">
        <f>' Pol'!G8</f>
        <v>0</v>
      </c>
      <c r="J47" s="216"/>
    </row>
    <row r="48" spans="1:10" ht="25.5" customHeight="1" x14ac:dyDescent="0.2">
      <c r="A48" s="122"/>
      <c r="B48" s="124" t="s">
        <v>60</v>
      </c>
      <c r="C48" s="204" t="s">
        <v>61</v>
      </c>
      <c r="D48" s="205"/>
      <c r="E48" s="205"/>
      <c r="F48" s="134" t="s">
        <v>23</v>
      </c>
      <c r="G48" s="135"/>
      <c r="H48" s="135"/>
      <c r="I48" s="203">
        <f>' Pol'!G33</f>
        <v>0</v>
      </c>
      <c r="J48" s="203"/>
    </row>
    <row r="49" spans="1:10" ht="25.5" customHeight="1" x14ac:dyDescent="0.2">
      <c r="A49" s="122"/>
      <c r="B49" s="124" t="s">
        <v>62</v>
      </c>
      <c r="C49" s="204" t="s">
        <v>63</v>
      </c>
      <c r="D49" s="205"/>
      <c r="E49" s="205"/>
      <c r="F49" s="134" t="s">
        <v>24</v>
      </c>
      <c r="G49" s="135"/>
      <c r="H49" s="135"/>
      <c r="I49" s="203">
        <f>' Pol'!G35</f>
        <v>0</v>
      </c>
      <c r="J49" s="203"/>
    </row>
    <row r="50" spans="1:10" ht="25.5" customHeight="1" x14ac:dyDescent="0.2">
      <c r="A50" s="122"/>
      <c r="B50" s="124" t="s">
        <v>64</v>
      </c>
      <c r="C50" s="204" t="s">
        <v>65</v>
      </c>
      <c r="D50" s="205"/>
      <c r="E50" s="205"/>
      <c r="F50" s="134" t="s">
        <v>24</v>
      </c>
      <c r="G50" s="135"/>
      <c r="H50" s="135"/>
      <c r="I50" s="203">
        <f>' Pol'!G49</f>
        <v>0</v>
      </c>
      <c r="J50" s="203"/>
    </row>
    <row r="51" spans="1:10" ht="25.5" customHeight="1" x14ac:dyDescent="0.2">
      <c r="A51" s="122"/>
      <c r="B51" s="124" t="s">
        <v>66</v>
      </c>
      <c r="C51" s="204" t="s">
        <v>67</v>
      </c>
      <c r="D51" s="205"/>
      <c r="E51" s="205"/>
      <c r="F51" s="134" t="s">
        <v>24</v>
      </c>
      <c r="G51" s="135"/>
      <c r="H51" s="135"/>
      <c r="I51" s="203">
        <f>' Pol'!G77</f>
        <v>0</v>
      </c>
      <c r="J51" s="203"/>
    </row>
    <row r="52" spans="1:10" ht="25.5" customHeight="1" x14ac:dyDescent="0.2">
      <c r="A52" s="122"/>
      <c r="B52" s="124" t="s">
        <v>68</v>
      </c>
      <c r="C52" s="204" t="s">
        <v>69</v>
      </c>
      <c r="D52" s="205"/>
      <c r="E52" s="205"/>
      <c r="F52" s="134" t="s">
        <v>68</v>
      </c>
      <c r="G52" s="135"/>
      <c r="H52" s="135"/>
      <c r="I52" s="203">
        <f>' Pol'!G82</f>
        <v>0</v>
      </c>
      <c r="J52" s="203"/>
    </row>
    <row r="53" spans="1:10" ht="25.5" customHeight="1" x14ac:dyDescent="0.2">
      <c r="A53" s="122"/>
      <c r="B53" s="131" t="s">
        <v>70</v>
      </c>
      <c r="C53" s="207" t="s">
        <v>71</v>
      </c>
      <c r="D53" s="208"/>
      <c r="E53" s="208"/>
      <c r="F53" s="136" t="s">
        <v>23</v>
      </c>
      <c r="G53" s="137"/>
      <c r="H53" s="137"/>
      <c r="I53" s="206">
        <f>' Pol'!G102</f>
        <v>0</v>
      </c>
      <c r="J53" s="206"/>
    </row>
    <row r="54" spans="1:10" ht="25.5" customHeight="1" x14ac:dyDescent="0.2">
      <c r="A54" s="123"/>
      <c r="B54" s="127" t="s">
        <v>1</v>
      </c>
      <c r="C54" s="127"/>
      <c r="D54" s="128"/>
      <c r="E54" s="128"/>
      <c r="F54" s="138"/>
      <c r="G54" s="139"/>
      <c r="H54" s="139"/>
      <c r="I54" s="209">
        <f>SUM(I47:I53)</f>
        <v>0</v>
      </c>
      <c r="J54" s="209"/>
    </row>
    <row r="55" spans="1:10" x14ac:dyDescent="0.2">
      <c r="F55" s="140"/>
      <c r="G55" s="96"/>
      <c r="H55" s="140"/>
      <c r="I55" s="96"/>
      <c r="J55" s="96"/>
    </row>
    <row r="56" spans="1:10" x14ac:dyDescent="0.2">
      <c r="F56" s="140"/>
      <c r="G56" s="96"/>
      <c r="H56" s="140"/>
      <c r="I56" s="96"/>
      <c r="J56" s="96"/>
    </row>
    <row r="57" spans="1:10" x14ac:dyDescent="0.2">
      <c r="F57" s="140"/>
      <c r="G57" s="96"/>
      <c r="H57" s="140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 x14ac:dyDescent="0.2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 x14ac:dyDescent="0.2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9"/>
  <sheetViews>
    <sheetView tabSelected="1" topLeftCell="A105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3" t="s">
        <v>6</v>
      </c>
      <c r="B1" s="273"/>
      <c r="C1" s="273"/>
      <c r="D1" s="273"/>
      <c r="E1" s="273"/>
      <c r="F1" s="273"/>
      <c r="G1" s="273"/>
      <c r="AE1" t="s">
        <v>74</v>
      </c>
    </row>
    <row r="2" spans="1:60" ht="24.95" customHeight="1" x14ac:dyDescent="0.2">
      <c r="A2" s="145" t="s">
        <v>73</v>
      </c>
      <c r="B2" s="143"/>
      <c r="C2" s="274" t="s">
        <v>47</v>
      </c>
      <c r="D2" s="275"/>
      <c r="E2" s="275"/>
      <c r="F2" s="275"/>
      <c r="G2" s="276"/>
      <c r="AE2" t="s">
        <v>75</v>
      </c>
    </row>
    <row r="3" spans="1:60" ht="24.95" customHeight="1" x14ac:dyDescent="0.2">
      <c r="A3" s="146" t="s">
        <v>7</v>
      </c>
      <c r="B3" s="144"/>
      <c r="C3" s="277" t="s">
        <v>43</v>
      </c>
      <c r="D3" s="278"/>
      <c r="E3" s="278"/>
      <c r="F3" s="278"/>
      <c r="G3" s="279"/>
      <c r="AE3" t="s">
        <v>76</v>
      </c>
    </row>
    <row r="4" spans="1:60" ht="24.95" hidden="1" customHeight="1" x14ac:dyDescent="0.2">
      <c r="A4" s="146" t="s">
        <v>8</v>
      </c>
      <c r="B4" s="144"/>
      <c r="C4" s="277"/>
      <c r="D4" s="278"/>
      <c r="E4" s="278"/>
      <c r="F4" s="278"/>
      <c r="G4" s="279"/>
      <c r="AE4" t="s">
        <v>77</v>
      </c>
    </row>
    <row r="5" spans="1:60" hidden="1" x14ac:dyDescent="0.2">
      <c r="A5" s="147" t="s">
        <v>78</v>
      </c>
      <c r="B5" s="148"/>
      <c r="C5" s="149"/>
      <c r="D5" s="150"/>
      <c r="E5" s="150"/>
      <c r="F5" s="150"/>
      <c r="G5" s="151"/>
      <c r="AE5" t="s">
        <v>79</v>
      </c>
    </row>
    <row r="7" spans="1:60" ht="38.25" x14ac:dyDescent="0.2">
      <c r="A7" s="157" t="s">
        <v>80</v>
      </c>
      <c r="B7" s="158" t="s">
        <v>81</v>
      </c>
      <c r="C7" s="158" t="s">
        <v>82</v>
      </c>
      <c r="D7" s="157" t="s">
        <v>83</v>
      </c>
      <c r="E7" s="157" t="s">
        <v>84</v>
      </c>
      <c r="F7" s="152" t="s">
        <v>85</v>
      </c>
      <c r="G7" s="176" t="s">
        <v>28</v>
      </c>
      <c r="H7" s="177" t="s">
        <v>29</v>
      </c>
      <c r="I7" s="177" t="s">
        <v>86</v>
      </c>
      <c r="J7" s="177" t="s">
        <v>30</v>
      </c>
      <c r="K7" s="177" t="s">
        <v>87</v>
      </c>
      <c r="L7" s="177" t="s">
        <v>88</v>
      </c>
      <c r="M7" s="177" t="s">
        <v>89</v>
      </c>
      <c r="N7" s="177" t="s">
        <v>90</v>
      </c>
      <c r="O7" s="177" t="s">
        <v>91</v>
      </c>
      <c r="P7" s="177" t="s">
        <v>92</v>
      </c>
      <c r="Q7" s="177" t="s">
        <v>93</v>
      </c>
      <c r="R7" s="177" t="s">
        <v>94</v>
      </c>
      <c r="S7" s="177" t="s">
        <v>95</v>
      </c>
      <c r="T7" s="177" t="s">
        <v>96</v>
      </c>
      <c r="U7" s="160" t="s">
        <v>97</v>
      </c>
    </row>
    <row r="8" spans="1:60" x14ac:dyDescent="0.2">
      <c r="A8" s="178" t="s">
        <v>98</v>
      </c>
      <c r="B8" s="179" t="s">
        <v>58</v>
      </c>
      <c r="C8" s="180" t="s">
        <v>59</v>
      </c>
      <c r="D8" s="159"/>
      <c r="E8" s="181"/>
      <c r="F8" s="182"/>
      <c r="G8" s="182">
        <f>SUMIF(AE9:AE32,"&lt;&gt;NOR",G9:G32)</f>
        <v>0</v>
      </c>
      <c r="H8" s="182"/>
      <c r="I8" s="182">
        <f>SUM(I9:I32)</f>
        <v>0</v>
      </c>
      <c r="J8" s="182"/>
      <c r="K8" s="182">
        <f>SUM(K9:K32)</f>
        <v>0</v>
      </c>
      <c r="L8" s="182"/>
      <c r="M8" s="182">
        <f>SUM(M9:M32)</f>
        <v>0</v>
      </c>
      <c r="N8" s="159"/>
      <c r="O8" s="159">
        <f>SUM(O9:O32)</f>
        <v>56.286289999999994</v>
      </c>
      <c r="P8" s="159"/>
      <c r="Q8" s="159">
        <f>SUM(Q9:Q32)</f>
        <v>0</v>
      </c>
      <c r="R8" s="159"/>
      <c r="S8" s="159"/>
      <c r="T8" s="178"/>
      <c r="U8" s="159">
        <f>SUM(U9:U32)</f>
        <v>2322.2799999999997</v>
      </c>
      <c r="AE8" t="s">
        <v>99</v>
      </c>
    </row>
    <row r="9" spans="1:60" ht="22.5" outlineLevel="1" x14ac:dyDescent="0.2">
      <c r="A9" s="154">
        <v>1</v>
      </c>
      <c r="B9" s="161" t="s">
        <v>100</v>
      </c>
      <c r="C9" s="194" t="s">
        <v>101</v>
      </c>
      <c r="D9" s="163" t="s">
        <v>102</v>
      </c>
      <c r="E9" s="169">
        <v>96.12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63">
        <v>2.5600000000000001E-2</v>
      </c>
      <c r="O9" s="163">
        <f>ROUND(E9*N9,5)</f>
        <v>2.4606699999999999</v>
      </c>
      <c r="P9" s="163">
        <v>0</v>
      </c>
      <c r="Q9" s="163">
        <f>ROUND(E9*P9,5)</f>
        <v>0</v>
      </c>
      <c r="R9" s="163"/>
      <c r="S9" s="163"/>
      <c r="T9" s="164">
        <v>2.992</v>
      </c>
      <c r="U9" s="163">
        <f>ROUND(E9*T9,2)</f>
        <v>287.58999999999997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103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/>
      <c r="B10" s="161"/>
      <c r="C10" s="195" t="s">
        <v>104</v>
      </c>
      <c r="D10" s="165"/>
      <c r="E10" s="170"/>
      <c r="F10" s="174"/>
      <c r="G10" s="174"/>
      <c r="H10" s="174"/>
      <c r="I10" s="174"/>
      <c r="J10" s="174"/>
      <c r="K10" s="174"/>
      <c r="L10" s="174"/>
      <c r="M10" s="174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105</v>
      </c>
      <c r="AF10" s="153">
        <v>0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/>
      <c r="B11" s="161"/>
      <c r="C11" s="195" t="s">
        <v>106</v>
      </c>
      <c r="D11" s="165"/>
      <c r="E11" s="170">
        <v>96.12</v>
      </c>
      <c r="F11" s="174"/>
      <c r="G11" s="174"/>
      <c r="H11" s="174"/>
      <c r="I11" s="174"/>
      <c r="J11" s="174"/>
      <c r="K11" s="174"/>
      <c r="L11" s="174"/>
      <c r="M11" s="174"/>
      <c r="N11" s="163"/>
      <c r="O11" s="163"/>
      <c r="P11" s="163"/>
      <c r="Q11" s="163"/>
      <c r="R11" s="163"/>
      <c r="S11" s="163"/>
      <c r="T11" s="164"/>
      <c r="U11" s="16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105</v>
      </c>
      <c r="AF11" s="153">
        <v>0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2</v>
      </c>
      <c r="B12" s="161" t="s">
        <v>107</v>
      </c>
      <c r="C12" s="194" t="s">
        <v>108</v>
      </c>
      <c r="D12" s="163" t="s">
        <v>102</v>
      </c>
      <c r="E12" s="169">
        <v>47.505000000000003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63">
        <v>1.8169999999999999E-2</v>
      </c>
      <c r="O12" s="163">
        <f>ROUND(E12*N12,5)</f>
        <v>0.86316999999999999</v>
      </c>
      <c r="P12" s="163">
        <v>0</v>
      </c>
      <c r="Q12" s="163">
        <f>ROUND(E12*P12,5)</f>
        <v>0</v>
      </c>
      <c r="R12" s="163"/>
      <c r="S12" s="163"/>
      <c r="T12" s="164">
        <v>1.2558</v>
      </c>
      <c r="U12" s="163">
        <f>ROUND(E12*T12,2)</f>
        <v>59.66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103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/>
      <c r="B13" s="161"/>
      <c r="C13" s="195" t="s">
        <v>109</v>
      </c>
      <c r="D13" s="165"/>
      <c r="E13" s="170"/>
      <c r="F13" s="174"/>
      <c r="G13" s="174"/>
      <c r="H13" s="174"/>
      <c r="I13" s="174"/>
      <c r="J13" s="174"/>
      <c r="K13" s="174"/>
      <c r="L13" s="174"/>
      <c r="M13" s="174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105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/>
      <c r="B14" s="161"/>
      <c r="C14" s="195" t="s">
        <v>110</v>
      </c>
      <c r="D14" s="165"/>
      <c r="E14" s="170">
        <v>12.15</v>
      </c>
      <c r="F14" s="174"/>
      <c r="G14" s="174"/>
      <c r="H14" s="174"/>
      <c r="I14" s="174"/>
      <c r="J14" s="174"/>
      <c r="K14" s="174"/>
      <c r="L14" s="174"/>
      <c r="M14" s="174"/>
      <c r="N14" s="163"/>
      <c r="O14" s="163"/>
      <c r="P14" s="163"/>
      <c r="Q14" s="163"/>
      <c r="R14" s="163"/>
      <c r="S14" s="163"/>
      <c r="T14" s="164"/>
      <c r="U14" s="16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105</v>
      </c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/>
      <c r="B15" s="161"/>
      <c r="C15" s="195" t="s">
        <v>111</v>
      </c>
      <c r="D15" s="165"/>
      <c r="E15" s="170">
        <v>8.2650000000000006</v>
      </c>
      <c r="F15" s="174"/>
      <c r="G15" s="174"/>
      <c r="H15" s="174"/>
      <c r="I15" s="174"/>
      <c r="J15" s="174"/>
      <c r="K15" s="174"/>
      <c r="L15" s="174"/>
      <c r="M15" s="174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105</v>
      </c>
      <c r="AF15" s="153">
        <v>0</v>
      </c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/>
      <c r="B16" s="161"/>
      <c r="C16" s="195" t="s">
        <v>112</v>
      </c>
      <c r="D16" s="165"/>
      <c r="E16" s="170">
        <v>27.09</v>
      </c>
      <c r="F16" s="174"/>
      <c r="G16" s="174"/>
      <c r="H16" s="174"/>
      <c r="I16" s="174"/>
      <c r="J16" s="174"/>
      <c r="K16" s="174"/>
      <c r="L16" s="174"/>
      <c r="M16" s="174"/>
      <c r="N16" s="163"/>
      <c r="O16" s="163"/>
      <c r="P16" s="163"/>
      <c r="Q16" s="163"/>
      <c r="R16" s="163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105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3</v>
      </c>
      <c r="B17" s="161" t="s">
        <v>113</v>
      </c>
      <c r="C17" s="194" t="s">
        <v>114</v>
      </c>
      <c r="D17" s="163" t="s">
        <v>102</v>
      </c>
      <c r="E17" s="169">
        <v>37.200000000000003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63">
        <v>9.2499999999999995E-3</v>
      </c>
      <c r="O17" s="163">
        <f>ROUND(E17*N17,5)</f>
        <v>0.34410000000000002</v>
      </c>
      <c r="P17" s="163">
        <v>0</v>
      </c>
      <c r="Q17" s="163">
        <f>ROUND(E17*P17,5)</f>
        <v>0</v>
      </c>
      <c r="R17" s="163"/>
      <c r="S17" s="163"/>
      <c r="T17" s="164">
        <v>1.5620000000000001</v>
      </c>
      <c r="U17" s="163">
        <f>ROUND(E17*T17,2)</f>
        <v>58.11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103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/>
      <c r="B18" s="161"/>
      <c r="C18" s="195" t="s">
        <v>109</v>
      </c>
      <c r="D18" s="165"/>
      <c r="E18" s="170"/>
      <c r="F18" s="174"/>
      <c r="G18" s="174"/>
      <c r="H18" s="174"/>
      <c r="I18" s="174"/>
      <c r="J18" s="174"/>
      <c r="K18" s="174"/>
      <c r="L18" s="174"/>
      <c r="M18" s="174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105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/>
      <c r="B19" s="161"/>
      <c r="C19" s="195" t="s">
        <v>115</v>
      </c>
      <c r="D19" s="165"/>
      <c r="E19" s="170">
        <v>37.200000000000003</v>
      </c>
      <c r="F19" s="174"/>
      <c r="G19" s="174"/>
      <c r="H19" s="174"/>
      <c r="I19" s="174"/>
      <c r="J19" s="174"/>
      <c r="K19" s="174"/>
      <c r="L19" s="174"/>
      <c r="M19" s="174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105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4</v>
      </c>
      <c r="B20" s="161" t="s">
        <v>116</v>
      </c>
      <c r="C20" s="194" t="s">
        <v>117</v>
      </c>
      <c r="D20" s="163" t="s">
        <v>118</v>
      </c>
      <c r="E20" s="169">
        <v>11.5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21</v>
      </c>
      <c r="M20" s="174">
        <f>G20*(1+L20/100)</f>
        <v>0</v>
      </c>
      <c r="N20" s="163">
        <v>5.2999999999999998E-4</v>
      </c>
      <c r="O20" s="163">
        <f>ROUND(E20*N20,5)</f>
        <v>6.1000000000000004E-3</v>
      </c>
      <c r="P20" s="163">
        <v>0</v>
      </c>
      <c r="Q20" s="163">
        <f>ROUND(E20*P20,5)</f>
        <v>0</v>
      </c>
      <c r="R20" s="163"/>
      <c r="S20" s="163"/>
      <c r="T20" s="164">
        <v>0.16</v>
      </c>
      <c r="U20" s="163">
        <f>ROUND(E20*T20,2)</f>
        <v>1.84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103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/>
      <c r="B21" s="161"/>
      <c r="C21" s="195" t="s">
        <v>119</v>
      </c>
      <c r="D21" s="165"/>
      <c r="E21" s="170">
        <v>11.5</v>
      </c>
      <c r="F21" s="174"/>
      <c r="G21" s="174"/>
      <c r="H21" s="174"/>
      <c r="I21" s="174"/>
      <c r="J21" s="174"/>
      <c r="K21" s="174"/>
      <c r="L21" s="174"/>
      <c r="M21" s="174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105</v>
      </c>
      <c r="AF21" s="153">
        <v>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54">
        <v>5</v>
      </c>
      <c r="B22" s="161" t="s">
        <v>120</v>
      </c>
      <c r="C22" s="194" t="s">
        <v>121</v>
      </c>
      <c r="D22" s="163" t="s">
        <v>118</v>
      </c>
      <c r="E22" s="169">
        <v>63.6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21</v>
      </c>
      <c r="M22" s="174">
        <f>G22*(1+L22/100)</f>
        <v>0</v>
      </c>
      <c r="N22" s="163">
        <v>8.0000000000000004E-4</v>
      </c>
      <c r="O22" s="163">
        <f>ROUND(E22*N22,5)</f>
        <v>5.0880000000000002E-2</v>
      </c>
      <c r="P22" s="163">
        <v>0</v>
      </c>
      <c r="Q22" s="163">
        <f>ROUND(E22*P22,5)</f>
        <v>0</v>
      </c>
      <c r="R22" s="163"/>
      <c r="S22" s="163"/>
      <c r="T22" s="164">
        <v>0.21360000000000001</v>
      </c>
      <c r="U22" s="163">
        <f>ROUND(E22*T22,2)</f>
        <v>13.58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103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/>
      <c r="B23" s="161"/>
      <c r="C23" s="195" t="s">
        <v>122</v>
      </c>
      <c r="D23" s="165"/>
      <c r="E23" s="170">
        <v>63.6</v>
      </c>
      <c r="F23" s="174"/>
      <c r="G23" s="174"/>
      <c r="H23" s="174"/>
      <c r="I23" s="174"/>
      <c r="J23" s="174"/>
      <c r="K23" s="174"/>
      <c r="L23" s="174"/>
      <c r="M23" s="174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105</v>
      </c>
      <c r="AF23" s="153">
        <v>0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/>
      <c r="B24" s="161"/>
      <c r="C24" s="195" t="s">
        <v>123</v>
      </c>
      <c r="D24" s="165"/>
      <c r="E24" s="170"/>
      <c r="F24" s="174"/>
      <c r="G24" s="174"/>
      <c r="H24" s="174"/>
      <c r="I24" s="174"/>
      <c r="J24" s="174"/>
      <c r="K24" s="174"/>
      <c r="L24" s="174"/>
      <c r="M24" s="174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105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6</v>
      </c>
      <c r="B25" s="161" t="s">
        <v>124</v>
      </c>
      <c r="C25" s="194" t="s">
        <v>125</v>
      </c>
      <c r="D25" s="163" t="s">
        <v>102</v>
      </c>
      <c r="E25" s="169">
        <v>1294.1600000000001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21</v>
      </c>
      <c r="M25" s="174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0.01</v>
      </c>
      <c r="U25" s="163">
        <f>ROUND(E25*T25,2)</f>
        <v>12.94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103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>
        <v>7</v>
      </c>
      <c r="B26" s="161" t="s">
        <v>126</v>
      </c>
      <c r="C26" s="194" t="s">
        <v>127</v>
      </c>
      <c r="D26" s="163" t="s">
        <v>118</v>
      </c>
      <c r="E26" s="169">
        <v>640.79999999999995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63">
        <v>1.4999999999999999E-4</v>
      </c>
      <c r="O26" s="163">
        <f>ROUND(E26*N26,5)</f>
        <v>9.6119999999999997E-2</v>
      </c>
      <c r="P26" s="163">
        <v>0</v>
      </c>
      <c r="Q26" s="163">
        <f>ROUND(E26*P26,5)</f>
        <v>0</v>
      </c>
      <c r="R26" s="163"/>
      <c r="S26" s="163"/>
      <c r="T26" s="164">
        <v>0.06</v>
      </c>
      <c r="U26" s="163">
        <f>ROUND(E26*T26,2)</f>
        <v>38.450000000000003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103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/>
      <c r="B27" s="161"/>
      <c r="C27" s="195" t="s">
        <v>128</v>
      </c>
      <c r="D27" s="165"/>
      <c r="E27" s="170">
        <v>640.79999999999995</v>
      </c>
      <c r="F27" s="174"/>
      <c r="G27" s="174"/>
      <c r="H27" s="174"/>
      <c r="I27" s="174"/>
      <c r="J27" s="174"/>
      <c r="K27" s="174"/>
      <c r="L27" s="174"/>
      <c r="M27" s="174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105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 x14ac:dyDescent="0.2">
      <c r="A28" s="154">
        <v>8</v>
      </c>
      <c r="B28" s="161" t="s">
        <v>129</v>
      </c>
      <c r="C28" s="194" t="s">
        <v>130</v>
      </c>
      <c r="D28" s="163" t="s">
        <v>102</v>
      </c>
      <c r="E28" s="169">
        <v>1294.1600000000001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63">
        <v>4.054E-2</v>
      </c>
      <c r="O28" s="163">
        <f>ROUND(E28*N28,5)</f>
        <v>52.465249999999997</v>
      </c>
      <c r="P28" s="163">
        <v>0</v>
      </c>
      <c r="Q28" s="163">
        <f>ROUND(E28*P28,5)</f>
        <v>0</v>
      </c>
      <c r="R28" s="163"/>
      <c r="S28" s="163"/>
      <c r="T28" s="164">
        <v>1.2758</v>
      </c>
      <c r="U28" s="163">
        <f>ROUND(E28*T28,2)</f>
        <v>1651.09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103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/>
      <c r="B29" s="161"/>
      <c r="C29" s="195" t="s">
        <v>104</v>
      </c>
      <c r="D29" s="165"/>
      <c r="E29" s="170"/>
      <c r="F29" s="174"/>
      <c r="G29" s="174"/>
      <c r="H29" s="174"/>
      <c r="I29" s="174"/>
      <c r="J29" s="174"/>
      <c r="K29" s="174"/>
      <c r="L29" s="174"/>
      <c r="M29" s="174"/>
      <c r="N29" s="163"/>
      <c r="O29" s="163"/>
      <c r="P29" s="163"/>
      <c r="Q29" s="163"/>
      <c r="R29" s="163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105</v>
      </c>
      <c r="AF29" s="153">
        <v>0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/>
      <c r="B30" s="161"/>
      <c r="C30" s="195" t="s">
        <v>131</v>
      </c>
      <c r="D30" s="165"/>
      <c r="E30" s="170">
        <v>1294.1600000000001</v>
      </c>
      <c r="F30" s="174"/>
      <c r="G30" s="174"/>
      <c r="H30" s="174"/>
      <c r="I30" s="174"/>
      <c r="J30" s="174"/>
      <c r="K30" s="174"/>
      <c r="L30" s="174"/>
      <c r="M30" s="174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105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9</v>
      </c>
      <c r="B31" s="161" t="s">
        <v>132</v>
      </c>
      <c r="C31" s="194" t="s">
        <v>133</v>
      </c>
      <c r="D31" s="163" t="s">
        <v>102</v>
      </c>
      <c r="E31" s="169">
        <v>1294.1600000000001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0.14000000000000001</v>
      </c>
      <c r="U31" s="163">
        <f>ROUND(E31*T31,2)</f>
        <v>181.18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103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10</v>
      </c>
      <c r="B32" s="161" t="s">
        <v>134</v>
      </c>
      <c r="C32" s="194" t="s">
        <v>135</v>
      </c>
      <c r="D32" s="163" t="s">
        <v>136</v>
      </c>
      <c r="E32" s="169">
        <v>56.29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63"/>
      <c r="S32" s="163"/>
      <c r="T32" s="164">
        <v>0.317</v>
      </c>
      <c r="U32" s="163">
        <f>ROUND(E32*T32,2)</f>
        <v>17.84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103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5.5" x14ac:dyDescent="0.2">
      <c r="A33" s="155" t="s">
        <v>98</v>
      </c>
      <c r="B33" s="162" t="s">
        <v>60</v>
      </c>
      <c r="C33" s="196" t="s">
        <v>61</v>
      </c>
      <c r="D33" s="166"/>
      <c r="E33" s="171"/>
      <c r="F33" s="175"/>
      <c r="G33" s="175">
        <f>SUMIF(AE34:AE34,"&lt;&gt;NOR",G34:G34)</f>
        <v>0</v>
      </c>
      <c r="H33" s="175"/>
      <c r="I33" s="175">
        <f>SUM(I34:I34)</f>
        <v>0</v>
      </c>
      <c r="J33" s="175"/>
      <c r="K33" s="175">
        <f>SUM(K34:K34)</f>
        <v>0</v>
      </c>
      <c r="L33" s="175"/>
      <c r="M33" s="175">
        <f>SUM(M34:M34)</f>
        <v>0</v>
      </c>
      <c r="N33" s="166"/>
      <c r="O33" s="166">
        <f>SUM(O34:O34)</f>
        <v>4.5300000000000002E-3</v>
      </c>
      <c r="P33" s="166"/>
      <c r="Q33" s="166">
        <f>SUM(Q34:Q34)</f>
        <v>0</v>
      </c>
      <c r="R33" s="166"/>
      <c r="S33" s="166"/>
      <c r="T33" s="167"/>
      <c r="U33" s="166">
        <f>SUM(U34:U34)</f>
        <v>58.9</v>
      </c>
      <c r="AE33" t="s">
        <v>99</v>
      </c>
    </row>
    <row r="34" spans="1:60" outlineLevel="1" x14ac:dyDescent="0.2">
      <c r="A34" s="154">
        <v>11</v>
      </c>
      <c r="B34" s="161" t="s">
        <v>137</v>
      </c>
      <c r="C34" s="194" t="s">
        <v>138</v>
      </c>
      <c r="D34" s="163" t="s">
        <v>102</v>
      </c>
      <c r="E34" s="169">
        <v>453.04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63">
        <v>1.0000000000000001E-5</v>
      </c>
      <c r="O34" s="163">
        <f>ROUND(E34*N34,5)</f>
        <v>4.5300000000000002E-3</v>
      </c>
      <c r="P34" s="163">
        <v>0</v>
      </c>
      <c r="Q34" s="163">
        <f>ROUND(E34*P34,5)</f>
        <v>0</v>
      </c>
      <c r="R34" s="163"/>
      <c r="S34" s="163"/>
      <c r="T34" s="164">
        <v>0.13</v>
      </c>
      <c r="U34" s="163">
        <f>ROUND(E34*T34,2)</f>
        <v>58.9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x14ac:dyDescent="0.2">
      <c r="A35" s="155" t="s">
        <v>98</v>
      </c>
      <c r="B35" s="162" t="s">
        <v>62</v>
      </c>
      <c r="C35" s="196" t="s">
        <v>63</v>
      </c>
      <c r="D35" s="166"/>
      <c r="E35" s="171"/>
      <c r="F35" s="175"/>
      <c r="G35" s="175">
        <f>SUMIF(AE36:AE48,"&lt;&gt;NOR",G36:G48)</f>
        <v>0</v>
      </c>
      <c r="H35" s="175"/>
      <c r="I35" s="175">
        <f>SUM(I36:I48)</f>
        <v>0</v>
      </c>
      <c r="J35" s="175"/>
      <c r="K35" s="175">
        <f>SUM(K36:K48)</f>
        <v>0</v>
      </c>
      <c r="L35" s="175"/>
      <c r="M35" s="175">
        <f>SUM(M36:M48)</f>
        <v>0</v>
      </c>
      <c r="N35" s="166"/>
      <c r="O35" s="166">
        <f>SUM(O36:O48)</f>
        <v>1.14442</v>
      </c>
      <c r="P35" s="166"/>
      <c r="Q35" s="166">
        <f>SUM(Q36:Q48)</f>
        <v>0.44888</v>
      </c>
      <c r="R35" s="166"/>
      <c r="S35" s="166"/>
      <c r="T35" s="167"/>
      <c r="U35" s="166">
        <f>SUM(U36:U48)</f>
        <v>473.3300000000001</v>
      </c>
      <c r="AE35" t="s">
        <v>99</v>
      </c>
    </row>
    <row r="36" spans="1:60" ht="22.5" outlineLevel="1" x14ac:dyDescent="0.2">
      <c r="A36" s="154">
        <v>12</v>
      </c>
      <c r="B36" s="161" t="s">
        <v>139</v>
      </c>
      <c r="C36" s="194" t="s">
        <v>140</v>
      </c>
      <c r="D36" s="163" t="s">
        <v>118</v>
      </c>
      <c r="E36" s="169">
        <v>248</v>
      </c>
      <c r="F36" s="173"/>
      <c r="G36" s="174">
        <f>ROUND(E36*F36,2)</f>
        <v>0</v>
      </c>
      <c r="H36" s="173"/>
      <c r="I36" s="174">
        <f>ROUND(E36*H36,2)</f>
        <v>0</v>
      </c>
      <c r="J36" s="173"/>
      <c r="K36" s="174">
        <f>ROUND(E36*J36,2)</f>
        <v>0</v>
      </c>
      <c r="L36" s="174">
        <v>21</v>
      </c>
      <c r="M36" s="174">
        <f>G36*(1+L36/100)</f>
        <v>0</v>
      </c>
      <c r="N36" s="163">
        <v>0</v>
      </c>
      <c r="O36" s="163">
        <f>ROUND(E36*N36,5)</f>
        <v>0</v>
      </c>
      <c r="P36" s="163">
        <v>1.81E-3</v>
      </c>
      <c r="Q36" s="163">
        <f>ROUND(E36*P36,5)</f>
        <v>0.44888</v>
      </c>
      <c r="R36" s="163"/>
      <c r="S36" s="163"/>
      <c r="T36" s="164">
        <v>0.10050000000000001</v>
      </c>
      <c r="U36" s="163">
        <f>ROUND(E36*T36,2)</f>
        <v>24.92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141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/>
      <c r="B37" s="161"/>
      <c r="C37" s="195" t="s">
        <v>142</v>
      </c>
      <c r="D37" s="165"/>
      <c r="E37" s="170"/>
      <c r="F37" s="174"/>
      <c r="G37" s="174"/>
      <c r="H37" s="174"/>
      <c r="I37" s="174"/>
      <c r="J37" s="174"/>
      <c r="K37" s="174"/>
      <c r="L37" s="174"/>
      <c r="M37" s="174"/>
      <c r="N37" s="163"/>
      <c r="O37" s="163"/>
      <c r="P37" s="163"/>
      <c r="Q37" s="163"/>
      <c r="R37" s="163"/>
      <c r="S37" s="163"/>
      <c r="T37" s="164"/>
      <c r="U37" s="16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105</v>
      </c>
      <c r="AF37" s="153">
        <v>0</v>
      </c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1"/>
      <c r="C38" s="195" t="s">
        <v>143</v>
      </c>
      <c r="D38" s="165"/>
      <c r="E38" s="170">
        <v>248</v>
      </c>
      <c r="F38" s="174"/>
      <c r="G38" s="174"/>
      <c r="H38" s="174"/>
      <c r="I38" s="174"/>
      <c r="J38" s="174"/>
      <c r="K38" s="174"/>
      <c r="L38" s="174"/>
      <c r="M38" s="174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105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13</v>
      </c>
      <c r="B39" s="161" t="s">
        <v>144</v>
      </c>
      <c r="C39" s="194" t="s">
        <v>145</v>
      </c>
      <c r="D39" s="163" t="s">
        <v>118</v>
      </c>
      <c r="E39" s="169">
        <v>248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21</v>
      </c>
      <c r="M39" s="174">
        <f>G39*(1+L39/100)</f>
        <v>0</v>
      </c>
      <c r="N39" s="163">
        <v>2.5799999999999998E-3</v>
      </c>
      <c r="O39" s="163">
        <f>ROUND(E39*N39,5)</f>
        <v>0.63983999999999996</v>
      </c>
      <c r="P39" s="163">
        <v>0</v>
      </c>
      <c r="Q39" s="163">
        <f>ROUND(E39*P39,5)</f>
        <v>0</v>
      </c>
      <c r="R39" s="163"/>
      <c r="S39" s="163"/>
      <c r="T39" s="164">
        <v>0.84099999999999997</v>
      </c>
      <c r="U39" s="163">
        <f>ROUND(E39*T39,2)</f>
        <v>208.57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103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54">
        <v>14</v>
      </c>
      <c r="B40" s="161" t="s">
        <v>146</v>
      </c>
      <c r="C40" s="194" t="s">
        <v>147</v>
      </c>
      <c r="D40" s="163" t="s">
        <v>118</v>
      </c>
      <c r="E40" s="169">
        <v>76.8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21</v>
      </c>
      <c r="M40" s="174">
        <f>G40*(1+L40/100)</f>
        <v>0</v>
      </c>
      <c r="N40" s="163">
        <v>2.66E-3</v>
      </c>
      <c r="O40" s="163">
        <f>ROUND(E40*N40,5)</f>
        <v>0.20429</v>
      </c>
      <c r="P40" s="163">
        <v>0</v>
      </c>
      <c r="Q40" s="163">
        <f>ROUND(E40*P40,5)</f>
        <v>0</v>
      </c>
      <c r="R40" s="163"/>
      <c r="S40" s="163"/>
      <c r="T40" s="164">
        <v>0.68500000000000005</v>
      </c>
      <c r="U40" s="163">
        <f>ROUND(E40*T40,2)</f>
        <v>52.61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103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54"/>
      <c r="B41" s="161"/>
      <c r="C41" s="195" t="s">
        <v>148</v>
      </c>
      <c r="D41" s="165"/>
      <c r="E41" s="170"/>
      <c r="F41" s="174"/>
      <c r="G41" s="174"/>
      <c r="H41" s="174"/>
      <c r="I41" s="174"/>
      <c r="J41" s="174"/>
      <c r="K41" s="174"/>
      <c r="L41" s="174"/>
      <c r="M41" s="174"/>
      <c r="N41" s="163"/>
      <c r="O41" s="163"/>
      <c r="P41" s="163"/>
      <c r="Q41" s="163"/>
      <c r="R41" s="163"/>
      <c r="S41" s="163"/>
      <c r="T41" s="164"/>
      <c r="U41" s="163"/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105</v>
      </c>
      <c r="AF41" s="153">
        <v>0</v>
      </c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54"/>
      <c r="B42" s="161"/>
      <c r="C42" s="195" t="s">
        <v>149</v>
      </c>
      <c r="D42" s="165"/>
      <c r="E42" s="170"/>
      <c r="F42" s="174"/>
      <c r="G42" s="174"/>
      <c r="H42" s="174"/>
      <c r="I42" s="174"/>
      <c r="J42" s="174"/>
      <c r="K42" s="174"/>
      <c r="L42" s="174"/>
      <c r="M42" s="174"/>
      <c r="N42" s="163"/>
      <c r="O42" s="163"/>
      <c r="P42" s="163"/>
      <c r="Q42" s="163"/>
      <c r="R42" s="163"/>
      <c r="S42" s="163"/>
      <c r="T42" s="164"/>
      <c r="U42" s="163"/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105</v>
      </c>
      <c r="AF42" s="153">
        <v>0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54"/>
      <c r="B43" s="161"/>
      <c r="C43" s="195" t="s">
        <v>150</v>
      </c>
      <c r="D43" s="165"/>
      <c r="E43" s="170"/>
      <c r="F43" s="174"/>
      <c r="G43" s="174"/>
      <c r="H43" s="174"/>
      <c r="I43" s="174"/>
      <c r="J43" s="174"/>
      <c r="K43" s="174"/>
      <c r="L43" s="174"/>
      <c r="M43" s="174"/>
      <c r="N43" s="163"/>
      <c r="O43" s="163"/>
      <c r="P43" s="163"/>
      <c r="Q43" s="163"/>
      <c r="R43" s="163"/>
      <c r="S43" s="163"/>
      <c r="T43" s="164"/>
      <c r="U43" s="163"/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105</v>
      </c>
      <c r="AF43" s="153">
        <v>0</v>
      </c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/>
      <c r="B44" s="161"/>
      <c r="C44" s="195" t="s">
        <v>151</v>
      </c>
      <c r="D44" s="165"/>
      <c r="E44" s="170"/>
      <c r="F44" s="174"/>
      <c r="G44" s="174"/>
      <c r="H44" s="174"/>
      <c r="I44" s="174"/>
      <c r="J44" s="174"/>
      <c r="K44" s="174"/>
      <c r="L44" s="174"/>
      <c r="M44" s="174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105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/>
      <c r="B45" s="161"/>
      <c r="C45" s="195" t="s">
        <v>152</v>
      </c>
      <c r="D45" s="165"/>
      <c r="E45" s="170">
        <v>76.8</v>
      </c>
      <c r="F45" s="174"/>
      <c r="G45" s="174"/>
      <c r="H45" s="174"/>
      <c r="I45" s="174"/>
      <c r="J45" s="174"/>
      <c r="K45" s="174"/>
      <c r="L45" s="174"/>
      <c r="M45" s="174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105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15</v>
      </c>
      <c r="B46" s="161" t="s">
        <v>153</v>
      </c>
      <c r="C46" s="194" t="s">
        <v>154</v>
      </c>
      <c r="D46" s="163" t="s">
        <v>118</v>
      </c>
      <c r="E46" s="169">
        <v>76.8</v>
      </c>
      <c r="F46" s="173"/>
      <c r="G46" s="174">
        <f>ROUND(E46*F46,2)</f>
        <v>0</v>
      </c>
      <c r="H46" s="173"/>
      <c r="I46" s="174">
        <f>ROUND(E46*H46,2)</f>
        <v>0</v>
      </c>
      <c r="J46" s="173"/>
      <c r="K46" s="174">
        <f>ROUND(E46*J46,2)</f>
        <v>0</v>
      </c>
      <c r="L46" s="174">
        <v>21</v>
      </c>
      <c r="M46" s="174">
        <f>G46*(1+L46/100)</f>
        <v>0</v>
      </c>
      <c r="N46" s="163">
        <v>8.0999999999999996E-4</v>
      </c>
      <c r="O46" s="163">
        <f>ROUND(E46*N46,5)</f>
        <v>6.2210000000000001E-2</v>
      </c>
      <c r="P46" s="163">
        <v>0</v>
      </c>
      <c r="Q46" s="163">
        <f>ROUND(E46*P46,5)</f>
        <v>0</v>
      </c>
      <c r="R46" s="163"/>
      <c r="S46" s="163"/>
      <c r="T46" s="164">
        <v>0.17219999999999999</v>
      </c>
      <c r="U46" s="163">
        <f>ROUND(E46*T46,2)</f>
        <v>13.22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103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>
        <v>16</v>
      </c>
      <c r="B47" s="161" t="s">
        <v>155</v>
      </c>
      <c r="C47" s="194" t="s">
        <v>156</v>
      </c>
      <c r="D47" s="163" t="s">
        <v>118</v>
      </c>
      <c r="E47" s="169">
        <v>248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21</v>
      </c>
      <c r="M47" s="174">
        <f>G47*(1+L47/100)</f>
        <v>0</v>
      </c>
      <c r="N47" s="163">
        <v>9.6000000000000002E-4</v>
      </c>
      <c r="O47" s="163">
        <f>ROUND(E47*N47,5)</f>
        <v>0.23808000000000001</v>
      </c>
      <c r="P47" s="163">
        <v>0</v>
      </c>
      <c r="Q47" s="163">
        <f>ROUND(E47*P47,5)</f>
        <v>0</v>
      </c>
      <c r="R47" s="163"/>
      <c r="S47" s="163"/>
      <c r="T47" s="164">
        <v>0.67879999999999996</v>
      </c>
      <c r="U47" s="163">
        <f>ROUND(E47*T47,2)</f>
        <v>168.34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103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>
        <v>17</v>
      </c>
      <c r="B48" s="161" t="s">
        <v>157</v>
      </c>
      <c r="C48" s="194" t="s">
        <v>158</v>
      </c>
      <c r="D48" s="163" t="s">
        <v>136</v>
      </c>
      <c r="E48" s="169">
        <v>1.1469</v>
      </c>
      <c r="F48" s="173"/>
      <c r="G48" s="174">
        <f>ROUND(E48*F48,2)</f>
        <v>0</v>
      </c>
      <c r="H48" s="173"/>
      <c r="I48" s="174">
        <f>ROUND(E48*H48,2)</f>
        <v>0</v>
      </c>
      <c r="J48" s="173"/>
      <c r="K48" s="174">
        <f>ROUND(E48*J48,2)</f>
        <v>0</v>
      </c>
      <c r="L48" s="174">
        <v>21</v>
      </c>
      <c r="M48" s="174">
        <f>G48*(1+L48/100)</f>
        <v>0</v>
      </c>
      <c r="N48" s="163">
        <v>0</v>
      </c>
      <c r="O48" s="163">
        <f>ROUND(E48*N48,5)</f>
        <v>0</v>
      </c>
      <c r="P48" s="163">
        <v>0</v>
      </c>
      <c r="Q48" s="163">
        <f>ROUND(E48*P48,5)</f>
        <v>0</v>
      </c>
      <c r="R48" s="163"/>
      <c r="S48" s="163"/>
      <c r="T48" s="164">
        <v>4.9470000000000001</v>
      </c>
      <c r="U48" s="163">
        <f>ROUND(E48*T48,2)</f>
        <v>5.67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103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x14ac:dyDescent="0.2">
      <c r="A49" s="155" t="s">
        <v>98</v>
      </c>
      <c r="B49" s="162" t="s">
        <v>64</v>
      </c>
      <c r="C49" s="196" t="s">
        <v>65</v>
      </c>
      <c r="D49" s="166"/>
      <c r="E49" s="171"/>
      <c r="F49" s="175"/>
      <c r="G49" s="175">
        <f>SUMIF(AE50:AE76,"&lt;&gt;NOR",G50:G76)</f>
        <v>0</v>
      </c>
      <c r="H49" s="175"/>
      <c r="I49" s="175">
        <f>SUM(I50:I76)</f>
        <v>0</v>
      </c>
      <c r="J49" s="175"/>
      <c r="K49" s="175">
        <f>SUM(K50:K76)</f>
        <v>0</v>
      </c>
      <c r="L49" s="175"/>
      <c r="M49" s="175">
        <f>SUM(M50:M76)</f>
        <v>0</v>
      </c>
      <c r="N49" s="166"/>
      <c r="O49" s="166">
        <f>SUM(O50:O76)</f>
        <v>27.424020000000002</v>
      </c>
      <c r="P49" s="166"/>
      <c r="Q49" s="166">
        <f>SUM(Q50:Q76)</f>
        <v>7.67903</v>
      </c>
      <c r="R49" s="166"/>
      <c r="S49" s="166"/>
      <c r="T49" s="167"/>
      <c r="U49" s="166">
        <f>SUM(U50:U76)</f>
        <v>2151.5</v>
      </c>
      <c r="AE49" t="s">
        <v>99</v>
      </c>
    </row>
    <row r="50" spans="1:60" ht="22.5" outlineLevel="1" x14ac:dyDescent="0.2">
      <c r="A50" s="154">
        <v>18</v>
      </c>
      <c r="B50" s="161" t="s">
        <v>159</v>
      </c>
      <c r="C50" s="194" t="s">
        <v>160</v>
      </c>
      <c r="D50" s="163" t="s">
        <v>118</v>
      </c>
      <c r="E50" s="169">
        <v>248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21</v>
      </c>
      <c r="M50" s="174">
        <f>G50*(1+L50/100)</f>
        <v>0</v>
      </c>
      <c r="N50" s="163">
        <v>3.7200000000000002E-3</v>
      </c>
      <c r="O50" s="163">
        <f>ROUND(E50*N50,5)</f>
        <v>0.92256000000000005</v>
      </c>
      <c r="P50" s="163">
        <v>0</v>
      </c>
      <c r="Q50" s="163">
        <f>ROUND(E50*P50,5)</f>
        <v>0</v>
      </c>
      <c r="R50" s="163"/>
      <c r="S50" s="163"/>
      <c r="T50" s="164">
        <v>0.56137999999999999</v>
      </c>
      <c r="U50" s="163">
        <f>ROUND(E50*T50,2)</f>
        <v>139.22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141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2.5" outlineLevel="1" x14ac:dyDescent="0.2">
      <c r="A51" s="154">
        <v>19</v>
      </c>
      <c r="B51" s="161" t="s">
        <v>161</v>
      </c>
      <c r="C51" s="194" t="s">
        <v>162</v>
      </c>
      <c r="D51" s="163" t="s">
        <v>102</v>
      </c>
      <c r="E51" s="169">
        <v>453.04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21</v>
      </c>
      <c r="M51" s="174">
        <f>G51*(1+L51/100)</f>
        <v>0</v>
      </c>
      <c r="N51" s="163">
        <v>3.4000000000000002E-4</v>
      </c>
      <c r="O51" s="163">
        <f>ROUND(E51*N51,5)</f>
        <v>0.15403</v>
      </c>
      <c r="P51" s="163">
        <v>0</v>
      </c>
      <c r="Q51" s="163">
        <f>ROUND(E51*P51,5)</f>
        <v>0</v>
      </c>
      <c r="R51" s="163"/>
      <c r="S51" s="163"/>
      <c r="T51" s="164">
        <v>0.53283000000000003</v>
      </c>
      <c r="U51" s="163">
        <f>ROUND(E51*T51,2)</f>
        <v>241.39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141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/>
      <c r="B52" s="161"/>
      <c r="C52" s="195" t="s">
        <v>163</v>
      </c>
      <c r="D52" s="165"/>
      <c r="E52" s="170">
        <v>406.08</v>
      </c>
      <c r="F52" s="174"/>
      <c r="G52" s="174"/>
      <c r="H52" s="174"/>
      <c r="I52" s="174"/>
      <c r="J52" s="174"/>
      <c r="K52" s="174"/>
      <c r="L52" s="174"/>
      <c r="M52" s="174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105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/>
      <c r="B53" s="161"/>
      <c r="C53" s="195" t="s">
        <v>164</v>
      </c>
      <c r="D53" s="165"/>
      <c r="E53" s="170">
        <v>46.96</v>
      </c>
      <c r="F53" s="174"/>
      <c r="G53" s="174"/>
      <c r="H53" s="174"/>
      <c r="I53" s="174"/>
      <c r="J53" s="174"/>
      <c r="K53" s="174"/>
      <c r="L53" s="174"/>
      <c r="M53" s="174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105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54">
        <v>20</v>
      </c>
      <c r="B54" s="161" t="s">
        <v>165</v>
      </c>
      <c r="C54" s="194" t="s">
        <v>166</v>
      </c>
      <c r="D54" s="163" t="s">
        <v>102</v>
      </c>
      <c r="E54" s="169">
        <v>453.04</v>
      </c>
      <c r="F54" s="173"/>
      <c r="G54" s="174">
        <f>ROUND(E54*F54,2)</f>
        <v>0</v>
      </c>
      <c r="H54" s="173"/>
      <c r="I54" s="174">
        <f>ROUND(E54*H54,2)</f>
        <v>0</v>
      </c>
      <c r="J54" s="173"/>
      <c r="K54" s="174">
        <f>ROUND(E54*J54,2)</f>
        <v>0</v>
      </c>
      <c r="L54" s="174">
        <v>21</v>
      </c>
      <c r="M54" s="174">
        <f>G54*(1+L54/100)</f>
        <v>0</v>
      </c>
      <c r="N54" s="163">
        <v>0</v>
      </c>
      <c r="O54" s="163">
        <f>ROUND(E54*N54,5)</f>
        <v>0</v>
      </c>
      <c r="P54" s="163">
        <v>1.695E-2</v>
      </c>
      <c r="Q54" s="163">
        <f>ROUND(E54*P54,5)</f>
        <v>7.67903</v>
      </c>
      <c r="R54" s="163"/>
      <c r="S54" s="163"/>
      <c r="T54" s="164">
        <v>0.16</v>
      </c>
      <c r="U54" s="163">
        <f>ROUND(E54*T54,2)</f>
        <v>72.489999999999995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103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54">
        <v>21</v>
      </c>
      <c r="B55" s="161" t="s">
        <v>167</v>
      </c>
      <c r="C55" s="194" t="s">
        <v>168</v>
      </c>
      <c r="D55" s="163" t="s">
        <v>102</v>
      </c>
      <c r="E55" s="169">
        <v>406.08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63">
        <v>2.7199999999999998E-2</v>
      </c>
      <c r="O55" s="163">
        <f>ROUND(E55*N55,5)</f>
        <v>11.04538</v>
      </c>
      <c r="P55" s="163">
        <v>0</v>
      </c>
      <c r="Q55" s="163">
        <f>ROUND(E55*P55,5)</f>
        <v>0</v>
      </c>
      <c r="R55" s="163"/>
      <c r="S55" s="163"/>
      <c r="T55" s="164">
        <v>2.79</v>
      </c>
      <c r="U55" s="163">
        <f>ROUND(E55*T55,2)</f>
        <v>1132.96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141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/>
      <c r="B56" s="161"/>
      <c r="C56" s="254" t="s">
        <v>169</v>
      </c>
      <c r="D56" s="255"/>
      <c r="E56" s="256"/>
      <c r="F56" s="257"/>
      <c r="G56" s="258"/>
      <c r="H56" s="174"/>
      <c r="I56" s="174"/>
      <c r="J56" s="174"/>
      <c r="K56" s="174"/>
      <c r="L56" s="174"/>
      <c r="M56" s="174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170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6" t="str">
        <f>C56</f>
        <v>- Součinitel prostupu tepla okna Uw menší nebo = 1,2 W/m2.K, hloubka rámu okna min 85mm</v>
      </c>
      <c r="BB56" s="153"/>
      <c r="BC56" s="153"/>
      <c r="BD56" s="153"/>
      <c r="BE56" s="153"/>
      <c r="BF56" s="153"/>
      <c r="BG56" s="153"/>
      <c r="BH56" s="153"/>
    </row>
    <row r="57" spans="1:60" ht="33.75" outlineLevel="1" x14ac:dyDescent="0.2">
      <c r="A57" s="154"/>
      <c r="B57" s="161"/>
      <c r="C57" s="254" t="s">
        <v>171</v>
      </c>
      <c r="D57" s="255"/>
      <c r="E57" s="256"/>
      <c r="F57" s="257"/>
      <c r="G57" s="258"/>
      <c r="H57" s="174"/>
      <c r="I57" s="174"/>
      <c r="J57" s="174"/>
      <c r="K57" s="174"/>
      <c r="L57" s="174"/>
      <c r="M57" s="174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170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6" t="str">
        <f>C57</f>
        <v>- Zasklení izolačním dvojsklem se součinitelem prostupu tepla Ug menší nebo = 1,1 W/m2.K s "teplým“ distančním rámečkem s lineárním činitelem prostupu tepla psí menší nebo = 0,04 W/m.K , distanční rámeček s jedním spojem (v rozích ohýbaný)</v>
      </c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/>
      <c r="B58" s="161"/>
      <c r="C58" s="195" t="s">
        <v>172</v>
      </c>
      <c r="D58" s="165"/>
      <c r="E58" s="170"/>
      <c r="F58" s="174"/>
      <c r="G58" s="174"/>
      <c r="H58" s="174"/>
      <c r="I58" s="174"/>
      <c r="J58" s="174"/>
      <c r="K58" s="174"/>
      <c r="L58" s="174"/>
      <c r="M58" s="174"/>
      <c r="N58" s="163"/>
      <c r="O58" s="163"/>
      <c r="P58" s="163"/>
      <c r="Q58" s="163"/>
      <c r="R58" s="163"/>
      <c r="S58" s="163"/>
      <c r="T58" s="164"/>
      <c r="U58" s="163"/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105</v>
      </c>
      <c r="AF58" s="153">
        <v>0</v>
      </c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1"/>
      <c r="C59" s="195" t="s">
        <v>173</v>
      </c>
      <c r="D59" s="165"/>
      <c r="E59" s="170">
        <v>406.08</v>
      </c>
      <c r="F59" s="174"/>
      <c r="G59" s="174"/>
      <c r="H59" s="174"/>
      <c r="I59" s="174"/>
      <c r="J59" s="174"/>
      <c r="K59" s="174"/>
      <c r="L59" s="174"/>
      <c r="M59" s="174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105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/>
      <c r="B60" s="161"/>
      <c r="C60" s="195" t="s">
        <v>123</v>
      </c>
      <c r="D60" s="165"/>
      <c r="E60" s="170"/>
      <c r="F60" s="174"/>
      <c r="G60" s="174"/>
      <c r="H60" s="174"/>
      <c r="I60" s="174"/>
      <c r="J60" s="174"/>
      <c r="K60" s="174"/>
      <c r="L60" s="174"/>
      <c r="M60" s="174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105</v>
      </c>
      <c r="AF60" s="153">
        <v>0</v>
      </c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1"/>
      <c r="C61" s="195" t="s">
        <v>123</v>
      </c>
      <c r="D61" s="165"/>
      <c r="E61" s="170"/>
      <c r="F61" s="174"/>
      <c r="G61" s="174"/>
      <c r="H61" s="174"/>
      <c r="I61" s="174"/>
      <c r="J61" s="174"/>
      <c r="K61" s="174"/>
      <c r="L61" s="174"/>
      <c r="M61" s="174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105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54">
        <v>22</v>
      </c>
      <c r="B62" s="161" t="s">
        <v>167</v>
      </c>
      <c r="C62" s="194" t="s">
        <v>174</v>
      </c>
      <c r="D62" s="163" t="s">
        <v>102</v>
      </c>
      <c r="E62" s="169">
        <v>45.36</v>
      </c>
      <c r="F62" s="173"/>
      <c r="G62" s="174">
        <f>ROUND(E62*F62,2)</f>
        <v>0</v>
      </c>
      <c r="H62" s="173"/>
      <c r="I62" s="174">
        <f>ROUND(E62*H62,2)</f>
        <v>0</v>
      </c>
      <c r="J62" s="173"/>
      <c r="K62" s="174">
        <f>ROUND(E62*J62,2)</f>
        <v>0</v>
      </c>
      <c r="L62" s="174">
        <v>21</v>
      </c>
      <c r="M62" s="174">
        <f>G62*(1+L62/100)</f>
        <v>0</v>
      </c>
      <c r="N62" s="163">
        <v>2.7199999999999998E-2</v>
      </c>
      <c r="O62" s="163">
        <f>ROUND(E62*N62,5)</f>
        <v>1.2337899999999999</v>
      </c>
      <c r="P62" s="163">
        <v>0</v>
      </c>
      <c r="Q62" s="163">
        <f>ROUND(E62*P62,5)</f>
        <v>0</v>
      </c>
      <c r="R62" s="163"/>
      <c r="S62" s="163"/>
      <c r="T62" s="164">
        <v>2.79</v>
      </c>
      <c r="U62" s="163">
        <f>ROUND(E62*T62,2)</f>
        <v>126.55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141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/>
      <c r="B63" s="161"/>
      <c r="C63" s="254" t="s">
        <v>169</v>
      </c>
      <c r="D63" s="255"/>
      <c r="E63" s="256"/>
      <c r="F63" s="257"/>
      <c r="G63" s="258"/>
      <c r="H63" s="174"/>
      <c r="I63" s="174"/>
      <c r="J63" s="174"/>
      <c r="K63" s="174"/>
      <c r="L63" s="174"/>
      <c r="M63" s="174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170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6" t="str">
        <f>C63</f>
        <v>- Součinitel prostupu tepla okna Uw menší nebo = 1,2 W/m2.K, hloubka rámu okna min 85mm</v>
      </c>
      <c r="BB63" s="153"/>
      <c r="BC63" s="153"/>
      <c r="BD63" s="153"/>
      <c r="BE63" s="153"/>
      <c r="BF63" s="153"/>
      <c r="BG63" s="153"/>
      <c r="BH63" s="153"/>
    </row>
    <row r="64" spans="1:60" ht="33.75" outlineLevel="1" x14ac:dyDescent="0.2">
      <c r="A64" s="154"/>
      <c r="B64" s="161"/>
      <c r="C64" s="254" t="s">
        <v>171</v>
      </c>
      <c r="D64" s="255"/>
      <c r="E64" s="256"/>
      <c r="F64" s="257"/>
      <c r="G64" s="258"/>
      <c r="H64" s="174"/>
      <c r="I64" s="174"/>
      <c r="J64" s="174"/>
      <c r="K64" s="174"/>
      <c r="L64" s="174"/>
      <c r="M64" s="174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170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6" t="str">
        <f>C64</f>
        <v>- Zasklení izolačním dvojsklem se součinitelem prostupu tepla Ug menší nebo = 1,1 W/m2.K s "teplým“ distančním rámečkem s lineárním činitelem prostupu tepla psí menší nebo = 0,04 W/m.K , distanční rámeček s jedním spojem (v rozích ohýbaný)</v>
      </c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/>
      <c r="B65" s="161"/>
      <c r="C65" s="195" t="s">
        <v>175</v>
      </c>
      <c r="D65" s="165"/>
      <c r="E65" s="170">
        <v>45.36</v>
      </c>
      <c r="F65" s="174"/>
      <c r="G65" s="174"/>
      <c r="H65" s="174"/>
      <c r="I65" s="174"/>
      <c r="J65" s="174"/>
      <c r="K65" s="174"/>
      <c r="L65" s="174"/>
      <c r="M65" s="174"/>
      <c r="N65" s="163"/>
      <c r="O65" s="163"/>
      <c r="P65" s="163"/>
      <c r="Q65" s="163"/>
      <c r="R65" s="163"/>
      <c r="S65" s="163"/>
      <c r="T65" s="164"/>
      <c r="U65" s="163"/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105</v>
      </c>
      <c r="AF65" s="153">
        <v>0</v>
      </c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/>
      <c r="B66" s="161"/>
      <c r="C66" s="195" t="s">
        <v>176</v>
      </c>
      <c r="D66" s="165"/>
      <c r="E66" s="170"/>
      <c r="F66" s="174"/>
      <c r="G66" s="174"/>
      <c r="H66" s="174"/>
      <c r="I66" s="174"/>
      <c r="J66" s="174"/>
      <c r="K66" s="174"/>
      <c r="L66" s="174"/>
      <c r="M66" s="174"/>
      <c r="N66" s="163"/>
      <c r="O66" s="163"/>
      <c r="P66" s="163"/>
      <c r="Q66" s="163"/>
      <c r="R66" s="163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105</v>
      </c>
      <c r="AF66" s="153">
        <v>0</v>
      </c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54">
        <v>23</v>
      </c>
      <c r="B67" s="161" t="s">
        <v>177</v>
      </c>
      <c r="C67" s="194" t="s">
        <v>178</v>
      </c>
      <c r="D67" s="163" t="s">
        <v>102</v>
      </c>
      <c r="E67" s="169">
        <v>1.6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63">
        <v>3.032E-2</v>
      </c>
      <c r="O67" s="163">
        <f>ROUND(E67*N67,5)</f>
        <v>4.8509999999999998E-2</v>
      </c>
      <c r="P67" s="163">
        <v>0</v>
      </c>
      <c r="Q67" s="163">
        <f>ROUND(E67*P67,5)</f>
        <v>0</v>
      </c>
      <c r="R67" s="163"/>
      <c r="S67" s="163"/>
      <c r="T67" s="164">
        <v>1.01</v>
      </c>
      <c r="U67" s="163">
        <f>ROUND(E67*T67,2)</f>
        <v>1.62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141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/>
      <c r="B68" s="161"/>
      <c r="C68" s="195" t="s">
        <v>179</v>
      </c>
      <c r="D68" s="165"/>
      <c r="E68" s="170">
        <v>1.6</v>
      </c>
      <c r="F68" s="174"/>
      <c r="G68" s="174"/>
      <c r="H68" s="174"/>
      <c r="I68" s="174"/>
      <c r="J68" s="174"/>
      <c r="K68" s="174"/>
      <c r="L68" s="174"/>
      <c r="M68" s="174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105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/>
      <c r="B69" s="161"/>
      <c r="C69" s="195" t="s">
        <v>180</v>
      </c>
      <c r="D69" s="165"/>
      <c r="E69" s="170"/>
      <c r="F69" s="174"/>
      <c r="G69" s="174"/>
      <c r="H69" s="174"/>
      <c r="I69" s="174"/>
      <c r="J69" s="174"/>
      <c r="K69" s="174"/>
      <c r="L69" s="174"/>
      <c r="M69" s="174"/>
      <c r="N69" s="163"/>
      <c r="O69" s="163"/>
      <c r="P69" s="163"/>
      <c r="Q69" s="163"/>
      <c r="R69" s="163"/>
      <c r="S69" s="163"/>
      <c r="T69" s="164"/>
      <c r="U69" s="16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105</v>
      </c>
      <c r="AF69" s="153">
        <v>0</v>
      </c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24</v>
      </c>
      <c r="B70" s="161" t="s">
        <v>181</v>
      </c>
      <c r="C70" s="194" t="s">
        <v>182</v>
      </c>
      <c r="D70" s="163" t="s">
        <v>136</v>
      </c>
      <c r="E70" s="169">
        <v>27.5</v>
      </c>
      <c r="F70" s="173"/>
      <c r="G70" s="174">
        <f>ROUND(E70*F70,2)</f>
        <v>0</v>
      </c>
      <c r="H70" s="173"/>
      <c r="I70" s="174">
        <f>ROUND(E70*H70,2)</f>
        <v>0</v>
      </c>
      <c r="J70" s="173"/>
      <c r="K70" s="174">
        <f>ROUND(E70*J70,2)</f>
        <v>0</v>
      </c>
      <c r="L70" s="174">
        <v>21</v>
      </c>
      <c r="M70" s="174">
        <f>G70*(1+L70/100)</f>
        <v>0</v>
      </c>
      <c r="N70" s="163">
        <v>0</v>
      </c>
      <c r="O70" s="163">
        <f>ROUND(E70*N70,5)</f>
        <v>0</v>
      </c>
      <c r="P70" s="163">
        <v>0</v>
      </c>
      <c r="Q70" s="163">
        <f>ROUND(E70*P70,5)</f>
        <v>0</v>
      </c>
      <c r="R70" s="163"/>
      <c r="S70" s="163"/>
      <c r="T70" s="164">
        <v>2.4470000000000001</v>
      </c>
      <c r="U70" s="163">
        <f>ROUND(E70*T70,2)</f>
        <v>67.290000000000006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103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2.5" outlineLevel="1" x14ac:dyDescent="0.2">
      <c r="A71" s="154">
        <v>25</v>
      </c>
      <c r="B71" s="161" t="s">
        <v>183</v>
      </c>
      <c r="C71" s="194" t="s">
        <v>184</v>
      </c>
      <c r="D71" s="163" t="s">
        <v>102</v>
      </c>
      <c r="E71" s="169">
        <v>256.32</v>
      </c>
      <c r="F71" s="173"/>
      <c r="G71" s="174">
        <f>ROUND(E71*F71,2)</f>
        <v>0</v>
      </c>
      <c r="H71" s="173"/>
      <c r="I71" s="174">
        <f>ROUND(E71*H71,2)</f>
        <v>0</v>
      </c>
      <c r="J71" s="173"/>
      <c r="K71" s="174">
        <f>ROUND(E71*J71,2)</f>
        <v>0</v>
      </c>
      <c r="L71" s="174">
        <v>21</v>
      </c>
      <c r="M71" s="174">
        <f>G71*(1+L71/100)</f>
        <v>0</v>
      </c>
      <c r="N71" s="163">
        <v>3.4909999999999997E-2</v>
      </c>
      <c r="O71" s="163">
        <f>ROUND(E71*N71,5)</f>
        <v>8.9481300000000008</v>
      </c>
      <c r="P71" s="163">
        <v>0</v>
      </c>
      <c r="Q71" s="163">
        <f>ROUND(E71*P71,5)</f>
        <v>0</v>
      </c>
      <c r="R71" s="163"/>
      <c r="S71" s="163"/>
      <c r="T71" s="164">
        <v>1.1841699999999999</v>
      </c>
      <c r="U71" s="163">
        <f>ROUND(E71*T71,2)</f>
        <v>303.52999999999997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103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/>
      <c r="B72" s="161"/>
      <c r="C72" s="195" t="s">
        <v>185</v>
      </c>
      <c r="D72" s="165"/>
      <c r="E72" s="170">
        <v>256.32</v>
      </c>
      <c r="F72" s="174"/>
      <c r="G72" s="174"/>
      <c r="H72" s="174"/>
      <c r="I72" s="174"/>
      <c r="J72" s="174"/>
      <c r="K72" s="174"/>
      <c r="L72" s="174"/>
      <c r="M72" s="174"/>
      <c r="N72" s="163"/>
      <c r="O72" s="163"/>
      <c r="P72" s="163"/>
      <c r="Q72" s="163"/>
      <c r="R72" s="163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105</v>
      </c>
      <c r="AF72" s="153">
        <v>0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26</v>
      </c>
      <c r="B73" s="161" t="s">
        <v>186</v>
      </c>
      <c r="C73" s="194" t="s">
        <v>187</v>
      </c>
      <c r="D73" s="163" t="s">
        <v>102</v>
      </c>
      <c r="E73" s="169">
        <v>416.4</v>
      </c>
      <c r="F73" s="173"/>
      <c r="G73" s="174">
        <f>ROUND(E73*F73,2)</f>
        <v>0</v>
      </c>
      <c r="H73" s="173"/>
      <c r="I73" s="174">
        <f>ROUND(E73*H73,2)</f>
        <v>0</v>
      </c>
      <c r="J73" s="173"/>
      <c r="K73" s="174">
        <f>ROUND(E73*J73,2)</f>
        <v>0</v>
      </c>
      <c r="L73" s="174">
        <v>21</v>
      </c>
      <c r="M73" s="174">
        <f>G73*(1+L73/100)</f>
        <v>0</v>
      </c>
      <c r="N73" s="163">
        <v>1.3999999999999999E-4</v>
      </c>
      <c r="O73" s="163">
        <f>ROUND(E73*N73,5)</f>
        <v>5.8299999999999998E-2</v>
      </c>
      <c r="P73" s="163">
        <v>0</v>
      </c>
      <c r="Q73" s="163">
        <f>ROUND(E73*P73,5)</f>
        <v>0</v>
      </c>
      <c r="R73" s="163"/>
      <c r="S73" s="163"/>
      <c r="T73" s="164">
        <v>0.10191</v>
      </c>
      <c r="U73" s="163">
        <f>ROUND(E73*T73,2)</f>
        <v>42.44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103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/>
      <c r="B74" s="161"/>
      <c r="C74" s="195" t="s">
        <v>188</v>
      </c>
      <c r="D74" s="165"/>
      <c r="E74" s="170">
        <v>416.4</v>
      </c>
      <c r="F74" s="174"/>
      <c r="G74" s="174"/>
      <c r="H74" s="174"/>
      <c r="I74" s="174"/>
      <c r="J74" s="174"/>
      <c r="K74" s="174"/>
      <c r="L74" s="174"/>
      <c r="M74" s="174"/>
      <c r="N74" s="163"/>
      <c r="O74" s="163"/>
      <c r="P74" s="163"/>
      <c r="Q74" s="163"/>
      <c r="R74" s="163"/>
      <c r="S74" s="163"/>
      <c r="T74" s="164"/>
      <c r="U74" s="163"/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105</v>
      </c>
      <c r="AF74" s="153">
        <v>0</v>
      </c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>
        <v>27</v>
      </c>
      <c r="B75" s="161" t="s">
        <v>189</v>
      </c>
      <c r="C75" s="194" t="s">
        <v>190</v>
      </c>
      <c r="D75" s="163" t="s">
        <v>102</v>
      </c>
      <c r="E75" s="169">
        <v>62</v>
      </c>
      <c r="F75" s="173"/>
      <c r="G75" s="174">
        <f>ROUND(E75*F75,2)</f>
        <v>0</v>
      </c>
      <c r="H75" s="173"/>
      <c r="I75" s="174">
        <f>ROUND(E75*H75,2)</f>
        <v>0</v>
      </c>
      <c r="J75" s="173"/>
      <c r="K75" s="174">
        <f>ROUND(E75*J75,2)</f>
        <v>0</v>
      </c>
      <c r="L75" s="174">
        <v>21</v>
      </c>
      <c r="M75" s="174">
        <f>G75*(1+L75/100)</f>
        <v>0</v>
      </c>
      <c r="N75" s="163">
        <v>8.0860000000000001E-2</v>
      </c>
      <c r="O75" s="163">
        <f>ROUND(E75*N75,5)</f>
        <v>5.0133200000000002</v>
      </c>
      <c r="P75" s="163">
        <v>0</v>
      </c>
      <c r="Q75" s="163">
        <f>ROUND(E75*P75,5)</f>
        <v>0</v>
      </c>
      <c r="R75" s="163"/>
      <c r="S75" s="163"/>
      <c r="T75" s="164">
        <v>0.38719999999999999</v>
      </c>
      <c r="U75" s="163">
        <f>ROUND(E75*T75,2)</f>
        <v>24.01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103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/>
      <c r="B76" s="161"/>
      <c r="C76" s="195" t="s">
        <v>191</v>
      </c>
      <c r="D76" s="165"/>
      <c r="E76" s="170">
        <v>62</v>
      </c>
      <c r="F76" s="174"/>
      <c r="G76" s="174"/>
      <c r="H76" s="174"/>
      <c r="I76" s="174"/>
      <c r="J76" s="174"/>
      <c r="K76" s="174"/>
      <c r="L76" s="174"/>
      <c r="M76" s="174"/>
      <c r="N76" s="163"/>
      <c r="O76" s="163"/>
      <c r="P76" s="163"/>
      <c r="Q76" s="163"/>
      <c r="R76" s="163"/>
      <c r="S76" s="163"/>
      <c r="T76" s="164"/>
      <c r="U76" s="16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105</v>
      </c>
      <c r="AF76" s="153">
        <v>0</v>
      </c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ht="25.5" x14ac:dyDescent="0.2">
      <c r="A77" s="155" t="s">
        <v>98</v>
      </c>
      <c r="B77" s="162" t="s">
        <v>66</v>
      </c>
      <c r="C77" s="196" t="s">
        <v>67</v>
      </c>
      <c r="D77" s="166"/>
      <c r="E77" s="171"/>
      <c r="F77" s="175"/>
      <c r="G77" s="175">
        <f>SUMIF(AE78:AE81,"&lt;&gt;NOR",G78:G81)</f>
        <v>0</v>
      </c>
      <c r="H77" s="175"/>
      <c r="I77" s="175">
        <f>SUM(I78:I81)</f>
        <v>0</v>
      </c>
      <c r="J77" s="175"/>
      <c r="K77" s="175">
        <f>SUM(K78:K81)</f>
        <v>0</v>
      </c>
      <c r="L77" s="175"/>
      <c r="M77" s="175">
        <f>SUM(M78:M81)</f>
        <v>0</v>
      </c>
      <c r="N77" s="166"/>
      <c r="O77" s="166">
        <f>SUM(O78:O81)</f>
        <v>3.1800000000000002E-2</v>
      </c>
      <c r="P77" s="166"/>
      <c r="Q77" s="166">
        <f>SUM(Q78:Q81)</f>
        <v>0.79920000000000002</v>
      </c>
      <c r="R77" s="166"/>
      <c r="S77" s="166"/>
      <c r="T77" s="167"/>
      <c r="U77" s="166">
        <f>SUM(U78:U81)</f>
        <v>21.1</v>
      </c>
      <c r="AE77" t="s">
        <v>99</v>
      </c>
    </row>
    <row r="78" spans="1:60" outlineLevel="1" x14ac:dyDescent="0.2">
      <c r="A78" s="154">
        <v>28</v>
      </c>
      <c r="B78" s="161" t="s">
        <v>192</v>
      </c>
      <c r="C78" s="194" t="s">
        <v>193</v>
      </c>
      <c r="D78" s="163" t="s">
        <v>194</v>
      </c>
      <c r="E78" s="169">
        <v>30</v>
      </c>
      <c r="F78" s="173"/>
      <c r="G78" s="174">
        <f>ROUND(E78*F78,2)</f>
        <v>0</v>
      </c>
      <c r="H78" s="173"/>
      <c r="I78" s="174">
        <f>ROUND(E78*H78,2)</f>
        <v>0</v>
      </c>
      <c r="J78" s="173"/>
      <c r="K78" s="174">
        <f>ROUND(E78*J78,2)</f>
        <v>0</v>
      </c>
      <c r="L78" s="174">
        <v>21</v>
      </c>
      <c r="M78" s="174">
        <f>G78*(1+L78/100)</f>
        <v>0</v>
      </c>
      <c r="N78" s="163">
        <v>1.06E-3</v>
      </c>
      <c r="O78" s="163">
        <f>ROUND(E78*N78,5)</f>
        <v>3.1800000000000002E-2</v>
      </c>
      <c r="P78" s="163">
        <v>0</v>
      </c>
      <c r="Q78" s="163">
        <f>ROUND(E78*P78,5)</f>
        <v>0</v>
      </c>
      <c r="R78" s="163"/>
      <c r="S78" s="163"/>
      <c r="T78" s="164">
        <v>0.30718000000000001</v>
      </c>
      <c r="U78" s="163">
        <f>ROUND(E78*T78,2)</f>
        <v>9.2200000000000006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141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54"/>
      <c r="B79" s="161"/>
      <c r="C79" s="195" t="s">
        <v>195</v>
      </c>
      <c r="D79" s="165"/>
      <c r="E79" s="170">
        <v>30</v>
      </c>
      <c r="F79" s="174"/>
      <c r="G79" s="174"/>
      <c r="H79" s="174"/>
      <c r="I79" s="174"/>
      <c r="J79" s="174"/>
      <c r="K79" s="174"/>
      <c r="L79" s="174"/>
      <c r="M79" s="174"/>
      <c r="N79" s="163"/>
      <c r="O79" s="163"/>
      <c r="P79" s="163"/>
      <c r="Q79" s="163"/>
      <c r="R79" s="163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105</v>
      </c>
      <c r="AF79" s="153">
        <v>0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>
        <v>29</v>
      </c>
      <c r="B80" s="161" t="s">
        <v>196</v>
      </c>
      <c r="C80" s="194" t="s">
        <v>197</v>
      </c>
      <c r="D80" s="163" t="s">
        <v>118</v>
      </c>
      <c r="E80" s="169">
        <v>21.6</v>
      </c>
      <c r="F80" s="173"/>
      <c r="G80" s="174">
        <f>ROUND(E80*F80,2)</f>
        <v>0</v>
      </c>
      <c r="H80" s="173"/>
      <c r="I80" s="174">
        <f>ROUND(E80*H80,2)</f>
        <v>0</v>
      </c>
      <c r="J80" s="173"/>
      <c r="K80" s="174">
        <f>ROUND(E80*J80,2)</f>
        <v>0</v>
      </c>
      <c r="L80" s="174">
        <v>21</v>
      </c>
      <c r="M80" s="174">
        <f>G80*(1+L80/100)</f>
        <v>0</v>
      </c>
      <c r="N80" s="163">
        <v>0</v>
      </c>
      <c r="O80" s="163">
        <f>ROUND(E80*N80,5)</f>
        <v>0</v>
      </c>
      <c r="P80" s="163">
        <v>3.6999999999999998E-2</v>
      </c>
      <c r="Q80" s="163">
        <f>ROUND(E80*P80,5)</f>
        <v>0.79920000000000002</v>
      </c>
      <c r="R80" s="163"/>
      <c r="S80" s="163"/>
      <c r="T80" s="164">
        <v>0.55000000000000004</v>
      </c>
      <c r="U80" s="163">
        <f>ROUND(E80*T80,2)</f>
        <v>11.88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103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/>
      <c r="B81" s="161"/>
      <c r="C81" s="195" t="s">
        <v>198</v>
      </c>
      <c r="D81" s="165"/>
      <c r="E81" s="170">
        <v>21.6</v>
      </c>
      <c r="F81" s="174"/>
      <c r="G81" s="174"/>
      <c r="H81" s="174"/>
      <c r="I81" s="174"/>
      <c r="J81" s="174"/>
      <c r="K81" s="174"/>
      <c r="L81" s="174"/>
      <c r="M81" s="174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105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x14ac:dyDescent="0.2">
      <c r="A82" s="155" t="s">
        <v>98</v>
      </c>
      <c r="B82" s="162" t="s">
        <v>68</v>
      </c>
      <c r="C82" s="196" t="s">
        <v>69</v>
      </c>
      <c r="D82" s="166"/>
      <c r="E82" s="171"/>
      <c r="F82" s="175"/>
      <c r="G82" s="175">
        <f>SUMIF(AE83:AE101,"&lt;&gt;NOR",G83:G101)</f>
        <v>0</v>
      </c>
      <c r="H82" s="175"/>
      <c r="I82" s="175">
        <f>SUM(I83:I101)</f>
        <v>0</v>
      </c>
      <c r="J82" s="175"/>
      <c r="K82" s="175">
        <f>SUM(K83:K101)</f>
        <v>0</v>
      </c>
      <c r="L82" s="175"/>
      <c r="M82" s="175">
        <f>SUM(M83:M101)</f>
        <v>0</v>
      </c>
      <c r="N82" s="166"/>
      <c r="O82" s="166">
        <f>SUM(O83:O101)</f>
        <v>32.260300000000001</v>
      </c>
      <c r="P82" s="166"/>
      <c r="Q82" s="166">
        <f>SUM(Q83:Q101)</f>
        <v>0</v>
      </c>
      <c r="R82" s="166"/>
      <c r="S82" s="166"/>
      <c r="T82" s="167"/>
      <c r="U82" s="166">
        <f>SUM(U83:U101)</f>
        <v>733.97</v>
      </c>
      <c r="AE82" t="s">
        <v>99</v>
      </c>
    </row>
    <row r="83" spans="1:60" outlineLevel="1" x14ac:dyDescent="0.2">
      <c r="A83" s="154">
        <v>30</v>
      </c>
      <c r="B83" s="161" t="s">
        <v>199</v>
      </c>
      <c r="C83" s="194" t="s">
        <v>200</v>
      </c>
      <c r="D83" s="163" t="s">
        <v>201</v>
      </c>
      <c r="E83" s="169">
        <v>1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63">
        <v>0</v>
      </c>
      <c r="O83" s="163">
        <f>ROUND(E83*N83,5)</f>
        <v>0</v>
      </c>
      <c r="P83" s="163">
        <v>0</v>
      </c>
      <c r="Q83" s="163">
        <f>ROUND(E83*P83,5)</f>
        <v>0</v>
      </c>
      <c r="R83" s="163"/>
      <c r="S83" s="163"/>
      <c r="T83" s="164">
        <v>0</v>
      </c>
      <c r="U83" s="163">
        <f>ROUND(E83*T83,2)</f>
        <v>0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103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>
        <v>31</v>
      </c>
      <c r="B84" s="161" t="s">
        <v>202</v>
      </c>
      <c r="C84" s="194" t="s">
        <v>203</v>
      </c>
      <c r="D84" s="163" t="s">
        <v>201</v>
      </c>
      <c r="E84" s="169">
        <v>1</v>
      </c>
      <c r="F84" s="173"/>
      <c r="G84" s="174">
        <f>ROUND(E84*F84,2)</f>
        <v>0</v>
      </c>
      <c r="H84" s="173"/>
      <c r="I84" s="174">
        <f>ROUND(E84*H84,2)</f>
        <v>0</v>
      </c>
      <c r="J84" s="173"/>
      <c r="K84" s="174">
        <f>ROUND(E84*J84,2)</f>
        <v>0</v>
      </c>
      <c r="L84" s="174">
        <v>21</v>
      </c>
      <c r="M84" s="174">
        <f>G84*(1+L84/100)</f>
        <v>0</v>
      </c>
      <c r="N84" s="163">
        <v>0</v>
      </c>
      <c r="O84" s="163">
        <f>ROUND(E84*N84,5)</f>
        <v>0</v>
      </c>
      <c r="P84" s="163">
        <v>0</v>
      </c>
      <c r="Q84" s="163">
        <f>ROUND(E84*P84,5)</f>
        <v>0</v>
      </c>
      <c r="R84" s="163"/>
      <c r="S84" s="163"/>
      <c r="T84" s="164">
        <v>0</v>
      </c>
      <c r="U84" s="163">
        <f>ROUND(E84*T84,2)</f>
        <v>0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103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2.5" outlineLevel="1" x14ac:dyDescent="0.2">
      <c r="A85" s="154"/>
      <c r="B85" s="161"/>
      <c r="C85" s="195" t="s">
        <v>204</v>
      </c>
      <c r="D85" s="165"/>
      <c r="E85" s="170"/>
      <c r="F85" s="174"/>
      <c r="G85" s="174"/>
      <c r="H85" s="174"/>
      <c r="I85" s="174"/>
      <c r="J85" s="174"/>
      <c r="K85" s="174"/>
      <c r="L85" s="174"/>
      <c r="M85" s="174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105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/>
      <c r="B86" s="161"/>
      <c r="C86" s="195" t="s">
        <v>205</v>
      </c>
      <c r="D86" s="165"/>
      <c r="E86" s="170">
        <v>1</v>
      </c>
      <c r="F86" s="174"/>
      <c r="G86" s="174"/>
      <c r="H86" s="174"/>
      <c r="I86" s="174"/>
      <c r="J86" s="174"/>
      <c r="K86" s="174"/>
      <c r="L86" s="174"/>
      <c r="M86" s="174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105</v>
      </c>
      <c r="AF86" s="153">
        <v>0</v>
      </c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>
        <v>32</v>
      </c>
      <c r="B87" s="161" t="s">
        <v>206</v>
      </c>
      <c r="C87" s="194" t="s">
        <v>207</v>
      </c>
      <c r="D87" s="163" t="s">
        <v>102</v>
      </c>
      <c r="E87" s="169">
        <v>1747.2</v>
      </c>
      <c r="F87" s="173"/>
      <c r="G87" s="174">
        <f>ROUND(E87*F87,2)</f>
        <v>0</v>
      </c>
      <c r="H87" s="173"/>
      <c r="I87" s="174">
        <f>ROUND(E87*H87,2)</f>
        <v>0</v>
      </c>
      <c r="J87" s="173"/>
      <c r="K87" s="174">
        <f>ROUND(E87*J87,2)</f>
        <v>0</v>
      </c>
      <c r="L87" s="174">
        <v>21</v>
      </c>
      <c r="M87" s="174">
        <f>G87*(1+L87/100)</f>
        <v>0</v>
      </c>
      <c r="N87" s="163">
        <v>1.8380000000000001E-2</v>
      </c>
      <c r="O87" s="163">
        <f>ROUND(E87*N87,5)</f>
        <v>32.11354</v>
      </c>
      <c r="P87" s="163">
        <v>0</v>
      </c>
      <c r="Q87" s="163">
        <f>ROUND(E87*P87,5)</f>
        <v>0</v>
      </c>
      <c r="R87" s="163"/>
      <c r="S87" s="163"/>
      <c r="T87" s="164">
        <v>0.123</v>
      </c>
      <c r="U87" s="163">
        <f>ROUND(E87*T87,2)</f>
        <v>214.91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103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/>
      <c r="B88" s="161"/>
      <c r="C88" s="195" t="s">
        <v>208</v>
      </c>
      <c r="D88" s="165"/>
      <c r="E88" s="170">
        <v>1747.2</v>
      </c>
      <c r="F88" s="174"/>
      <c r="G88" s="174"/>
      <c r="H88" s="174"/>
      <c r="I88" s="174"/>
      <c r="J88" s="174"/>
      <c r="K88" s="174"/>
      <c r="L88" s="174"/>
      <c r="M88" s="174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105</v>
      </c>
      <c r="AF88" s="153">
        <v>0</v>
      </c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>
        <v>33</v>
      </c>
      <c r="B89" s="161" t="s">
        <v>209</v>
      </c>
      <c r="C89" s="194" t="s">
        <v>210</v>
      </c>
      <c r="D89" s="163" t="s">
        <v>102</v>
      </c>
      <c r="E89" s="169">
        <v>1747</v>
      </c>
      <c r="F89" s="173"/>
      <c r="G89" s="174">
        <f>ROUND(E89*F89,2)</f>
        <v>0</v>
      </c>
      <c r="H89" s="173"/>
      <c r="I89" s="174">
        <f>ROUND(E89*H89,2)</f>
        <v>0</v>
      </c>
      <c r="J89" s="173"/>
      <c r="K89" s="174">
        <f>ROUND(E89*J89,2)</f>
        <v>0</v>
      </c>
      <c r="L89" s="174">
        <v>21</v>
      </c>
      <c r="M89" s="174">
        <f>G89*(1+L89/100)</f>
        <v>0</v>
      </c>
      <c r="N89" s="163">
        <v>0</v>
      </c>
      <c r="O89" s="163">
        <f>ROUND(E89*N89,5)</f>
        <v>0</v>
      </c>
      <c r="P89" s="163">
        <v>0</v>
      </c>
      <c r="Q89" s="163">
        <f>ROUND(E89*P89,5)</f>
        <v>0</v>
      </c>
      <c r="R89" s="163"/>
      <c r="S89" s="163"/>
      <c r="T89" s="164">
        <v>0.105</v>
      </c>
      <c r="U89" s="163">
        <f>ROUND(E89*T89,2)</f>
        <v>183.44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103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>
        <v>34</v>
      </c>
      <c r="B90" s="161" t="s">
        <v>211</v>
      </c>
      <c r="C90" s="194" t="s">
        <v>212</v>
      </c>
      <c r="D90" s="163" t="s">
        <v>102</v>
      </c>
      <c r="E90" s="169">
        <v>1747</v>
      </c>
      <c r="F90" s="173"/>
      <c r="G90" s="174">
        <f>ROUND(E90*F90,2)</f>
        <v>0</v>
      </c>
      <c r="H90" s="173"/>
      <c r="I90" s="174">
        <f>ROUND(E90*H90,2)</f>
        <v>0</v>
      </c>
      <c r="J90" s="173"/>
      <c r="K90" s="174">
        <f>ROUND(E90*J90,2)</f>
        <v>0</v>
      </c>
      <c r="L90" s="174">
        <v>21</v>
      </c>
      <c r="M90" s="174">
        <f>G90*(1+L90/100)</f>
        <v>0</v>
      </c>
      <c r="N90" s="163">
        <v>0</v>
      </c>
      <c r="O90" s="163">
        <f>ROUND(E90*N90,5)</f>
        <v>0</v>
      </c>
      <c r="P90" s="163">
        <v>0</v>
      </c>
      <c r="Q90" s="163">
        <f>ROUND(E90*P90,5)</f>
        <v>0</v>
      </c>
      <c r="R90" s="163"/>
      <c r="S90" s="163"/>
      <c r="T90" s="164">
        <v>2.4E-2</v>
      </c>
      <c r="U90" s="163">
        <f>ROUND(E90*T90,2)</f>
        <v>41.93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103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>
        <v>35</v>
      </c>
      <c r="B91" s="161" t="s">
        <v>213</v>
      </c>
      <c r="C91" s="194" t="s">
        <v>214</v>
      </c>
      <c r="D91" s="163" t="s">
        <v>102</v>
      </c>
      <c r="E91" s="169">
        <v>1747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21</v>
      </c>
      <c r="M91" s="174">
        <f>G91*(1+L91/100)</f>
        <v>0</v>
      </c>
      <c r="N91" s="163">
        <v>8.0000000000000007E-5</v>
      </c>
      <c r="O91" s="163">
        <f>ROUND(E91*N91,5)</f>
        <v>0.13976</v>
      </c>
      <c r="P91" s="163">
        <v>0</v>
      </c>
      <c r="Q91" s="163">
        <f>ROUND(E91*P91,5)</f>
        <v>0</v>
      </c>
      <c r="R91" s="163"/>
      <c r="S91" s="163"/>
      <c r="T91" s="164">
        <v>0</v>
      </c>
      <c r="U91" s="163">
        <f>ROUND(E91*T91,2)</f>
        <v>0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215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>
        <v>36</v>
      </c>
      <c r="B92" s="161" t="s">
        <v>216</v>
      </c>
      <c r="C92" s="194" t="s">
        <v>217</v>
      </c>
      <c r="D92" s="163" t="s">
        <v>102</v>
      </c>
      <c r="E92" s="169">
        <v>5241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21</v>
      </c>
      <c r="M92" s="174">
        <f>G92*(1+L92/100)</f>
        <v>0</v>
      </c>
      <c r="N92" s="163">
        <v>0</v>
      </c>
      <c r="O92" s="163">
        <f>ROUND(E92*N92,5)</f>
        <v>0</v>
      </c>
      <c r="P92" s="163">
        <v>0</v>
      </c>
      <c r="Q92" s="163">
        <f>ROUND(E92*P92,5)</f>
        <v>0</v>
      </c>
      <c r="R92" s="163"/>
      <c r="S92" s="163"/>
      <c r="T92" s="164">
        <v>0</v>
      </c>
      <c r="U92" s="163">
        <f>ROUND(E92*T92,2)</f>
        <v>0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103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/>
      <c r="B93" s="161"/>
      <c r="C93" s="195" t="s">
        <v>218</v>
      </c>
      <c r="D93" s="165"/>
      <c r="E93" s="170">
        <v>5241</v>
      </c>
      <c r="F93" s="174"/>
      <c r="G93" s="174"/>
      <c r="H93" s="174"/>
      <c r="I93" s="174"/>
      <c r="J93" s="174"/>
      <c r="K93" s="174"/>
      <c r="L93" s="174"/>
      <c r="M93" s="174"/>
      <c r="N93" s="163"/>
      <c r="O93" s="163"/>
      <c r="P93" s="163"/>
      <c r="Q93" s="163"/>
      <c r="R93" s="163"/>
      <c r="S93" s="163"/>
      <c r="T93" s="164"/>
      <c r="U93" s="163"/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105</v>
      </c>
      <c r="AF93" s="153">
        <v>0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37</v>
      </c>
      <c r="B94" s="161" t="s">
        <v>219</v>
      </c>
      <c r="C94" s="194" t="s">
        <v>220</v>
      </c>
      <c r="D94" s="163" t="s">
        <v>136</v>
      </c>
      <c r="E94" s="169">
        <v>39.968299999999999</v>
      </c>
      <c r="F94" s="173"/>
      <c r="G94" s="174">
        <f>ROUND(E94*F94,2)</f>
        <v>0</v>
      </c>
      <c r="H94" s="173"/>
      <c r="I94" s="174">
        <f>ROUND(E94*H94,2)</f>
        <v>0</v>
      </c>
      <c r="J94" s="173"/>
      <c r="K94" s="174">
        <f>ROUND(E94*J94,2)</f>
        <v>0</v>
      </c>
      <c r="L94" s="174">
        <v>21</v>
      </c>
      <c r="M94" s="174">
        <f>G94*(1+L94/100)</f>
        <v>0</v>
      </c>
      <c r="N94" s="163">
        <v>0</v>
      </c>
      <c r="O94" s="163">
        <f>ROUND(E94*N94,5)</f>
        <v>0</v>
      </c>
      <c r="P94" s="163">
        <v>0</v>
      </c>
      <c r="Q94" s="163">
        <f>ROUND(E94*P94,5)</f>
        <v>0</v>
      </c>
      <c r="R94" s="163"/>
      <c r="S94" s="163"/>
      <c r="T94" s="164">
        <v>7.3479999999999999</v>
      </c>
      <c r="U94" s="163">
        <f>ROUND(E94*T94,2)</f>
        <v>293.69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103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ht="22.5" outlineLevel="1" x14ac:dyDescent="0.2">
      <c r="A95" s="154">
        <v>38</v>
      </c>
      <c r="B95" s="161" t="s">
        <v>221</v>
      </c>
      <c r="C95" s="194" t="s">
        <v>222</v>
      </c>
      <c r="D95" s="163" t="s">
        <v>223</v>
      </c>
      <c r="E95" s="169">
        <v>4</v>
      </c>
      <c r="F95" s="173"/>
      <c r="G95" s="174">
        <f>ROUND(E95*F95,2)</f>
        <v>0</v>
      </c>
      <c r="H95" s="173"/>
      <c r="I95" s="174">
        <f>ROUND(E95*H95,2)</f>
        <v>0</v>
      </c>
      <c r="J95" s="173"/>
      <c r="K95" s="174">
        <f>ROUND(E95*J95,2)</f>
        <v>0</v>
      </c>
      <c r="L95" s="174">
        <v>21</v>
      </c>
      <c r="M95" s="174">
        <f>G95*(1+L95/100)</f>
        <v>0</v>
      </c>
      <c r="N95" s="163">
        <v>1.2999999999999999E-3</v>
      </c>
      <c r="O95" s="163">
        <f>ROUND(E95*N95,5)</f>
        <v>5.1999999999999998E-3</v>
      </c>
      <c r="P95" s="163">
        <v>0</v>
      </c>
      <c r="Q95" s="163">
        <f>ROUND(E95*P95,5)</f>
        <v>0</v>
      </c>
      <c r="R95" s="163"/>
      <c r="S95" s="163"/>
      <c r="T95" s="164">
        <v>0</v>
      </c>
      <c r="U95" s="163">
        <f>ROUND(E95*T95,2)</f>
        <v>0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215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ht="22.5" outlineLevel="1" x14ac:dyDescent="0.2">
      <c r="A96" s="154">
        <v>39</v>
      </c>
      <c r="B96" s="161" t="s">
        <v>224</v>
      </c>
      <c r="C96" s="194" t="s">
        <v>225</v>
      </c>
      <c r="D96" s="163" t="s">
        <v>223</v>
      </c>
      <c r="E96" s="169">
        <v>2</v>
      </c>
      <c r="F96" s="173"/>
      <c r="G96" s="174">
        <f>ROUND(E96*F96,2)</f>
        <v>0</v>
      </c>
      <c r="H96" s="173"/>
      <c r="I96" s="174">
        <f>ROUND(E96*H96,2)</f>
        <v>0</v>
      </c>
      <c r="J96" s="173"/>
      <c r="K96" s="174">
        <f>ROUND(E96*J96,2)</f>
        <v>0</v>
      </c>
      <c r="L96" s="174">
        <v>21</v>
      </c>
      <c r="M96" s="174">
        <f>G96*(1+L96/100)</f>
        <v>0</v>
      </c>
      <c r="N96" s="163">
        <v>2.9999999999999997E-4</v>
      </c>
      <c r="O96" s="163">
        <f>ROUND(E96*N96,5)</f>
        <v>5.9999999999999995E-4</v>
      </c>
      <c r="P96" s="163">
        <v>0</v>
      </c>
      <c r="Q96" s="163">
        <f>ROUND(E96*P96,5)</f>
        <v>0</v>
      </c>
      <c r="R96" s="163"/>
      <c r="S96" s="163"/>
      <c r="T96" s="164">
        <v>0</v>
      </c>
      <c r="U96" s="163">
        <f>ROUND(E96*T96,2)</f>
        <v>0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215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ht="22.5" outlineLevel="1" x14ac:dyDescent="0.2">
      <c r="A97" s="154">
        <v>40</v>
      </c>
      <c r="B97" s="161" t="s">
        <v>226</v>
      </c>
      <c r="C97" s="194" t="s">
        <v>227</v>
      </c>
      <c r="D97" s="163" t="s">
        <v>223</v>
      </c>
      <c r="E97" s="169">
        <v>3</v>
      </c>
      <c r="F97" s="173"/>
      <c r="G97" s="174">
        <f>ROUND(E97*F97,2)</f>
        <v>0</v>
      </c>
      <c r="H97" s="173"/>
      <c r="I97" s="174">
        <f>ROUND(E97*H97,2)</f>
        <v>0</v>
      </c>
      <c r="J97" s="173"/>
      <c r="K97" s="174">
        <f>ROUND(E97*J97,2)</f>
        <v>0</v>
      </c>
      <c r="L97" s="174">
        <v>21</v>
      </c>
      <c r="M97" s="174">
        <f>G97*(1+L97/100)</f>
        <v>0</v>
      </c>
      <c r="N97" s="163">
        <v>4.0000000000000002E-4</v>
      </c>
      <c r="O97" s="163">
        <f>ROUND(E97*N97,5)</f>
        <v>1.1999999999999999E-3</v>
      </c>
      <c r="P97" s="163">
        <v>0</v>
      </c>
      <c r="Q97" s="163">
        <f>ROUND(E97*P97,5)</f>
        <v>0</v>
      </c>
      <c r="R97" s="163"/>
      <c r="S97" s="163"/>
      <c r="T97" s="164">
        <v>0</v>
      </c>
      <c r="U97" s="163">
        <f>ROUND(E97*T97,2)</f>
        <v>0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215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/>
      <c r="B98" s="161"/>
      <c r="C98" s="195" t="s">
        <v>228</v>
      </c>
      <c r="D98" s="165"/>
      <c r="E98" s="170"/>
      <c r="F98" s="174"/>
      <c r="G98" s="174"/>
      <c r="H98" s="174"/>
      <c r="I98" s="174"/>
      <c r="J98" s="174"/>
      <c r="K98" s="174"/>
      <c r="L98" s="174"/>
      <c r="M98" s="174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105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54"/>
      <c r="B99" s="161"/>
      <c r="C99" s="195" t="s">
        <v>205</v>
      </c>
      <c r="D99" s="165"/>
      <c r="E99" s="170">
        <v>1</v>
      </c>
      <c r="F99" s="174"/>
      <c r="G99" s="174"/>
      <c r="H99" s="174"/>
      <c r="I99" s="174"/>
      <c r="J99" s="174"/>
      <c r="K99" s="174"/>
      <c r="L99" s="174"/>
      <c r="M99" s="174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105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/>
      <c r="B100" s="161"/>
      <c r="C100" s="195" t="s">
        <v>229</v>
      </c>
      <c r="D100" s="165"/>
      <c r="E100" s="170"/>
      <c r="F100" s="174"/>
      <c r="G100" s="174"/>
      <c r="H100" s="174"/>
      <c r="I100" s="174"/>
      <c r="J100" s="174"/>
      <c r="K100" s="174"/>
      <c r="L100" s="174"/>
      <c r="M100" s="174"/>
      <c r="N100" s="163"/>
      <c r="O100" s="163"/>
      <c r="P100" s="163"/>
      <c r="Q100" s="163"/>
      <c r="R100" s="163"/>
      <c r="S100" s="163"/>
      <c r="T100" s="164"/>
      <c r="U100" s="16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105</v>
      </c>
      <c r="AF100" s="153">
        <v>0</v>
      </c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/>
      <c r="B101" s="161"/>
      <c r="C101" s="195" t="s">
        <v>230</v>
      </c>
      <c r="D101" s="165"/>
      <c r="E101" s="170">
        <v>2</v>
      </c>
      <c r="F101" s="174"/>
      <c r="G101" s="174"/>
      <c r="H101" s="174"/>
      <c r="I101" s="174"/>
      <c r="J101" s="174"/>
      <c r="K101" s="174"/>
      <c r="L101" s="174"/>
      <c r="M101" s="174"/>
      <c r="N101" s="163"/>
      <c r="O101" s="163"/>
      <c r="P101" s="163"/>
      <c r="Q101" s="163"/>
      <c r="R101" s="163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105</v>
      </c>
      <c r="AF101" s="153">
        <v>0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x14ac:dyDescent="0.2">
      <c r="A102" s="155" t="s">
        <v>98</v>
      </c>
      <c r="B102" s="162" t="s">
        <v>70</v>
      </c>
      <c r="C102" s="196" t="s">
        <v>71</v>
      </c>
      <c r="D102" s="166"/>
      <c r="E102" s="171"/>
      <c r="F102" s="175"/>
      <c r="G102" s="175">
        <f>SUMIF(AE103:AE127,"&lt;&gt;NOR",G103:G127)</f>
        <v>0</v>
      </c>
      <c r="H102" s="175"/>
      <c r="I102" s="175">
        <f>SUM(I103:I127)</f>
        <v>0</v>
      </c>
      <c r="J102" s="175"/>
      <c r="K102" s="175">
        <f>SUM(K103:K127)</f>
        <v>0</v>
      </c>
      <c r="L102" s="175"/>
      <c r="M102" s="175">
        <f>SUM(M103:M127)</f>
        <v>0</v>
      </c>
      <c r="N102" s="166"/>
      <c r="O102" s="166">
        <f>SUM(O103:O127)</f>
        <v>27.129910000000002</v>
      </c>
      <c r="P102" s="166"/>
      <c r="Q102" s="166">
        <f>SUM(Q103:Q127)</f>
        <v>13.66128</v>
      </c>
      <c r="R102" s="166"/>
      <c r="S102" s="166"/>
      <c r="T102" s="167"/>
      <c r="U102" s="166">
        <f>SUM(U103:U127)</f>
        <v>511.56</v>
      </c>
      <c r="AE102" t="s">
        <v>99</v>
      </c>
    </row>
    <row r="103" spans="1:60" outlineLevel="1" x14ac:dyDescent="0.2">
      <c r="A103" s="154">
        <v>41</v>
      </c>
      <c r="B103" s="161" t="s">
        <v>231</v>
      </c>
      <c r="C103" s="194" t="s">
        <v>232</v>
      </c>
      <c r="D103" s="163" t="s">
        <v>102</v>
      </c>
      <c r="E103" s="169">
        <v>1747</v>
      </c>
      <c r="F103" s="173"/>
      <c r="G103" s="174">
        <f>ROUND(E103*F103,2)</f>
        <v>0</v>
      </c>
      <c r="H103" s="173"/>
      <c r="I103" s="174">
        <f>ROUND(E103*H103,2)</f>
        <v>0</v>
      </c>
      <c r="J103" s="173"/>
      <c r="K103" s="174">
        <f>ROUND(E103*J103,2)</f>
        <v>0</v>
      </c>
      <c r="L103" s="174">
        <v>21</v>
      </c>
      <c r="M103" s="174">
        <f>G103*(1+L103/100)</f>
        <v>0</v>
      </c>
      <c r="N103" s="163">
        <v>0</v>
      </c>
      <c r="O103" s="163">
        <f>ROUND(E103*N103,5)</f>
        <v>0</v>
      </c>
      <c r="P103" s="163">
        <v>0</v>
      </c>
      <c r="Q103" s="163">
        <f>ROUND(E103*P103,5)</f>
        <v>0</v>
      </c>
      <c r="R103" s="163"/>
      <c r="S103" s="163"/>
      <c r="T103" s="164">
        <v>3.0300000000000001E-2</v>
      </c>
      <c r="U103" s="163">
        <f>ROUND(E103*T103,2)</f>
        <v>52.93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103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22.5" outlineLevel="1" x14ac:dyDescent="0.2">
      <c r="A104" s="154">
        <v>42</v>
      </c>
      <c r="B104" s="161" t="s">
        <v>233</v>
      </c>
      <c r="C104" s="194" t="s">
        <v>234</v>
      </c>
      <c r="D104" s="163" t="s">
        <v>102</v>
      </c>
      <c r="E104" s="169">
        <v>5241</v>
      </c>
      <c r="F104" s="173"/>
      <c r="G104" s="174">
        <f>ROUND(E104*F104,2)</f>
        <v>0</v>
      </c>
      <c r="H104" s="173"/>
      <c r="I104" s="174">
        <f>ROUND(E104*H104,2)</f>
        <v>0</v>
      </c>
      <c r="J104" s="173"/>
      <c r="K104" s="174">
        <f>ROUND(E104*J104,2)</f>
        <v>0</v>
      </c>
      <c r="L104" s="174">
        <v>21</v>
      </c>
      <c r="M104" s="174">
        <f>G104*(1+L104/100)</f>
        <v>0</v>
      </c>
      <c r="N104" s="163">
        <v>1.42E-3</v>
      </c>
      <c r="O104" s="163">
        <f>ROUND(E104*N104,5)</f>
        <v>7.4422199999999998</v>
      </c>
      <c r="P104" s="163">
        <v>0</v>
      </c>
      <c r="Q104" s="163">
        <f>ROUND(E104*P104,5)</f>
        <v>0</v>
      </c>
      <c r="R104" s="163"/>
      <c r="S104" s="163"/>
      <c r="T104" s="164">
        <v>6.0000000000000001E-3</v>
      </c>
      <c r="U104" s="163">
        <f>ROUND(E104*T104,2)</f>
        <v>31.45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103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/>
      <c r="B105" s="161"/>
      <c r="C105" s="195" t="s">
        <v>218</v>
      </c>
      <c r="D105" s="165"/>
      <c r="E105" s="170">
        <v>5241</v>
      </c>
      <c r="F105" s="174"/>
      <c r="G105" s="174"/>
      <c r="H105" s="174"/>
      <c r="I105" s="174"/>
      <c r="J105" s="174"/>
      <c r="K105" s="174"/>
      <c r="L105" s="174"/>
      <c r="M105" s="174"/>
      <c r="N105" s="163"/>
      <c r="O105" s="163"/>
      <c r="P105" s="163"/>
      <c r="Q105" s="163"/>
      <c r="R105" s="163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105</v>
      </c>
      <c r="AF105" s="153">
        <v>0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54">
        <v>43</v>
      </c>
      <c r="B106" s="161" t="s">
        <v>235</v>
      </c>
      <c r="C106" s="194" t="s">
        <v>236</v>
      </c>
      <c r="D106" s="163" t="s">
        <v>201</v>
      </c>
      <c r="E106" s="169">
        <v>1</v>
      </c>
      <c r="F106" s="173"/>
      <c r="G106" s="174">
        <f>ROUND(E106*F106,2)</f>
        <v>0</v>
      </c>
      <c r="H106" s="173"/>
      <c r="I106" s="174">
        <f>ROUND(E106*H106,2)</f>
        <v>0</v>
      </c>
      <c r="J106" s="173"/>
      <c r="K106" s="174">
        <f>ROUND(E106*J106,2)</f>
        <v>0</v>
      </c>
      <c r="L106" s="174">
        <v>21</v>
      </c>
      <c r="M106" s="174">
        <f>G106*(1+L106/100)</f>
        <v>0</v>
      </c>
      <c r="N106" s="163">
        <v>0</v>
      </c>
      <c r="O106" s="163">
        <f>ROUND(E106*N106,5)</f>
        <v>0</v>
      </c>
      <c r="P106" s="163">
        <v>0</v>
      </c>
      <c r="Q106" s="163">
        <f>ROUND(E106*P106,5)</f>
        <v>0</v>
      </c>
      <c r="R106" s="163"/>
      <c r="S106" s="163"/>
      <c r="T106" s="164">
        <v>0</v>
      </c>
      <c r="U106" s="163">
        <f>ROUND(E106*T106,2)</f>
        <v>0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103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>
        <v>44</v>
      </c>
      <c r="B107" s="161" t="s">
        <v>237</v>
      </c>
      <c r="C107" s="194" t="s">
        <v>238</v>
      </c>
      <c r="D107" s="163" t="s">
        <v>201</v>
      </c>
      <c r="E107" s="169">
        <v>1</v>
      </c>
      <c r="F107" s="173"/>
      <c r="G107" s="174">
        <f>ROUND(E107*F107,2)</f>
        <v>0</v>
      </c>
      <c r="H107" s="173"/>
      <c r="I107" s="174">
        <f>ROUND(E107*H107,2)</f>
        <v>0</v>
      </c>
      <c r="J107" s="173"/>
      <c r="K107" s="174">
        <f>ROUND(E107*J107,2)</f>
        <v>0</v>
      </c>
      <c r="L107" s="174">
        <v>21</v>
      </c>
      <c r="M107" s="174">
        <f>G107*(1+L107/100)</f>
        <v>0</v>
      </c>
      <c r="N107" s="163">
        <v>0</v>
      </c>
      <c r="O107" s="163">
        <f>ROUND(E107*N107,5)</f>
        <v>0</v>
      </c>
      <c r="P107" s="163">
        <v>0</v>
      </c>
      <c r="Q107" s="163">
        <f>ROUND(E107*P107,5)</f>
        <v>0</v>
      </c>
      <c r="R107" s="163"/>
      <c r="S107" s="163"/>
      <c r="T107" s="164">
        <v>0</v>
      </c>
      <c r="U107" s="163">
        <f>ROUND(E107*T107,2)</f>
        <v>0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103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>
        <v>45</v>
      </c>
      <c r="B108" s="161" t="s">
        <v>239</v>
      </c>
      <c r="C108" s="194" t="s">
        <v>240</v>
      </c>
      <c r="D108" s="163" t="s">
        <v>223</v>
      </c>
      <c r="E108" s="169">
        <v>3</v>
      </c>
      <c r="F108" s="173"/>
      <c r="G108" s="174">
        <f>ROUND(E108*F108,2)</f>
        <v>0</v>
      </c>
      <c r="H108" s="173"/>
      <c r="I108" s="174">
        <f>ROUND(E108*H108,2)</f>
        <v>0</v>
      </c>
      <c r="J108" s="173"/>
      <c r="K108" s="174">
        <f>ROUND(E108*J108,2)</f>
        <v>0</v>
      </c>
      <c r="L108" s="174">
        <v>21</v>
      </c>
      <c r="M108" s="174">
        <f>G108*(1+L108/100)</f>
        <v>0</v>
      </c>
      <c r="N108" s="163">
        <v>0</v>
      </c>
      <c r="O108" s="163">
        <f>ROUND(E108*N108,5)</f>
        <v>0</v>
      </c>
      <c r="P108" s="163">
        <v>0</v>
      </c>
      <c r="Q108" s="163">
        <f>ROUND(E108*P108,5)</f>
        <v>0</v>
      </c>
      <c r="R108" s="163"/>
      <c r="S108" s="163"/>
      <c r="T108" s="164">
        <v>0</v>
      </c>
      <c r="U108" s="163">
        <f>ROUND(E108*T108,2)</f>
        <v>0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215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54">
        <v>46</v>
      </c>
      <c r="B109" s="161" t="s">
        <v>241</v>
      </c>
      <c r="C109" s="194" t="s">
        <v>242</v>
      </c>
      <c r="D109" s="163" t="s">
        <v>243</v>
      </c>
      <c r="E109" s="169">
        <v>1</v>
      </c>
      <c r="F109" s="173"/>
      <c r="G109" s="174">
        <f>ROUND(E109*F109,2)</f>
        <v>0</v>
      </c>
      <c r="H109" s="173"/>
      <c r="I109" s="174">
        <f>ROUND(E109*H109,2)</f>
        <v>0</v>
      </c>
      <c r="J109" s="173"/>
      <c r="K109" s="174">
        <f>ROUND(E109*J109,2)</f>
        <v>0</v>
      </c>
      <c r="L109" s="174">
        <v>21</v>
      </c>
      <c r="M109" s="174">
        <f>G109*(1+L109/100)</f>
        <v>0</v>
      </c>
      <c r="N109" s="163">
        <v>0.29942999999999997</v>
      </c>
      <c r="O109" s="163">
        <f>ROUND(E109*N109,5)</f>
        <v>0.29942999999999997</v>
      </c>
      <c r="P109" s="163">
        <v>0</v>
      </c>
      <c r="Q109" s="163">
        <f>ROUND(E109*P109,5)</f>
        <v>0</v>
      </c>
      <c r="R109" s="163"/>
      <c r="S109" s="163"/>
      <c r="T109" s="164">
        <v>170.18644</v>
      </c>
      <c r="U109" s="163">
        <f>ROUND(E109*T109,2)</f>
        <v>170.19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141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54"/>
      <c r="B110" s="161"/>
      <c r="C110" s="197" t="s">
        <v>244</v>
      </c>
      <c r="D110" s="168"/>
      <c r="E110" s="172"/>
      <c r="F110" s="174"/>
      <c r="G110" s="174"/>
      <c r="H110" s="174"/>
      <c r="I110" s="174"/>
      <c r="J110" s="174"/>
      <c r="K110" s="174"/>
      <c r="L110" s="174"/>
      <c r="M110" s="174"/>
      <c r="N110" s="163"/>
      <c r="O110" s="163"/>
      <c r="P110" s="163"/>
      <c r="Q110" s="163"/>
      <c r="R110" s="163"/>
      <c r="S110" s="163"/>
      <c r="T110" s="164"/>
      <c r="U110" s="16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105</v>
      </c>
      <c r="AF110" s="153">
        <v>4</v>
      </c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/>
      <c r="B111" s="161"/>
      <c r="C111" s="197" t="s">
        <v>123</v>
      </c>
      <c r="D111" s="168"/>
      <c r="E111" s="172"/>
      <c r="F111" s="174"/>
      <c r="G111" s="174"/>
      <c r="H111" s="174"/>
      <c r="I111" s="174"/>
      <c r="J111" s="174"/>
      <c r="K111" s="174"/>
      <c r="L111" s="174"/>
      <c r="M111" s="174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105</v>
      </c>
      <c r="AF111" s="153">
        <v>4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 x14ac:dyDescent="0.2">
      <c r="A112" s="154">
        <v>47</v>
      </c>
      <c r="B112" s="161" t="s">
        <v>245</v>
      </c>
      <c r="C112" s="194" t="s">
        <v>246</v>
      </c>
      <c r="D112" s="163" t="s">
        <v>223</v>
      </c>
      <c r="E112" s="169">
        <v>2</v>
      </c>
      <c r="F112" s="173"/>
      <c r="G112" s="174">
        <f>ROUND(E112*F112,2)</f>
        <v>0</v>
      </c>
      <c r="H112" s="173"/>
      <c r="I112" s="174">
        <f>ROUND(E112*H112,2)</f>
        <v>0</v>
      </c>
      <c r="J112" s="173"/>
      <c r="K112" s="174">
        <f>ROUND(E112*J112,2)</f>
        <v>0</v>
      </c>
      <c r="L112" s="174">
        <v>21</v>
      </c>
      <c r="M112" s="174">
        <f>G112*(1+L112/100)</f>
        <v>0</v>
      </c>
      <c r="N112" s="163">
        <v>0</v>
      </c>
      <c r="O112" s="163">
        <f>ROUND(E112*N112,5)</f>
        <v>0</v>
      </c>
      <c r="P112" s="163">
        <v>0</v>
      </c>
      <c r="Q112" s="163">
        <f>ROUND(E112*P112,5)</f>
        <v>0</v>
      </c>
      <c r="R112" s="163"/>
      <c r="S112" s="163"/>
      <c r="T112" s="164">
        <v>0.33979999999999999</v>
      </c>
      <c r="U112" s="163">
        <f>ROUND(E112*T112,2)</f>
        <v>0.68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103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54">
        <v>48</v>
      </c>
      <c r="B113" s="161" t="s">
        <v>247</v>
      </c>
      <c r="C113" s="194" t="s">
        <v>248</v>
      </c>
      <c r="D113" s="163" t="s">
        <v>223</v>
      </c>
      <c r="E113" s="169">
        <v>2</v>
      </c>
      <c r="F113" s="173"/>
      <c r="G113" s="174">
        <f>ROUND(E113*F113,2)</f>
        <v>0</v>
      </c>
      <c r="H113" s="173"/>
      <c r="I113" s="174">
        <f>ROUND(E113*H113,2)</f>
        <v>0</v>
      </c>
      <c r="J113" s="173"/>
      <c r="K113" s="174">
        <f>ROUND(E113*J113,2)</f>
        <v>0</v>
      </c>
      <c r="L113" s="174">
        <v>21</v>
      </c>
      <c r="M113" s="174">
        <f>G113*(1+L113/100)</f>
        <v>0</v>
      </c>
      <c r="N113" s="163">
        <v>0</v>
      </c>
      <c r="O113" s="163">
        <f>ROUND(E113*N113,5)</f>
        <v>0</v>
      </c>
      <c r="P113" s="163">
        <v>0</v>
      </c>
      <c r="Q113" s="163">
        <f>ROUND(E113*P113,5)</f>
        <v>0</v>
      </c>
      <c r="R113" s="163"/>
      <c r="S113" s="163"/>
      <c r="T113" s="164">
        <v>0.42</v>
      </c>
      <c r="U113" s="163">
        <f>ROUND(E113*T113,2)</f>
        <v>0.84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103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49</v>
      </c>
      <c r="B114" s="161" t="s">
        <v>249</v>
      </c>
      <c r="C114" s="194" t="s">
        <v>250</v>
      </c>
      <c r="D114" s="163" t="s">
        <v>223</v>
      </c>
      <c r="E114" s="169">
        <v>4</v>
      </c>
      <c r="F114" s="173"/>
      <c r="G114" s="174">
        <f>ROUND(E114*F114,2)</f>
        <v>0</v>
      </c>
      <c r="H114" s="173"/>
      <c r="I114" s="174">
        <f>ROUND(E114*H114,2)</f>
        <v>0</v>
      </c>
      <c r="J114" s="173"/>
      <c r="K114" s="174">
        <f>ROUND(E114*J114,2)</f>
        <v>0</v>
      </c>
      <c r="L114" s="174">
        <v>21</v>
      </c>
      <c r="M114" s="174">
        <f>G114*(1+L114/100)</f>
        <v>0</v>
      </c>
      <c r="N114" s="163">
        <v>0</v>
      </c>
      <c r="O114" s="163">
        <f>ROUND(E114*N114,5)</f>
        <v>0</v>
      </c>
      <c r="P114" s="163">
        <v>0</v>
      </c>
      <c r="Q114" s="163">
        <f>ROUND(E114*P114,5)</f>
        <v>0</v>
      </c>
      <c r="R114" s="163"/>
      <c r="S114" s="163"/>
      <c r="T114" s="164">
        <v>1.6</v>
      </c>
      <c r="U114" s="163">
        <f>ROUND(E114*T114,2)</f>
        <v>6.4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103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54">
        <v>50</v>
      </c>
      <c r="B115" s="161" t="s">
        <v>251</v>
      </c>
      <c r="C115" s="194" t="s">
        <v>252</v>
      </c>
      <c r="D115" s="163" t="s">
        <v>223</v>
      </c>
      <c r="E115" s="169">
        <v>4</v>
      </c>
      <c r="F115" s="173"/>
      <c r="G115" s="174">
        <f>ROUND(E115*F115,2)</f>
        <v>0</v>
      </c>
      <c r="H115" s="173"/>
      <c r="I115" s="174">
        <f>ROUND(E115*H115,2)</f>
        <v>0</v>
      </c>
      <c r="J115" s="173"/>
      <c r="K115" s="174">
        <f>ROUND(E115*J115,2)</f>
        <v>0</v>
      </c>
      <c r="L115" s="174">
        <v>21</v>
      </c>
      <c r="M115" s="174">
        <f>G115*(1+L115/100)</f>
        <v>0</v>
      </c>
      <c r="N115" s="163">
        <v>1.6999999999999999E-3</v>
      </c>
      <c r="O115" s="163">
        <f>ROUND(E115*N115,5)</f>
        <v>6.7999999999999996E-3</v>
      </c>
      <c r="P115" s="163">
        <v>0</v>
      </c>
      <c r="Q115" s="163">
        <f>ROUND(E115*P115,5)</f>
        <v>0</v>
      </c>
      <c r="R115" s="163"/>
      <c r="S115" s="163"/>
      <c r="T115" s="164">
        <v>0</v>
      </c>
      <c r="U115" s="163">
        <f>ROUND(E115*T115,2)</f>
        <v>0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215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ht="22.5" outlineLevel="1" x14ac:dyDescent="0.2">
      <c r="A116" s="154">
        <v>51</v>
      </c>
      <c r="B116" s="161" t="s">
        <v>253</v>
      </c>
      <c r="C116" s="194" t="s">
        <v>254</v>
      </c>
      <c r="D116" s="163" t="s">
        <v>102</v>
      </c>
      <c r="E116" s="169">
        <v>38.159999999999997</v>
      </c>
      <c r="F116" s="173"/>
      <c r="G116" s="174">
        <f>ROUND(E116*F116,2)</f>
        <v>0</v>
      </c>
      <c r="H116" s="173"/>
      <c r="I116" s="174">
        <f>ROUND(E116*H116,2)</f>
        <v>0</v>
      </c>
      <c r="J116" s="173"/>
      <c r="K116" s="174">
        <f>ROUND(E116*J116,2)</f>
        <v>0</v>
      </c>
      <c r="L116" s="174">
        <v>21</v>
      </c>
      <c r="M116" s="174">
        <f>G116*(1+L116/100)</f>
        <v>0</v>
      </c>
      <c r="N116" s="163">
        <v>0</v>
      </c>
      <c r="O116" s="163">
        <f>ROUND(E116*N116,5)</f>
        <v>0</v>
      </c>
      <c r="P116" s="163">
        <v>0.35799999999999998</v>
      </c>
      <c r="Q116" s="163">
        <f>ROUND(E116*P116,5)</f>
        <v>13.66128</v>
      </c>
      <c r="R116" s="163"/>
      <c r="S116" s="163"/>
      <c r="T116" s="164">
        <v>0.62002999999999997</v>
      </c>
      <c r="U116" s="163">
        <f>ROUND(E116*T116,2)</f>
        <v>23.66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141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/>
      <c r="B117" s="161"/>
      <c r="C117" s="195" t="s">
        <v>255</v>
      </c>
      <c r="D117" s="165"/>
      <c r="E117" s="170"/>
      <c r="F117" s="174"/>
      <c r="G117" s="174"/>
      <c r="H117" s="174"/>
      <c r="I117" s="174"/>
      <c r="J117" s="174"/>
      <c r="K117" s="174"/>
      <c r="L117" s="174"/>
      <c r="M117" s="174"/>
      <c r="N117" s="163"/>
      <c r="O117" s="163"/>
      <c r="P117" s="163"/>
      <c r="Q117" s="163"/>
      <c r="R117" s="163"/>
      <c r="S117" s="163"/>
      <c r="T117" s="164"/>
      <c r="U117" s="16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105</v>
      </c>
      <c r="AF117" s="153">
        <v>0</v>
      </c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/>
      <c r="B118" s="161"/>
      <c r="C118" s="195" t="s">
        <v>256</v>
      </c>
      <c r="D118" s="165"/>
      <c r="E118" s="170">
        <v>38.159999999999997</v>
      </c>
      <c r="F118" s="174"/>
      <c r="G118" s="174"/>
      <c r="H118" s="174"/>
      <c r="I118" s="174"/>
      <c r="J118" s="174"/>
      <c r="K118" s="174"/>
      <c r="L118" s="174"/>
      <c r="M118" s="174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105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52</v>
      </c>
      <c r="B119" s="161" t="s">
        <v>257</v>
      </c>
      <c r="C119" s="194" t="s">
        <v>258</v>
      </c>
      <c r="D119" s="163" t="s">
        <v>259</v>
      </c>
      <c r="E119" s="169">
        <v>11.448</v>
      </c>
      <c r="F119" s="173"/>
      <c r="G119" s="174">
        <f>ROUND(E119*F119,2)</f>
        <v>0</v>
      </c>
      <c r="H119" s="173"/>
      <c r="I119" s="174">
        <f>ROUND(E119*H119,2)</f>
        <v>0</v>
      </c>
      <c r="J119" s="173"/>
      <c r="K119" s="174">
        <f>ROUND(E119*J119,2)</f>
        <v>0</v>
      </c>
      <c r="L119" s="174">
        <v>21</v>
      </c>
      <c r="M119" s="174">
        <f>G119*(1+L119/100)</f>
        <v>0</v>
      </c>
      <c r="N119" s="163">
        <v>0</v>
      </c>
      <c r="O119" s="163">
        <f>ROUND(E119*N119,5)</f>
        <v>0</v>
      </c>
      <c r="P119" s="163">
        <v>0</v>
      </c>
      <c r="Q119" s="163">
        <f>ROUND(E119*P119,5)</f>
        <v>0</v>
      </c>
      <c r="R119" s="163"/>
      <c r="S119" s="163"/>
      <c r="T119" s="164">
        <v>3.5939999999999999</v>
      </c>
      <c r="U119" s="163">
        <f>ROUND(E119*T119,2)</f>
        <v>41.14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141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54"/>
      <c r="B120" s="161"/>
      <c r="C120" s="195" t="s">
        <v>260</v>
      </c>
      <c r="D120" s="165"/>
      <c r="E120" s="170"/>
      <c r="F120" s="174"/>
      <c r="G120" s="174"/>
      <c r="H120" s="174"/>
      <c r="I120" s="174"/>
      <c r="J120" s="174"/>
      <c r="K120" s="174"/>
      <c r="L120" s="174"/>
      <c r="M120" s="174"/>
      <c r="N120" s="163"/>
      <c r="O120" s="163"/>
      <c r="P120" s="163"/>
      <c r="Q120" s="163"/>
      <c r="R120" s="163"/>
      <c r="S120" s="163"/>
      <c r="T120" s="164"/>
      <c r="U120" s="16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105</v>
      </c>
      <c r="AF120" s="153">
        <v>0</v>
      </c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54"/>
      <c r="B121" s="161"/>
      <c r="C121" s="195" t="s">
        <v>261</v>
      </c>
      <c r="D121" s="165"/>
      <c r="E121" s="170">
        <v>11.448</v>
      </c>
      <c r="F121" s="174"/>
      <c r="G121" s="174"/>
      <c r="H121" s="174"/>
      <c r="I121" s="174"/>
      <c r="J121" s="174"/>
      <c r="K121" s="174"/>
      <c r="L121" s="174"/>
      <c r="M121" s="174"/>
      <c r="N121" s="163"/>
      <c r="O121" s="163"/>
      <c r="P121" s="163"/>
      <c r="Q121" s="163"/>
      <c r="R121" s="163"/>
      <c r="S121" s="163"/>
      <c r="T121" s="164"/>
      <c r="U121" s="16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105</v>
      </c>
      <c r="AF121" s="153">
        <v>0</v>
      </c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54">
        <v>53</v>
      </c>
      <c r="B122" s="161" t="s">
        <v>262</v>
      </c>
      <c r="C122" s="194" t="s">
        <v>263</v>
      </c>
      <c r="D122" s="163" t="s">
        <v>259</v>
      </c>
      <c r="E122" s="169">
        <v>11.448</v>
      </c>
      <c r="F122" s="173"/>
      <c r="G122" s="174">
        <f>ROUND(E122*F122,2)</f>
        <v>0</v>
      </c>
      <c r="H122" s="173"/>
      <c r="I122" s="174">
        <f>ROUND(E122*H122,2)</f>
        <v>0</v>
      </c>
      <c r="J122" s="173"/>
      <c r="K122" s="174">
        <f>ROUND(E122*J122,2)</f>
        <v>0</v>
      </c>
      <c r="L122" s="174">
        <v>21</v>
      </c>
      <c r="M122" s="174">
        <f>G122*(1+L122/100)</f>
        <v>0</v>
      </c>
      <c r="N122" s="163">
        <v>0</v>
      </c>
      <c r="O122" s="163">
        <f>ROUND(E122*N122,5)</f>
        <v>0</v>
      </c>
      <c r="P122" s="163">
        <v>0</v>
      </c>
      <c r="Q122" s="163">
        <f>ROUND(E122*P122,5)</f>
        <v>0</v>
      </c>
      <c r="R122" s="163"/>
      <c r="S122" s="163"/>
      <c r="T122" s="164">
        <v>0.27600000000000002</v>
      </c>
      <c r="U122" s="163">
        <f>ROUND(E122*T122,2)</f>
        <v>3.16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141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54"/>
      <c r="B123" s="161"/>
      <c r="C123" s="195" t="s">
        <v>264</v>
      </c>
      <c r="D123" s="165"/>
      <c r="E123" s="170"/>
      <c r="F123" s="174"/>
      <c r="G123" s="174"/>
      <c r="H123" s="174"/>
      <c r="I123" s="174"/>
      <c r="J123" s="174"/>
      <c r="K123" s="174"/>
      <c r="L123" s="174"/>
      <c r="M123" s="174"/>
      <c r="N123" s="163"/>
      <c r="O123" s="163"/>
      <c r="P123" s="163"/>
      <c r="Q123" s="163"/>
      <c r="R123" s="163"/>
      <c r="S123" s="163"/>
      <c r="T123" s="164"/>
      <c r="U123" s="16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105</v>
      </c>
      <c r="AF123" s="153">
        <v>0</v>
      </c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/>
      <c r="B124" s="161"/>
      <c r="C124" s="195" t="s">
        <v>265</v>
      </c>
      <c r="D124" s="165"/>
      <c r="E124" s="170">
        <v>11.448</v>
      </c>
      <c r="F124" s="174"/>
      <c r="G124" s="174"/>
      <c r="H124" s="174"/>
      <c r="I124" s="174"/>
      <c r="J124" s="174"/>
      <c r="K124" s="174"/>
      <c r="L124" s="174"/>
      <c r="M124" s="174"/>
      <c r="N124" s="163"/>
      <c r="O124" s="163"/>
      <c r="P124" s="163"/>
      <c r="Q124" s="163"/>
      <c r="R124" s="163"/>
      <c r="S124" s="163"/>
      <c r="T124" s="164"/>
      <c r="U124" s="16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105</v>
      </c>
      <c r="AF124" s="153">
        <v>0</v>
      </c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22.5" outlineLevel="1" x14ac:dyDescent="0.2">
      <c r="A125" s="154">
        <v>54</v>
      </c>
      <c r="B125" s="161" t="s">
        <v>266</v>
      </c>
      <c r="C125" s="194" t="s">
        <v>267</v>
      </c>
      <c r="D125" s="163" t="s">
        <v>136</v>
      </c>
      <c r="E125" s="169">
        <v>19.989999999999998</v>
      </c>
      <c r="F125" s="173"/>
      <c r="G125" s="174">
        <f>ROUND(E125*F125,2)</f>
        <v>0</v>
      </c>
      <c r="H125" s="173"/>
      <c r="I125" s="174">
        <f>ROUND(E125*H125,2)</f>
        <v>0</v>
      </c>
      <c r="J125" s="173"/>
      <c r="K125" s="174">
        <f>ROUND(E125*J125,2)</f>
        <v>0</v>
      </c>
      <c r="L125" s="174">
        <v>21</v>
      </c>
      <c r="M125" s="174">
        <f>G125*(1+L125/100)</f>
        <v>0</v>
      </c>
      <c r="N125" s="163">
        <v>0</v>
      </c>
      <c r="O125" s="163">
        <f>ROUND(E125*N125,5)</f>
        <v>0</v>
      </c>
      <c r="P125" s="163">
        <v>0</v>
      </c>
      <c r="Q125" s="163">
        <f>ROUND(E125*P125,5)</f>
        <v>0</v>
      </c>
      <c r="R125" s="163"/>
      <c r="S125" s="163"/>
      <c r="T125" s="164">
        <v>7.3819999999999997</v>
      </c>
      <c r="U125" s="163">
        <f>ROUND(E125*T125,2)</f>
        <v>147.57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141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54">
        <v>55</v>
      </c>
      <c r="B126" s="161" t="s">
        <v>268</v>
      </c>
      <c r="C126" s="194" t="s">
        <v>269</v>
      </c>
      <c r="D126" s="163" t="s">
        <v>136</v>
      </c>
      <c r="E126" s="169">
        <v>19.989999999999998</v>
      </c>
      <c r="F126" s="173"/>
      <c r="G126" s="174">
        <f>ROUND(E126*F126,2)</f>
        <v>0</v>
      </c>
      <c r="H126" s="173"/>
      <c r="I126" s="174">
        <f>ROUND(E126*H126,2)</f>
        <v>0</v>
      </c>
      <c r="J126" s="173"/>
      <c r="K126" s="174">
        <f>ROUND(E126*J126,2)</f>
        <v>0</v>
      </c>
      <c r="L126" s="174">
        <v>21</v>
      </c>
      <c r="M126" s="174">
        <f>G126*(1+L126/100)</f>
        <v>0</v>
      </c>
      <c r="N126" s="163">
        <v>0</v>
      </c>
      <c r="O126" s="163">
        <f>ROUND(E126*N126,5)</f>
        <v>0</v>
      </c>
      <c r="P126" s="163">
        <v>0</v>
      </c>
      <c r="Q126" s="163">
        <f>ROUND(E126*P126,5)</f>
        <v>0</v>
      </c>
      <c r="R126" s="163"/>
      <c r="S126" s="163"/>
      <c r="T126" s="164">
        <v>0</v>
      </c>
      <c r="U126" s="163">
        <f>ROUND(E126*T126,2)</f>
        <v>0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103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ht="22.5" outlineLevel="1" x14ac:dyDescent="0.2">
      <c r="A127" s="183">
        <v>56</v>
      </c>
      <c r="B127" s="184" t="s">
        <v>270</v>
      </c>
      <c r="C127" s="198" t="s">
        <v>271</v>
      </c>
      <c r="D127" s="185" t="s">
        <v>102</v>
      </c>
      <c r="E127" s="186">
        <v>38.159999999999997</v>
      </c>
      <c r="F127" s="187"/>
      <c r="G127" s="188">
        <f>ROUND(E127*F127,2)</f>
        <v>0</v>
      </c>
      <c r="H127" s="187"/>
      <c r="I127" s="188">
        <f>ROUND(E127*H127,2)</f>
        <v>0</v>
      </c>
      <c r="J127" s="187"/>
      <c r="K127" s="188">
        <f>ROUND(E127*J127,2)</f>
        <v>0</v>
      </c>
      <c r="L127" s="188">
        <v>21</v>
      </c>
      <c r="M127" s="188">
        <f>G127*(1+L127/100)</f>
        <v>0</v>
      </c>
      <c r="N127" s="185">
        <v>0.50790000000000002</v>
      </c>
      <c r="O127" s="185">
        <f>ROUND(E127*N127,5)</f>
        <v>19.381460000000001</v>
      </c>
      <c r="P127" s="185">
        <v>0</v>
      </c>
      <c r="Q127" s="185">
        <f>ROUND(E127*P127,5)</f>
        <v>0</v>
      </c>
      <c r="R127" s="185"/>
      <c r="S127" s="185"/>
      <c r="T127" s="189">
        <v>0.87885999999999997</v>
      </c>
      <c r="U127" s="185">
        <f>ROUND(E127*T127,2)</f>
        <v>33.54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141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x14ac:dyDescent="0.2">
      <c r="A128" s="6"/>
      <c r="B128" s="7" t="s">
        <v>123</v>
      </c>
      <c r="C128" s="199" t="s">
        <v>123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AC128">
        <v>15</v>
      </c>
      <c r="AD128">
        <v>21</v>
      </c>
    </row>
    <row r="129" spans="1:31" x14ac:dyDescent="0.2">
      <c r="A129" s="190"/>
      <c r="B129" s="191">
        <v>26</v>
      </c>
      <c r="C129" s="200" t="s">
        <v>123</v>
      </c>
      <c r="D129" s="192"/>
      <c r="E129" s="192"/>
      <c r="F129" s="192"/>
      <c r="G129" s="193">
        <f>G8+G33+G35+G49+G77+G82+G102</f>
        <v>0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AC129">
        <f>SUMIF(L7:L127,AC128,G7:G127)</f>
        <v>0</v>
      </c>
      <c r="AD129">
        <f>SUMIF(L7:L127,AD128,G7:G127)</f>
        <v>0</v>
      </c>
      <c r="AE129" t="s">
        <v>272</v>
      </c>
    </row>
    <row r="130" spans="1:31" x14ac:dyDescent="0.2">
      <c r="A130" s="6"/>
      <c r="B130" s="7" t="s">
        <v>123</v>
      </c>
      <c r="C130" s="199" t="s">
        <v>123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6"/>
      <c r="B131" s="7" t="s">
        <v>123</v>
      </c>
      <c r="C131" s="199" t="s">
        <v>123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A132" s="259">
        <v>33</v>
      </c>
      <c r="B132" s="259"/>
      <c r="C132" s="260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">
      <c r="A133" s="261"/>
      <c r="B133" s="262"/>
      <c r="C133" s="263"/>
      <c r="D133" s="262"/>
      <c r="E133" s="262"/>
      <c r="F133" s="262"/>
      <c r="G133" s="26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AE133" t="s">
        <v>273</v>
      </c>
    </row>
    <row r="134" spans="1:31" x14ac:dyDescent="0.2">
      <c r="A134" s="265"/>
      <c r="B134" s="266"/>
      <c r="C134" s="267"/>
      <c r="D134" s="266"/>
      <c r="E134" s="266"/>
      <c r="F134" s="266"/>
      <c r="G134" s="26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31" x14ac:dyDescent="0.2">
      <c r="A135" s="265"/>
      <c r="B135" s="266"/>
      <c r="C135" s="267"/>
      <c r="D135" s="266"/>
      <c r="E135" s="266"/>
      <c r="F135" s="266"/>
      <c r="G135" s="26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31" x14ac:dyDescent="0.2">
      <c r="A136" s="265"/>
      <c r="B136" s="266"/>
      <c r="C136" s="267"/>
      <c r="D136" s="266"/>
      <c r="E136" s="266"/>
      <c r="F136" s="266"/>
      <c r="G136" s="26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31" x14ac:dyDescent="0.2">
      <c r="A137" s="269"/>
      <c r="B137" s="270"/>
      <c r="C137" s="271"/>
      <c r="D137" s="270"/>
      <c r="E137" s="270"/>
      <c r="F137" s="270"/>
      <c r="G137" s="27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31" x14ac:dyDescent="0.2">
      <c r="A138" s="6"/>
      <c r="B138" s="7" t="s">
        <v>123</v>
      </c>
      <c r="C138" s="199" t="s">
        <v>123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31" x14ac:dyDescent="0.2">
      <c r="C139" s="201"/>
      <c r="AE139" t="s">
        <v>274</v>
      </c>
    </row>
  </sheetData>
  <mergeCells count="10">
    <mergeCell ref="C63:G63"/>
    <mergeCell ref="C64:G64"/>
    <mergeCell ref="A132:C132"/>
    <mergeCell ref="A133:G137"/>
    <mergeCell ref="A1:G1"/>
    <mergeCell ref="C2:G2"/>
    <mergeCell ref="C3:G3"/>
    <mergeCell ref="C4:G4"/>
    <mergeCell ref="C56:G56"/>
    <mergeCell ref="C57:G57"/>
  </mergeCells>
  <pageMargins left="0.59055118110236204" right="0.39370078740157499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Zdeněk Janýr</dc:creator>
  <cp:lastModifiedBy>Helena Bílková</cp:lastModifiedBy>
  <cp:lastPrinted>2014-02-28T09:52:57Z</cp:lastPrinted>
  <dcterms:created xsi:type="dcterms:W3CDTF">2009-04-08T07:15:50Z</dcterms:created>
  <dcterms:modified xsi:type="dcterms:W3CDTF">2017-09-14T09:47:38Z</dcterms:modified>
</cp:coreProperties>
</file>