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40" windowWidth="23250" windowHeight="13170" activeTab="1"/>
  </bookViews>
  <sheets>
    <sheet name="Rekapitulace stavby" sheetId="1" r:id="rId1"/>
    <sheet name="01 - UT" sheetId="2" r:id="rId2"/>
    <sheet name="02 - VZD" sheetId="3" r:id="rId3"/>
    <sheet name="04 - Stavební" sheetId="4" r:id="rId4"/>
  </sheets>
  <definedNames>
    <definedName name="_xlnm.Print_Titles" localSheetId="1">'01 - UT'!$123:$123</definedName>
    <definedName name="_xlnm.Print_Titles" localSheetId="2">'02 - VZD'!$110:$110</definedName>
    <definedName name="_xlnm.Print_Titles" localSheetId="3">'04 - Stavební'!$110:$110</definedName>
    <definedName name="_xlnm.Print_Titles" localSheetId="0">'Rekapitulace stavby'!$85:$85</definedName>
    <definedName name="_xlnm.Print_Area" localSheetId="1">'01 - UT'!$C$4:$Q$70,'01 - UT'!$C$76:$Q$107,'01 - UT'!$C$113:$Q$259</definedName>
    <definedName name="_xlnm.Print_Area" localSheetId="2">'02 - VZD'!$C$4:$Q$70,'02 - VZD'!$C$76:$Q$94,'02 - VZD'!$C$100:$Q$117</definedName>
    <definedName name="_xlnm.Print_Area" localSheetId="3">'04 - Stavební'!$C$4:$Q$70,'04 - Stavební'!$C$76:$Q$94,'04 - Stavební'!$C$100:$Q$116</definedName>
    <definedName name="_xlnm.Print_Area" localSheetId="0">'Rekapitulace stavby'!$C$4:$AP$70,'Rekapitulace stavby'!$C$76:$AP$94</definedName>
  </definedNames>
  <calcPr calcId="125725"/>
</workbook>
</file>

<file path=xl/calcChain.xml><?xml version="1.0" encoding="utf-8"?>
<calcChain xmlns="http://schemas.openxmlformats.org/spreadsheetml/2006/main">
  <c r="AY90" i="1"/>
  <c r="AX90"/>
  <c r="BI116" i="4"/>
  <c r="BH116"/>
  <c r="BG116"/>
  <c r="BF116"/>
  <c r="AA116"/>
  <c r="Y116"/>
  <c r="W116"/>
  <c r="BK116"/>
  <c r="N116"/>
  <c r="BE116" s="1"/>
  <c r="BI115"/>
  <c r="BH115"/>
  <c r="BG115"/>
  <c r="BF115"/>
  <c r="AA115"/>
  <c r="Y115"/>
  <c r="W115"/>
  <c r="BK115"/>
  <c r="N115"/>
  <c r="BE115" s="1"/>
  <c r="BI114"/>
  <c r="H36" s="1"/>
  <c r="BD90" i="1" s="1"/>
  <c r="BH114" i="4"/>
  <c r="H35" s="1"/>
  <c r="BC90" i="1" s="1"/>
  <c r="BG114" i="4"/>
  <c r="H34" s="1"/>
  <c r="BB90" i="1" s="1"/>
  <c r="BF114" i="4"/>
  <c r="M33" s="1"/>
  <c r="AW90" i="1" s="1"/>
  <c r="BE114" i="4"/>
  <c r="AA114"/>
  <c r="AA113" s="1"/>
  <c r="AA112" s="1"/>
  <c r="AA111" s="1"/>
  <c r="Y114"/>
  <c r="Y113" s="1"/>
  <c r="Y112" s="1"/>
  <c r="Y111" s="1"/>
  <c r="W114"/>
  <c r="W113" s="1"/>
  <c r="W112" s="1"/>
  <c r="W111" s="1"/>
  <c r="AU90" i="1" s="1"/>
  <c r="BK114" i="4"/>
  <c r="BK113" s="1"/>
  <c r="N114"/>
  <c r="F105"/>
  <c r="F103"/>
  <c r="M28"/>
  <c r="AS90" i="1" s="1"/>
  <c r="F81" i="4"/>
  <c r="F79"/>
  <c r="O21"/>
  <c r="E21"/>
  <c r="M108" s="1"/>
  <c r="O20"/>
  <c r="O18"/>
  <c r="E18"/>
  <c r="M107" s="1"/>
  <c r="O17"/>
  <c r="O15"/>
  <c r="E15"/>
  <c r="F84" s="1"/>
  <c r="O14"/>
  <c r="O12"/>
  <c r="E12"/>
  <c r="F83" s="1"/>
  <c r="O11"/>
  <c r="O9"/>
  <c r="M105" s="1"/>
  <c r="F6"/>
  <c r="F78" s="1"/>
  <c r="AY89" i="1"/>
  <c r="AX89"/>
  <c r="BI117" i="3"/>
  <c r="BH117"/>
  <c r="BG117"/>
  <c r="BF117"/>
  <c r="AA117"/>
  <c r="Y117"/>
  <c r="W117"/>
  <c r="BK117"/>
  <c r="N117"/>
  <c r="BE117" s="1"/>
  <c r="BI116"/>
  <c r="BH116"/>
  <c r="BG116"/>
  <c r="BF116"/>
  <c r="BE116"/>
  <c r="AA116"/>
  <c r="Y116"/>
  <c r="W116"/>
  <c r="BK116"/>
  <c r="N116"/>
  <c r="BI115"/>
  <c r="BH115"/>
  <c r="BG115"/>
  <c r="BF115"/>
  <c r="BE115"/>
  <c r="AA115"/>
  <c r="Y115"/>
  <c r="W115"/>
  <c r="BK115"/>
  <c r="N115"/>
  <c r="BI114"/>
  <c r="H36" s="1"/>
  <c r="BD89" i="1" s="1"/>
  <c r="BH114" i="3"/>
  <c r="H35" s="1"/>
  <c r="BC89" i="1" s="1"/>
  <c r="BG114" i="3"/>
  <c r="H34" s="1"/>
  <c r="BB89" i="1" s="1"/>
  <c r="BF114" i="3"/>
  <c r="M33" s="1"/>
  <c r="AW89" i="1" s="1"/>
  <c r="BE114" i="3"/>
  <c r="AA114"/>
  <c r="AA113" s="1"/>
  <c r="AA112" s="1"/>
  <c r="AA111" s="1"/>
  <c r="Y114"/>
  <c r="Y113" s="1"/>
  <c r="Y112" s="1"/>
  <c r="Y111" s="1"/>
  <c r="W114"/>
  <c r="W113" s="1"/>
  <c r="W112" s="1"/>
  <c r="W111" s="1"/>
  <c r="AU89" i="1" s="1"/>
  <c r="BK114" i="3"/>
  <c r="BK113" s="1"/>
  <c r="N114"/>
  <c r="M107"/>
  <c r="M105"/>
  <c r="F105"/>
  <c r="F103"/>
  <c r="M28"/>
  <c r="AS89" i="1" s="1"/>
  <c r="F83" i="3"/>
  <c r="F81"/>
  <c r="F79"/>
  <c r="O21"/>
  <c r="E21"/>
  <c r="M108" s="1"/>
  <c r="O20"/>
  <c r="O18"/>
  <c r="E18"/>
  <c r="M83" s="1"/>
  <c r="O17"/>
  <c r="O15"/>
  <c r="E15"/>
  <c r="F84" s="1"/>
  <c r="O14"/>
  <c r="O12"/>
  <c r="E12"/>
  <c r="F107" s="1"/>
  <c r="O11"/>
  <c r="O9"/>
  <c r="M81" s="1"/>
  <c r="F6"/>
  <c r="F78" s="1"/>
  <c r="AY88" i="1"/>
  <c r="AX88"/>
  <c r="BI259" i="2"/>
  <c r="BH259"/>
  <c r="BG259"/>
  <c r="BF259"/>
  <c r="AA259"/>
  <c r="Y259"/>
  <c r="W259"/>
  <c r="BK259"/>
  <c r="N259"/>
  <c r="BE259" s="1"/>
  <c r="BI258"/>
  <c r="BH258"/>
  <c r="BG258"/>
  <c r="BF258"/>
  <c r="AA258"/>
  <c r="Y258"/>
  <c r="W258"/>
  <c r="BK258"/>
  <c r="N258"/>
  <c r="BE258" s="1"/>
  <c r="BI257"/>
  <c r="BH257"/>
  <c r="BG257"/>
  <c r="BF257"/>
  <c r="AA257"/>
  <c r="Y257"/>
  <c r="W257"/>
  <c r="BK257"/>
  <c r="N257"/>
  <c r="BE257" s="1"/>
  <c r="BI256"/>
  <c r="BH256"/>
  <c r="BG256"/>
  <c r="BF256"/>
  <c r="AA256"/>
  <c r="Y256"/>
  <c r="W256"/>
  <c r="BK256"/>
  <c r="N256"/>
  <c r="BE256" s="1"/>
  <c r="BI255"/>
  <c r="BH255"/>
  <c r="BG255"/>
  <c r="BF255"/>
  <c r="AA255"/>
  <c r="Y255"/>
  <c r="W255"/>
  <c r="BK255"/>
  <c r="N255"/>
  <c r="BE255" s="1"/>
  <c r="BI254"/>
  <c r="BH254"/>
  <c r="BG254"/>
  <c r="BF254"/>
  <c r="AA254"/>
  <c r="AA253" s="1"/>
  <c r="Y254"/>
  <c r="Y253" s="1"/>
  <c r="W254"/>
  <c r="W253" s="1"/>
  <c r="BK254"/>
  <c r="BK253" s="1"/>
  <c r="N253" s="1"/>
  <c r="N103" s="1"/>
  <c r="N254"/>
  <c r="BE254" s="1"/>
  <c r="BI252"/>
  <c r="BH252"/>
  <c r="BG252"/>
  <c r="BF252"/>
  <c r="BE252"/>
  <c r="AA252"/>
  <c r="Y252"/>
  <c r="W252"/>
  <c r="BK252"/>
  <c r="N252"/>
  <c r="BI251"/>
  <c r="BH251"/>
  <c r="BG251"/>
  <c r="BF251"/>
  <c r="BE251"/>
  <c r="AA251"/>
  <c r="Y251"/>
  <c r="W251"/>
  <c r="BK251"/>
  <c r="N251"/>
  <c r="BI250"/>
  <c r="BH250"/>
  <c r="BG250"/>
  <c r="BF250"/>
  <c r="BE250"/>
  <c r="AA250"/>
  <c r="Y250"/>
  <c r="W250"/>
  <c r="BK250"/>
  <c r="N250"/>
  <c r="BI249"/>
  <c r="BH249"/>
  <c r="BG249"/>
  <c r="BF249"/>
  <c r="BE249"/>
  <c r="AA249"/>
  <c r="Y249"/>
  <c r="W249"/>
  <c r="BK249"/>
  <c r="N249"/>
  <c r="BI248"/>
  <c r="BH248"/>
  <c r="BG248"/>
  <c r="BF248"/>
  <c r="BE248"/>
  <c r="AA248"/>
  <c r="Y248"/>
  <c r="W248"/>
  <c r="BK248"/>
  <c r="N248"/>
  <c r="BI247"/>
  <c r="BH247"/>
  <c r="BG247"/>
  <c r="BF247"/>
  <c r="BE247"/>
  <c r="AA247"/>
  <c r="Y247"/>
  <c r="W247"/>
  <c r="BK247"/>
  <c r="N247"/>
  <c r="BI246"/>
  <c r="BH246"/>
  <c r="BG246"/>
  <c r="BF246"/>
  <c r="BE246"/>
  <c r="AA246"/>
  <c r="Y246"/>
  <c r="W246"/>
  <c r="BK246"/>
  <c r="N246"/>
  <c r="BI245"/>
  <c r="BH245"/>
  <c r="BG245"/>
  <c r="BF245"/>
  <c r="BE245"/>
  <c r="AA245"/>
  <c r="AA244" s="1"/>
  <c r="Y245"/>
  <c r="Y244" s="1"/>
  <c r="W245"/>
  <c r="W244" s="1"/>
  <c r="BK245"/>
  <c r="BK244" s="1"/>
  <c r="N244" s="1"/>
  <c r="N102" s="1"/>
  <c r="N245"/>
  <c r="BI243"/>
  <c r="BH243"/>
  <c r="BG243"/>
  <c r="BF243"/>
  <c r="AA243"/>
  <c r="Y243"/>
  <c r="W243"/>
  <c r="BK243"/>
  <c r="N243"/>
  <c r="BE243" s="1"/>
  <c r="BI242"/>
  <c r="BH242"/>
  <c r="BG242"/>
  <c r="BF242"/>
  <c r="AA242"/>
  <c r="AA241" s="1"/>
  <c r="Y242"/>
  <c r="Y241" s="1"/>
  <c r="W242"/>
  <c r="W241" s="1"/>
  <c r="BK242"/>
  <c r="BK241" s="1"/>
  <c r="N241" s="1"/>
  <c r="N101" s="1"/>
  <c r="N242"/>
  <c r="BE242" s="1"/>
  <c r="BI240"/>
  <c r="BH240"/>
  <c r="BG240"/>
  <c r="BF240"/>
  <c r="BE240"/>
  <c r="AA240"/>
  <c r="Y240"/>
  <c r="W240"/>
  <c r="BK240"/>
  <c r="N240"/>
  <c r="BI239"/>
  <c r="BH239"/>
  <c r="BG239"/>
  <c r="BF239"/>
  <c r="BE239"/>
  <c r="AA239"/>
  <c r="Y239"/>
  <c r="W239"/>
  <c r="BK239"/>
  <c r="N239"/>
  <c r="BI238"/>
  <c r="BH238"/>
  <c r="BG238"/>
  <c r="BF238"/>
  <c r="BE238"/>
  <c r="AA238"/>
  <c r="Y238"/>
  <c r="W238"/>
  <c r="BK238"/>
  <c r="N238"/>
  <c r="BI237"/>
  <c r="BH237"/>
  <c r="BG237"/>
  <c r="BF237"/>
  <c r="BE237"/>
  <c r="AA237"/>
  <c r="AA236" s="1"/>
  <c r="AA235" s="1"/>
  <c r="Y237"/>
  <c r="Y236" s="1"/>
  <c r="Y235" s="1"/>
  <c r="W237"/>
  <c r="W236" s="1"/>
  <c r="W235" s="1"/>
  <c r="BK237"/>
  <c r="BK236" s="1"/>
  <c r="N237"/>
  <c r="BI234"/>
  <c r="BH234"/>
  <c r="BG234"/>
  <c r="BF234"/>
  <c r="BE234"/>
  <c r="AA234"/>
  <c r="Y234"/>
  <c r="W234"/>
  <c r="BK234"/>
  <c r="N234"/>
  <c r="BI233"/>
  <c r="BH233"/>
  <c r="BG233"/>
  <c r="BF233"/>
  <c r="BE233"/>
  <c r="AA233"/>
  <c r="Y233"/>
  <c r="W233"/>
  <c r="BK233"/>
  <c r="N233"/>
  <c r="BI232"/>
  <c r="BH232"/>
  <c r="BG232"/>
  <c r="BF232"/>
  <c r="BE232"/>
  <c r="AA232"/>
  <c r="Y232"/>
  <c r="W232"/>
  <c r="BK232"/>
  <c r="N232"/>
  <c r="BI231"/>
  <c r="BH231"/>
  <c r="BG231"/>
  <c r="BF231"/>
  <c r="BE231"/>
  <c r="AA231"/>
  <c r="Y231"/>
  <c r="W231"/>
  <c r="BK231"/>
  <c r="N231"/>
  <c r="BI230"/>
  <c r="BH230"/>
  <c r="BG230"/>
  <c r="BF230"/>
  <c r="BE230"/>
  <c r="AA230"/>
  <c r="Y230"/>
  <c r="W230"/>
  <c r="BK230"/>
  <c r="N230"/>
  <c r="BI229"/>
  <c r="BH229"/>
  <c r="BG229"/>
  <c r="BF229"/>
  <c r="BE229"/>
  <c r="AA229"/>
  <c r="Y229"/>
  <c r="W229"/>
  <c r="BK229"/>
  <c r="N229"/>
  <c r="BI228"/>
  <c r="BH228"/>
  <c r="BG228"/>
  <c r="BF228"/>
  <c r="BE228"/>
  <c r="AA228"/>
  <c r="Y228"/>
  <c r="W228"/>
  <c r="BK228"/>
  <c r="N228"/>
  <c r="BI227"/>
  <c r="BH227"/>
  <c r="BG227"/>
  <c r="BF227"/>
  <c r="BE227"/>
  <c r="AA227"/>
  <c r="Y227"/>
  <c r="W227"/>
  <c r="BK227"/>
  <c r="N227"/>
  <c r="BI226"/>
  <c r="BH226"/>
  <c r="BG226"/>
  <c r="BF226"/>
  <c r="BE226"/>
  <c r="AA226"/>
  <c r="Y226"/>
  <c r="W226"/>
  <c r="BK226"/>
  <c r="N226"/>
  <c r="BI225"/>
  <c r="BH225"/>
  <c r="BG225"/>
  <c r="BF225"/>
  <c r="BE225"/>
  <c r="AA225"/>
  <c r="Y225"/>
  <c r="W225"/>
  <c r="BK225"/>
  <c r="N225"/>
  <c r="BI224"/>
  <c r="BH224"/>
  <c r="BG224"/>
  <c r="BF224"/>
  <c r="BE224"/>
  <c r="AA224"/>
  <c r="Y224"/>
  <c r="W224"/>
  <c r="BK224"/>
  <c r="N224"/>
  <c r="BI223"/>
  <c r="BH223"/>
  <c r="BG223"/>
  <c r="BF223"/>
  <c r="BE223"/>
  <c r="AA223"/>
  <c r="Y223"/>
  <c r="W223"/>
  <c r="BK223"/>
  <c r="N223"/>
  <c r="BI222"/>
  <c r="BH222"/>
  <c r="BG222"/>
  <c r="BF222"/>
  <c r="BE222"/>
  <c r="AA222"/>
  <c r="Y222"/>
  <c r="W222"/>
  <c r="BK222"/>
  <c r="N222"/>
  <c r="BI221"/>
  <c r="BH221"/>
  <c r="BG221"/>
  <c r="BF221"/>
  <c r="BE221"/>
  <c r="AA221"/>
  <c r="AA220" s="1"/>
  <c r="AA219" s="1"/>
  <c r="Y221"/>
  <c r="Y220" s="1"/>
  <c r="Y219" s="1"/>
  <c r="W221"/>
  <c r="W220" s="1"/>
  <c r="W219" s="1"/>
  <c r="BK221"/>
  <c r="BK220" s="1"/>
  <c r="N221"/>
  <c r="BI218"/>
  <c r="BH218"/>
  <c r="BG218"/>
  <c r="BF218"/>
  <c r="BE218"/>
  <c r="AA218"/>
  <c r="Y218"/>
  <c r="W218"/>
  <c r="BK218"/>
  <c r="N218"/>
  <c r="BI217"/>
  <c r="BH217"/>
  <c r="BG217"/>
  <c r="BF217"/>
  <c r="BE217"/>
  <c r="AA217"/>
  <c r="AA216" s="1"/>
  <c r="Y217"/>
  <c r="Y216" s="1"/>
  <c r="W217"/>
  <c r="W216" s="1"/>
  <c r="BK217"/>
  <c r="BK216" s="1"/>
  <c r="N216" s="1"/>
  <c r="N96" s="1"/>
  <c r="N217"/>
  <c r="BI215"/>
  <c r="BH215"/>
  <c r="BG215"/>
  <c r="BF215"/>
  <c r="AA215"/>
  <c r="Y215"/>
  <c r="W215"/>
  <c r="BK215"/>
  <c r="N215"/>
  <c r="BE215" s="1"/>
  <c r="BI214"/>
  <c r="BH214"/>
  <c r="BG214"/>
  <c r="BF214"/>
  <c r="AA214"/>
  <c r="AA213" s="1"/>
  <c r="Y214"/>
  <c r="Y213" s="1"/>
  <c r="W214"/>
  <c r="W213" s="1"/>
  <c r="BK214"/>
  <c r="BK213" s="1"/>
  <c r="N213" s="1"/>
  <c r="N95" s="1"/>
  <c r="N214"/>
  <c r="BE214" s="1"/>
  <c r="BI212"/>
  <c r="BH212"/>
  <c r="BG212"/>
  <c r="BF212"/>
  <c r="AA212"/>
  <c r="Y212"/>
  <c r="W212"/>
  <c r="BK212"/>
  <c r="N212"/>
  <c r="BE212" s="1"/>
  <c r="BI211"/>
  <c r="BH211"/>
  <c r="BG211"/>
  <c r="BF211"/>
  <c r="BE211"/>
  <c r="AA211"/>
  <c r="Y211"/>
  <c r="W211"/>
  <c r="BK211"/>
  <c r="N211"/>
  <c r="BI210"/>
  <c r="BH210"/>
  <c r="BG210"/>
  <c r="BF210"/>
  <c r="BE210"/>
  <c r="AA210"/>
  <c r="Y210"/>
  <c r="W210"/>
  <c r="BK210"/>
  <c r="N210"/>
  <c r="BI209"/>
  <c r="BH209"/>
  <c r="BG209"/>
  <c r="BF209"/>
  <c r="BE209"/>
  <c r="AA209"/>
  <c r="Y209"/>
  <c r="W209"/>
  <c r="BK209"/>
  <c r="N209"/>
  <c r="BI208"/>
  <c r="BH208"/>
  <c r="BG208"/>
  <c r="BF208"/>
  <c r="BE208"/>
  <c r="AA208"/>
  <c r="Y208"/>
  <c r="W208"/>
  <c r="BK208"/>
  <c r="N208"/>
  <c r="BI207"/>
  <c r="BH207"/>
  <c r="BG207"/>
  <c r="BF207"/>
  <c r="BE207"/>
  <c r="AA207"/>
  <c r="Y207"/>
  <c r="W207"/>
  <c r="BK207"/>
  <c r="N207"/>
  <c r="BI206"/>
  <c r="BH206"/>
  <c r="BG206"/>
  <c r="BF206"/>
  <c r="BE206"/>
  <c r="AA206"/>
  <c r="AA205" s="1"/>
  <c r="Y206"/>
  <c r="Y205" s="1"/>
  <c r="W206"/>
  <c r="W205" s="1"/>
  <c r="BK206"/>
  <c r="BK205" s="1"/>
  <c r="N205" s="1"/>
  <c r="N94" s="1"/>
  <c r="N206"/>
  <c r="BI204"/>
  <c r="BH204"/>
  <c r="BG204"/>
  <c r="BF204"/>
  <c r="AA204"/>
  <c r="Y204"/>
  <c r="W204"/>
  <c r="BK204"/>
  <c r="N204"/>
  <c r="BE204" s="1"/>
  <c r="BI203"/>
  <c r="BH203"/>
  <c r="BG203"/>
  <c r="BF203"/>
  <c r="AA203"/>
  <c r="Y203"/>
  <c r="W203"/>
  <c r="BK203"/>
  <c r="N203"/>
  <c r="BE203" s="1"/>
  <c r="BI202"/>
  <c r="BH202"/>
  <c r="BG202"/>
  <c r="BF202"/>
  <c r="AA202"/>
  <c r="Y202"/>
  <c r="W202"/>
  <c r="BK202"/>
  <c r="N202"/>
  <c r="BE202" s="1"/>
  <c r="BI201"/>
  <c r="BH201"/>
  <c r="BG201"/>
  <c r="BF201"/>
  <c r="AA201"/>
  <c r="Y201"/>
  <c r="W201"/>
  <c r="BK201"/>
  <c r="N201"/>
  <c r="BE201" s="1"/>
  <c r="BI200"/>
  <c r="BH200"/>
  <c r="BG200"/>
  <c r="BF200"/>
  <c r="AA200"/>
  <c r="Y200"/>
  <c r="W200"/>
  <c r="BK200"/>
  <c r="N200"/>
  <c r="BE200" s="1"/>
  <c r="BI199"/>
  <c r="BH199"/>
  <c r="BG199"/>
  <c r="BF199"/>
  <c r="AA199"/>
  <c r="Y199"/>
  <c r="W199"/>
  <c r="BK199"/>
  <c r="N199"/>
  <c r="BE199" s="1"/>
  <c r="BI198"/>
  <c r="BH198"/>
  <c r="BG198"/>
  <c r="BF198"/>
  <c r="AA198"/>
  <c r="Y198"/>
  <c r="W198"/>
  <c r="BK198"/>
  <c r="N198"/>
  <c r="BE198" s="1"/>
  <c r="BI197"/>
  <c r="BH197"/>
  <c r="BG197"/>
  <c r="BF197"/>
  <c r="AA197"/>
  <c r="Y197"/>
  <c r="W197"/>
  <c r="BK197"/>
  <c r="N197"/>
  <c r="BE197" s="1"/>
  <c r="BI196"/>
  <c r="BH196"/>
  <c r="BG196"/>
  <c r="BF196"/>
  <c r="AA196"/>
  <c r="Y196"/>
  <c r="W196"/>
  <c r="BK196"/>
  <c r="N196"/>
  <c r="BE196" s="1"/>
  <c r="BI195"/>
  <c r="BH195"/>
  <c r="BG195"/>
  <c r="BF195"/>
  <c r="AA195"/>
  <c r="Y195"/>
  <c r="W195"/>
  <c r="BK195"/>
  <c r="N195"/>
  <c r="BE195" s="1"/>
  <c r="BI194"/>
  <c r="BH194"/>
  <c r="BG194"/>
  <c r="BF194"/>
  <c r="AA194"/>
  <c r="Y194"/>
  <c r="W194"/>
  <c r="BK194"/>
  <c r="N194"/>
  <c r="BE194" s="1"/>
  <c r="BI193"/>
  <c r="BH193"/>
  <c r="BG193"/>
  <c r="BF193"/>
  <c r="AA193"/>
  <c r="Y193"/>
  <c r="W193"/>
  <c r="BK193"/>
  <c r="N193"/>
  <c r="BE193" s="1"/>
  <c r="BI192"/>
  <c r="BH192"/>
  <c r="BG192"/>
  <c r="BF192"/>
  <c r="AA192"/>
  <c r="Y192"/>
  <c r="W192"/>
  <c r="BK192"/>
  <c r="N192"/>
  <c r="BE192" s="1"/>
  <c r="BI191"/>
  <c r="BH191"/>
  <c r="BG191"/>
  <c r="BF191"/>
  <c r="AA191"/>
  <c r="Y191"/>
  <c r="W191"/>
  <c r="BK191"/>
  <c r="N191"/>
  <c r="BE191" s="1"/>
  <c r="BI190"/>
  <c r="BH190"/>
  <c r="BG190"/>
  <c r="BF190"/>
  <c r="AA190"/>
  <c r="Y190"/>
  <c r="W190"/>
  <c r="BK190"/>
  <c r="N190"/>
  <c r="BE190" s="1"/>
  <c r="BI189"/>
  <c r="BH189"/>
  <c r="BG189"/>
  <c r="BF189"/>
  <c r="AA189"/>
  <c r="Y189"/>
  <c r="W189"/>
  <c r="BK189"/>
  <c r="N189"/>
  <c r="BE189" s="1"/>
  <c r="BI188"/>
  <c r="BH188"/>
  <c r="BG188"/>
  <c r="BF188"/>
  <c r="AA188"/>
  <c r="Y188"/>
  <c r="W188"/>
  <c r="BK188"/>
  <c r="N188"/>
  <c r="BE188" s="1"/>
  <c r="BI187"/>
  <c r="BH187"/>
  <c r="BG187"/>
  <c r="BF187"/>
  <c r="AA187"/>
  <c r="Y187"/>
  <c r="W187"/>
  <c r="BK187"/>
  <c r="N187"/>
  <c r="BE187" s="1"/>
  <c r="BI186"/>
  <c r="BH186"/>
  <c r="BG186"/>
  <c r="BF186"/>
  <c r="AA186"/>
  <c r="Y186"/>
  <c r="W186"/>
  <c r="BK186"/>
  <c r="N186"/>
  <c r="BE186" s="1"/>
  <c r="BI185"/>
  <c r="BH185"/>
  <c r="BG185"/>
  <c r="BF185"/>
  <c r="AA185"/>
  <c r="Y185"/>
  <c r="W185"/>
  <c r="BK185"/>
  <c r="N185"/>
  <c r="BE185" s="1"/>
  <c r="BI184"/>
  <c r="BH184"/>
  <c r="BG184"/>
  <c r="BF184"/>
  <c r="AA184"/>
  <c r="Y184"/>
  <c r="W184"/>
  <c r="BK184"/>
  <c r="N184"/>
  <c r="BE184" s="1"/>
  <c r="BI183"/>
  <c r="BH183"/>
  <c r="BG183"/>
  <c r="BF183"/>
  <c r="AA183"/>
  <c r="Y183"/>
  <c r="W183"/>
  <c r="BK183"/>
  <c r="N183"/>
  <c r="BE183" s="1"/>
  <c r="BI182"/>
  <c r="BH182"/>
  <c r="BG182"/>
  <c r="BF182"/>
  <c r="AA182"/>
  <c r="Y182"/>
  <c r="W182"/>
  <c r="BK182"/>
  <c r="N182"/>
  <c r="BE182" s="1"/>
  <c r="BI181"/>
  <c r="BH181"/>
  <c r="BG181"/>
  <c r="BF181"/>
  <c r="AA181"/>
  <c r="Y181"/>
  <c r="W181"/>
  <c r="BK181"/>
  <c r="N181"/>
  <c r="BE181" s="1"/>
  <c r="BI180"/>
  <c r="BH180"/>
  <c r="BG180"/>
  <c r="BF180"/>
  <c r="AA180"/>
  <c r="Y180"/>
  <c r="W180"/>
  <c r="BK180"/>
  <c r="N180"/>
  <c r="BE180" s="1"/>
  <c r="BI179"/>
  <c r="BH179"/>
  <c r="BG179"/>
  <c r="BF179"/>
  <c r="AA179"/>
  <c r="Y179"/>
  <c r="W179"/>
  <c r="BK179"/>
  <c r="N179"/>
  <c r="BE179" s="1"/>
  <c r="BI178"/>
  <c r="BH178"/>
  <c r="BG178"/>
  <c r="BF178"/>
  <c r="AA178"/>
  <c r="Y178"/>
  <c r="W178"/>
  <c r="BK178"/>
  <c r="N178"/>
  <c r="BE178" s="1"/>
  <c r="BI177"/>
  <c r="BH177"/>
  <c r="BG177"/>
  <c r="BF177"/>
  <c r="AA177"/>
  <c r="Y177"/>
  <c r="W177"/>
  <c r="BK177"/>
  <c r="N177"/>
  <c r="BE177" s="1"/>
  <c r="BI176"/>
  <c r="BH176"/>
  <c r="BG176"/>
  <c r="BF176"/>
  <c r="AA176"/>
  <c r="Y176"/>
  <c r="W176"/>
  <c r="BK176"/>
  <c r="N176"/>
  <c r="BE176" s="1"/>
  <c r="BI175"/>
  <c r="BH175"/>
  <c r="BG175"/>
  <c r="BF175"/>
  <c r="AA175"/>
  <c r="Y175"/>
  <c r="W175"/>
  <c r="BK175"/>
  <c r="N175"/>
  <c r="BE175" s="1"/>
  <c r="BI174"/>
  <c r="BH174"/>
  <c r="BG174"/>
  <c r="BF174"/>
  <c r="BE174"/>
  <c r="AA174"/>
  <c r="Y174"/>
  <c r="W174"/>
  <c r="BK174"/>
  <c r="N174"/>
  <c r="BI173"/>
  <c r="BH173"/>
  <c r="BG173"/>
  <c r="BF173"/>
  <c r="BE173"/>
  <c r="AA173"/>
  <c r="Y173"/>
  <c r="W173"/>
  <c r="BK173"/>
  <c r="N173"/>
  <c r="BI172"/>
  <c r="BH172"/>
  <c r="BG172"/>
  <c r="BF172"/>
  <c r="BE172"/>
  <c r="AA172"/>
  <c r="Y172"/>
  <c r="W172"/>
  <c r="BK172"/>
  <c r="N172"/>
  <c r="BI171"/>
  <c r="BH171"/>
  <c r="BG171"/>
  <c r="BF171"/>
  <c r="BE171"/>
  <c r="AA171"/>
  <c r="Y171"/>
  <c r="W171"/>
  <c r="BK171"/>
  <c r="N171"/>
  <c r="BI170"/>
  <c r="BH170"/>
  <c r="BG170"/>
  <c r="BF170"/>
  <c r="BE170"/>
  <c r="AA170"/>
  <c r="Y170"/>
  <c r="W170"/>
  <c r="BK170"/>
  <c r="N170"/>
  <c r="BI169"/>
  <c r="BH169"/>
  <c r="BG169"/>
  <c r="BF169"/>
  <c r="BE169"/>
  <c r="AA169"/>
  <c r="Y169"/>
  <c r="W169"/>
  <c r="BK169"/>
  <c r="N169"/>
  <c r="BI168"/>
  <c r="BH168"/>
  <c r="BG168"/>
  <c r="BF168"/>
  <c r="BE168"/>
  <c r="AA168"/>
  <c r="AA167" s="1"/>
  <c r="Y168"/>
  <c r="Y167" s="1"/>
  <c r="W168"/>
  <c r="W167" s="1"/>
  <c r="BK168"/>
  <c r="BK167" s="1"/>
  <c r="N167" s="1"/>
  <c r="N93" s="1"/>
  <c r="N168"/>
  <c r="BI166"/>
  <c r="BH166"/>
  <c r="BG166"/>
  <c r="BF166"/>
  <c r="AA166"/>
  <c r="Y166"/>
  <c r="W166"/>
  <c r="BK166"/>
  <c r="N166"/>
  <c r="BE166" s="1"/>
  <c r="BI165"/>
  <c r="BH165"/>
  <c r="BG165"/>
  <c r="BF165"/>
  <c r="AA165"/>
  <c r="Y165"/>
  <c r="W165"/>
  <c r="BK165"/>
  <c r="N165"/>
  <c r="BE165" s="1"/>
  <c r="BI164"/>
  <c r="BH164"/>
  <c r="BG164"/>
  <c r="BF164"/>
  <c r="AA164"/>
  <c r="Y164"/>
  <c r="W164"/>
  <c r="BK164"/>
  <c r="N164"/>
  <c r="BE164" s="1"/>
  <c r="BI163"/>
  <c r="BH163"/>
  <c r="BG163"/>
  <c r="BF163"/>
  <c r="AA163"/>
  <c r="Y163"/>
  <c r="W163"/>
  <c r="BK163"/>
  <c r="N163"/>
  <c r="BE163" s="1"/>
  <c r="BI162"/>
  <c r="BH162"/>
  <c r="BG162"/>
  <c r="BF162"/>
  <c r="AA162"/>
  <c r="Y162"/>
  <c r="W162"/>
  <c r="BK162"/>
  <c r="N162"/>
  <c r="BE162" s="1"/>
  <c r="BI161"/>
  <c r="BH161"/>
  <c r="BG161"/>
  <c r="BF161"/>
  <c r="AA161"/>
  <c r="Y161"/>
  <c r="W161"/>
  <c r="BK161"/>
  <c r="N161"/>
  <c r="BE161" s="1"/>
  <c r="BI160"/>
  <c r="BH160"/>
  <c r="BG160"/>
  <c r="BF160"/>
  <c r="AA160"/>
  <c r="Y160"/>
  <c r="W160"/>
  <c r="BK160"/>
  <c r="N160"/>
  <c r="BE160" s="1"/>
  <c r="BI159"/>
  <c r="BH159"/>
  <c r="BG159"/>
  <c r="BF159"/>
  <c r="AA159"/>
  <c r="Y159"/>
  <c r="W159"/>
  <c r="BK159"/>
  <c r="N159"/>
  <c r="BE159" s="1"/>
  <c r="BI158"/>
  <c r="BH158"/>
  <c r="BG158"/>
  <c r="BF158"/>
  <c r="AA158"/>
  <c r="Y158"/>
  <c r="W158"/>
  <c r="BK158"/>
  <c r="N158"/>
  <c r="BE158" s="1"/>
  <c r="BI157"/>
  <c r="BH157"/>
  <c r="BG157"/>
  <c r="BF157"/>
  <c r="AA157"/>
  <c r="Y157"/>
  <c r="W157"/>
  <c r="BK157"/>
  <c r="N157"/>
  <c r="BE157" s="1"/>
  <c r="BI156"/>
  <c r="BH156"/>
  <c r="BG156"/>
  <c r="BF156"/>
  <c r="AA156"/>
  <c r="Y156"/>
  <c r="W156"/>
  <c r="BK156"/>
  <c r="N156"/>
  <c r="BE156" s="1"/>
  <c r="BI155"/>
  <c r="BH155"/>
  <c r="BG155"/>
  <c r="BF155"/>
  <c r="AA155"/>
  <c r="Y155"/>
  <c r="W155"/>
  <c r="BK155"/>
  <c r="N155"/>
  <c r="BE155" s="1"/>
  <c r="BI154"/>
  <c r="BH154"/>
  <c r="BG154"/>
  <c r="BF154"/>
  <c r="AA154"/>
  <c r="Y154"/>
  <c r="W154"/>
  <c r="BK154"/>
  <c r="N154"/>
  <c r="BE154" s="1"/>
  <c r="BI153"/>
  <c r="BH153"/>
  <c r="BG153"/>
  <c r="BF153"/>
  <c r="AA153"/>
  <c r="Y153"/>
  <c r="W153"/>
  <c r="BK153"/>
  <c r="N153"/>
  <c r="BE153" s="1"/>
  <c r="BI152"/>
  <c r="BH152"/>
  <c r="BG152"/>
  <c r="BF152"/>
  <c r="AA152"/>
  <c r="Y152"/>
  <c r="W152"/>
  <c r="BK152"/>
  <c r="N152"/>
  <c r="BE152" s="1"/>
  <c r="BI151"/>
  <c r="BH151"/>
  <c r="BG151"/>
  <c r="BF151"/>
  <c r="AA151"/>
  <c r="AA150" s="1"/>
  <c r="Y151"/>
  <c r="Y150" s="1"/>
  <c r="W151"/>
  <c r="W150" s="1"/>
  <c r="BK151"/>
  <c r="N151"/>
  <c r="BE151" s="1"/>
  <c r="BI149"/>
  <c r="BH149"/>
  <c r="BG149"/>
  <c r="BF149"/>
  <c r="AA149"/>
  <c r="Y149"/>
  <c r="W149"/>
  <c r="BK149"/>
  <c r="N149"/>
  <c r="BE149" s="1"/>
  <c r="BI148"/>
  <c r="BH148"/>
  <c r="BG148"/>
  <c r="BF148"/>
  <c r="AA148"/>
  <c r="Y148"/>
  <c r="W148"/>
  <c r="BK148"/>
  <c r="N148"/>
  <c r="BE148" s="1"/>
  <c r="BI147"/>
  <c r="BH147"/>
  <c r="BG147"/>
  <c r="BF147"/>
  <c r="AA147"/>
  <c r="Y147"/>
  <c r="W147"/>
  <c r="BK147"/>
  <c r="N147"/>
  <c r="BE147" s="1"/>
  <c r="BI146"/>
  <c r="BH146"/>
  <c r="BG146"/>
  <c r="BF146"/>
  <c r="AA146"/>
  <c r="Y146"/>
  <c r="W146"/>
  <c r="BK146"/>
  <c r="N146"/>
  <c r="BE146" s="1"/>
  <c r="BI145"/>
  <c r="BH145"/>
  <c r="BG145"/>
  <c r="BF145"/>
  <c r="AA145"/>
  <c r="Y145"/>
  <c r="W145"/>
  <c r="BK145"/>
  <c r="N145"/>
  <c r="BE145" s="1"/>
  <c r="BI144"/>
  <c r="BH144"/>
  <c r="BG144"/>
  <c r="BF144"/>
  <c r="AA144"/>
  <c r="Y144"/>
  <c r="W144"/>
  <c r="BK144"/>
  <c r="N144"/>
  <c r="BE144" s="1"/>
  <c r="BI143"/>
  <c r="BH143"/>
  <c r="BG143"/>
  <c r="BF143"/>
  <c r="AA143"/>
  <c r="Y143"/>
  <c r="W143"/>
  <c r="BK143"/>
  <c r="N143"/>
  <c r="BE143" s="1"/>
  <c r="BI142"/>
  <c r="BH142"/>
  <c r="BG142"/>
  <c r="BF142"/>
  <c r="AA142"/>
  <c r="Y142"/>
  <c r="W142"/>
  <c r="BK142"/>
  <c r="N142"/>
  <c r="BE142" s="1"/>
  <c r="BI141"/>
  <c r="BH141"/>
  <c r="BG141"/>
  <c r="BF141"/>
  <c r="AA141"/>
  <c r="Y141"/>
  <c r="W141"/>
  <c r="BK141"/>
  <c r="N141"/>
  <c r="BE141" s="1"/>
  <c r="BI140"/>
  <c r="BH140"/>
  <c r="BG140"/>
  <c r="BF140"/>
  <c r="BE140"/>
  <c r="AA140"/>
  <c r="Y140"/>
  <c r="W140"/>
  <c r="BK140"/>
  <c r="N140"/>
  <c r="BI139"/>
  <c r="BH139"/>
  <c r="BG139"/>
  <c r="BF139"/>
  <c r="BE139"/>
  <c r="AA139"/>
  <c r="Y139"/>
  <c r="W139"/>
  <c r="BK139"/>
  <c r="N139"/>
  <c r="BI138"/>
  <c r="BH138"/>
  <c r="BG138"/>
  <c r="BF138"/>
  <c r="BE138"/>
  <c r="AA138"/>
  <c r="AA137" s="1"/>
  <c r="Y138"/>
  <c r="Y137" s="1"/>
  <c r="W138"/>
  <c r="W137" s="1"/>
  <c r="BK138"/>
  <c r="BK137" s="1"/>
  <c r="N137" s="1"/>
  <c r="N91" s="1"/>
  <c r="N138"/>
  <c r="BI136"/>
  <c r="BH136"/>
  <c r="BG136"/>
  <c r="BF136"/>
  <c r="AA136"/>
  <c r="Y136"/>
  <c r="W136"/>
  <c r="BK136"/>
  <c r="N136"/>
  <c r="BE136" s="1"/>
  <c r="BI135"/>
  <c r="BH135"/>
  <c r="BG135"/>
  <c r="BF135"/>
  <c r="AA135"/>
  <c r="Y135"/>
  <c r="W135"/>
  <c r="BK135"/>
  <c r="N135"/>
  <c r="BE135" s="1"/>
  <c r="BI134"/>
  <c r="BH134"/>
  <c r="BG134"/>
  <c r="BF134"/>
  <c r="AA134"/>
  <c r="Y134"/>
  <c r="W134"/>
  <c r="BK134"/>
  <c r="N134"/>
  <c r="BE134" s="1"/>
  <c r="BI133"/>
  <c r="BH133"/>
  <c r="BG133"/>
  <c r="BF133"/>
  <c r="AA133"/>
  <c r="Y133"/>
  <c r="W133"/>
  <c r="BK133"/>
  <c r="N133"/>
  <c r="BE133" s="1"/>
  <c r="BI132"/>
  <c r="BH132"/>
  <c r="BG132"/>
  <c r="BF132"/>
  <c r="BE132"/>
  <c r="AA132"/>
  <c r="Y132"/>
  <c r="W132"/>
  <c r="BK132"/>
  <c r="N132"/>
  <c r="BI131"/>
  <c r="BH131"/>
  <c r="BG131"/>
  <c r="BF131"/>
  <c r="BE131"/>
  <c r="AA131"/>
  <c r="Y131"/>
  <c r="W131"/>
  <c r="BK131"/>
  <c r="N131"/>
  <c r="BI130"/>
  <c r="BH130"/>
  <c r="BG130"/>
  <c r="BF130"/>
  <c r="BE130"/>
  <c r="AA130"/>
  <c r="Y130"/>
  <c r="W130"/>
  <c r="BK130"/>
  <c r="N130"/>
  <c r="BI129"/>
  <c r="BH129"/>
  <c r="BG129"/>
  <c r="BF129"/>
  <c r="BE129"/>
  <c r="AA129"/>
  <c r="Y129"/>
  <c r="W129"/>
  <c r="BK129"/>
  <c r="N129"/>
  <c r="BI128"/>
  <c r="BH128"/>
  <c r="BG128"/>
  <c r="BF128"/>
  <c r="BE128"/>
  <c r="AA128"/>
  <c r="Y128"/>
  <c r="W128"/>
  <c r="BK128"/>
  <c r="N128"/>
  <c r="BI127"/>
  <c r="H36" s="1"/>
  <c r="BD88" i="1" s="1"/>
  <c r="BD87" s="1"/>
  <c r="W35" s="1"/>
  <c r="BH127" i="2"/>
  <c r="BG127"/>
  <c r="H34" s="1"/>
  <c r="BB88" i="1" s="1"/>
  <c r="BB87" s="1"/>
  <c r="BF127" i="2"/>
  <c r="BE127"/>
  <c r="AA127"/>
  <c r="AA126" s="1"/>
  <c r="AA125" s="1"/>
  <c r="AA124" s="1"/>
  <c r="Y127"/>
  <c r="Y126" s="1"/>
  <c r="Y125" s="1"/>
  <c r="Y124" s="1"/>
  <c r="W127"/>
  <c r="W126" s="1"/>
  <c r="W125" s="1"/>
  <c r="W124" s="1"/>
  <c r="AU88" i="1" s="1"/>
  <c r="AU87" s="1"/>
  <c r="BK127" i="2"/>
  <c r="BK126" s="1"/>
  <c r="N127"/>
  <c r="M120"/>
  <c r="M118"/>
  <c r="F118"/>
  <c r="F116"/>
  <c r="M28"/>
  <c r="AS88" i="1" s="1"/>
  <c r="AS87" s="1"/>
  <c r="F83" i="2"/>
  <c r="F81"/>
  <c r="F79"/>
  <c r="O21"/>
  <c r="E21"/>
  <c r="M121" s="1"/>
  <c r="O20"/>
  <c r="O18"/>
  <c r="E18"/>
  <c r="M83" s="1"/>
  <c r="O17"/>
  <c r="O15"/>
  <c r="E15"/>
  <c r="F84" s="1"/>
  <c r="O14"/>
  <c r="O12"/>
  <c r="E12"/>
  <c r="F120" s="1"/>
  <c r="O11"/>
  <c r="O9"/>
  <c r="M81" s="1"/>
  <c r="F6"/>
  <c r="F78" s="1"/>
  <c r="AK27" i="1"/>
  <c r="AM83"/>
  <c r="L83"/>
  <c r="AM82"/>
  <c r="L82"/>
  <c r="AM80"/>
  <c r="L80"/>
  <c r="L78"/>
  <c r="L77"/>
  <c r="M32" i="3" l="1"/>
  <c r="AV89" i="1" s="1"/>
  <c r="AT89" s="1"/>
  <c r="H32" i="2"/>
  <c r="AZ88" i="1" s="1"/>
  <c r="H33" i="2"/>
  <c r="BA88" i="1" s="1"/>
  <c r="H35" i="2"/>
  <c r="BC88" i="1" s="1"/>
  <c r="BC87" s="1"/>
  <c r="AY87" s="1"/>
  <c r="BK150" i="2"/>
  <c r="N150" s="1"/>
  <c r="N92" s="1"/>
  <c r="W33" i="1"/>
  <c r="AX87"/>
  <c r="N220" i="2"/>
  <c r="N98" s="1"/>
  <c r="BK219"/>
  <c r="N219" s="1"/>
  <c r="N97" s="1"/>
  <c r="N236"/>
  <c r="N100" s="1"/>
  <c r="BK235"/>
  <c r="N235" s="1"/>
  <c r="N99" s="1"/>
  <c r="N113" i="3"/>
  <c r="N90" s="1"/>
  <c r="BK112"/>
  <c r="N126" i="2"/>
  <c r="N90" s="1"/>
  <c r="BK125"/>
  <c r="W34" i="1"/>
  <c r="N113" i="4"/>
  <c r="N90" s="1"/>
  <c r="BK112"/>
  <c r="M32"/>
  <c r="AV90" i="1" s="1"/>
  <c r="AT90" s="1"/>
  <c r="M84" i="2"/>
  <c r="F115"/>
  <c r="F121"/>
  <c r="M32"/>
  <c r="AV88" i="1" s="1"/>
  <c r="M33" i="2"/>
  <c r="AW88" i="1" s="1"/>
  <c r="M84" i="3"/>
  <c r="F102"/>
  <c r="F108"/>
  <c r="H32"/>
  <c r="AZ89" i="1" s="1"/>
  <c r="H33" i="3"/>
  <c r="BA89" i="1" s="1"/>
  <c r="M81" i="4"/>
  <c r="M83"/>
  <c r="M84"/>
  <c r="F102"/>
  <c r="F107"/>
  <c r="F108"/>
  <c r="H32"/>
  <c r="AZ90" i="1" s="1"/>
  <c r="H33" i="4"/>
  <c r="BA90" i="1" s="1"/>
  <c r="BA87" l="1"/>
  <c r="W32" s="1"/>
  <c r="AZ87"/>
  <c r="AT88"/>
  <c r="AV87"/>
  <c r="W31"/>
  <c r="N112" i="4"/>
  <c r="N89" s="1"/>
  <c r="BK111"/>
  <c r="N111" s="1"/>
  <c r="N88" s="1"/>
  <c r="N125" i="2"/>
  <c r="N89" s="1"/>
  <c r="BK124"/>
  <c r="N124" s="1"/>
  <c r="N88" s="1"/>
  <c r="N112" i="3"/>
  <c r="N89" s="1"/>
  <c r="BK111"/>
  <c r="N111" s="1"/>
  <c r="N88" s="1"/>
  <c r="AW87" i="1" l="1"/>
  <c r="AK32" s="1"/>
  <c r="AK31"/>
  <c r="AT87"/>
  <c r="L94" i="3"/>
  <c r="M27"/>
  <c r="M30" s="1"/>
  <c r="L107" i="2"/>
  <c r="M27"/>
  <c r="M30" s="1"/>
  <c r="L94" i="4"/>
  <c r="M27"/>
  <c r="M30" s="1"/>
  <c r="AG90" i="1" l="1"/>
  <c r="AN90" s="1"/>
  <c r="L38" i="4"/>
  <c r="AG88" i="1"/>
  <c r="L38" i="2"/>
  <c r="AG89" i="1"/>
  <c r="AN89" s="1"/>
  <c r="L38" i="3"/>
  <c r="AG87" i="1" l="1"/>
  <c r="AN88"/>
  <c r="AK26" l="1"/>
  <c r="AK29" s="1"/>
  <c r="AK37" s="1"/>
  <c r="AG94"/>
  <c r="AN87"/>
  <c r="AN94" s="1"/>
</calcChain>
</file>

<file path=xl/sharedStrings.xml><?xml version="1.0" encoding="utf-8"?>
<sst xmlns="http://schemas.openxmlformats.org/spreadsheetml/2006/main" count="2381" uniqueCount="562">
  <si>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</si>
  <si>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</si>
  <si>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</si>
  <si>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</si>
  <si>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</si>
  <si>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</si>
  <si>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</si>
  <si>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0,1</t>
  </si>
  <si>
    <t>21</t>
  </si>
  <si>
    <t>1</t>
  </si>
  <si>
    <t>15</t>
  </si>
  <si>
    <t>SOUHRNNÝ LIST STAVBY</t>
  </si>
  <si>
    <t>v ---  níže se nacházejí doplnkové a pomocné údaje k sestavám  --- v</t>
  </si>
  <si>
    <t>0,001</t>
  </si>
  <si>
    <t>Kód:</t>
  </si>
  <si>
    <t>16N162_N_VV</t>
  </si>
  <si>
    <t>Stavba:</t>
  </si>
  <si>
    <t>Polička_Areál firmy FLÍDR s.r.o.</t>
  </si>
  <si>
    <t>JKSO:</t>
  </si>
  <si>
    <t>CC-CZ:</t>
  </si>
  <si>
    <t>Místo:</t>
  </si>
  <si>
    <t xml:space="preserve"> </t>
  </si>
  <si>
    <t>Datum:</t>
  </si>
  <si>
    <t>27.9.2016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</si>
  <si>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</si>
  <si>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</si>
  <si>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</si>
  <si>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</si>
  <si>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</si>
  <si>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</si>
  <si>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</si>
  <si>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</si>
  <si>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</si>
  <si>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</si>
  <si>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</si>
  <si>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</si>
  <si>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</si>
  <si>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</si>
  <si>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</si>
  <si>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</si>
  <si>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</si>
  <si>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</si>
  <si>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</si>
  <si>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</si>
  <si>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</si>
  <si>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</si>
  <si>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</si>
  <si>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</si>
  <si>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</si>
  <si>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</si>
  <si>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</si>
  <si>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</si>
  <si>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</si>
  <si>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</si>
  <si>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</si>
  <si>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</si>
  <si>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</si>
  <si>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</si>
  <si>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</si>
  <si>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</si>
  <si>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</si>
  <si>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</si>
  <si>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</si>
  <si>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</si>
  <si>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</si>
  <si>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</si>
  <si>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</si>
  <si>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</si>
  <si>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</si>
  <si>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</si>
  <si>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</si>
  <si>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</si>
  <si>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</si>
  <si>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{c7a6d5dd-e821-49cc-a0e5-bfdb8670490a}</t>
  </si>
  <si>
    <t>{00000000-0000-0000-0000-000000000000}</t>
  </si>
  <si>
    <t>01</t>
  </si>
  <si>
    <t>UT</t>
  </si>
  <si>
    <t>{9e17b24e-79a9-4bdf-817b-2ac32c98a1f6}</t>
  </si>
  <si>
    <t>02</t>
  </si>
  <si>
    <t>VZT</t>
  </si>
  <si>
    <t>{b2fc5150-209a-4735-90d2-c7f6e86d16c7}</t>
  </si>
  <si>
    <t>04</t>
  </si>
  <si>
    <t>Stavební</t>
  </si>
  <si>
    <t>{e4950c56-250a-47fb-b6cf-c37718fc1850}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</si>
  <si>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</si>
  <si>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</si>
  <si>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</si>
  <si>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</si>
  <si>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</si>
  <si>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</si>
  <si>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</si>
  <si>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</si>
  <si>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01 - UT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</si>
  <si>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</si>
  <si>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</si>
  <si>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</si>
  <si>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</si>
  <si>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</si>
  <si>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</si>
  <si>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</si>
  <si>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</si>
  <si>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</si>
  <si>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</si>
  <si>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</si>
  <si>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</si>
  <si>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</si>
  <si>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767 - Konstrukce zámečnické</t>
  </si>
  <si>
    <t xml:space="preserve">    783 - Dokončovací práce - nátěry</t>
  </si>
  <si>
    <t>M - Práce a dodávky M</t>
  </si>
  <si>
    <t xml:space="preserve">    23-M - Montáže potrubí</t>
  </si>
  <si>
    <t>ON - Ostatní náklady nespecifikované v subdodávkách</t>
  </si>
  <si>
    <t xml:space="preserve">    ON_I - INŽENÝRSKÁ A KOMPLET. ČINNOST</t>
  </si>
  <si>
    <t xml:space="preserve">    ON_P - PROJEKČNÍ ČINNOST</t>
  </si>
  <si>
    <t xml:space="preserve">    ON_Z - ZAŘÍZENÍ STAVENIŠTĚ</t>
  </si>
  <si>
    <t>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</si>
  <si>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</si>
  <si>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</si>
  <si>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</si>
  <si>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</si>
  <si>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</si>
  <si>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</si>
  <si>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</si>
  <si>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</si>
  <si>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</si>
  <si>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</si>
  <si>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</si>
  <si>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</si>
  <si>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</si>
  <si>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</si>
  <si>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</si>
  <si>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</si>
  <si>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</si>
  <si>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713/1</t>
  </si>
  <si>
    <t>Dodávka a montáž potrubního izolačního pouzdra s AL folií, DN 25, tl. izolace 20 mm</t>
  </si>
  <si>
    <t>m</t>
  </si>
  <si>
    <t>16</t>
  </si>
  <si>
    <t>-2076769882</t>
  </si>
  <si>
    <t>713/2</t>
  </si>
  <si>
    <t>Dodávka a montáž potrubního izolačního pouzdra s AL folií, DN 32, tl. izolace 30 mm</t>
  </si>
  <si>
    <t>-1081783062</t>
  </si>
  <si>
    <t>3</t>
  </si>
  <si>
    <t>713/3</t>
  </si>
  <si>
    <t>Dodávka a montáž potrubního izolačního pouzdra s AL folií, DN 40, tl. izolace 40 mm</t>
  </si>
  <si>
    <t>709525466</t>
  </si>
  <si>
    <t>4</t>
  </si>
  <si>
    <t>713/4</t>
  </si>
  <si>
    <t>Dodávka a montáž potrubního izolačního pouzdra s AL folií, DN 50, tl. izolace 50 mm</t>
  </si>
  <si>
    <t>-246099501</t>
  </si>
  <si>
    <t>5</t>
  </si>
  <si>
    <t>713/5</t>
  </si>
  <si>
    <t>Dodávka a montáž potrubního izolačního pouzdra s AL folií, DN 65, tl. izolace 60 mm</t>
  </si>
  <si>
    <t>-234980872</t>
  </si>
  <si>
    <t>6</t>
  </si>
  <si>
    <t>713/6</t>
  </si>
  <si>
    <t>Dodávka a montáž potrubního izolačního pouzdra s AL folií, DN 80, tl. izolace 80 mm</t>
  </si>
  <si>
    <t>444941378</t>
  </si>
  <si>
    <t>7</t>
  </si>
  <si>
    <t>713/7</t>
  </si>
  <si>
    <t>Dodávka a montáž potrubního izolačního pouzdra s AL folií, DN 100, tl. izolace 80 mm</t>
  </si>
  <si>
    <t>668521408</t>
  </si>
  <si>
    <t>8</t>
  </si>
  <si>
    <t>713/8</t>
  </si>
  <si>
    <t>Dodávka a montáž potrubního izolačního pouzdra s AL folií, DN 125, tl. izolace 100 mm</t>
  </si>
  <si>
    <t>-608641128</t>
  </si>
  <si>
    <t>713/9</t>
  </si>
  <si>
    <t>Dodávka a montáž kaučukové izolace pro potrubí chladuí, DN 125, tl. izolace 32 mm</t>
  </si>
  <si>
    <t>-585074530</t>
  </si>
  <si>
    <t>998713201</t>
  </si>
  <si>
    <t>Přesun hmot procentní pro izolace tepelné v objektech v do 6 m</t>
  </si>
  <si>
    <t>%</t>
  </si>
  <si>
    <t>-1960638517</t>
  </si>
  <si>
    <t>732/1</t>
  </si>
  <si>
    <t>Výměník tepla 25 KW - dodávka a montáž - hala 5</t>
  </si>
  <si>
    <t>ks</t>
  </si>
  <si>
    <t>588181380</t>
  </si>
  <si>
    <t>732/2</t>
  </si>
  <si>
    <t>Výměník tepla 28 KW - dodávka a montáž - hala 2</t>
  </si>
  <si>
    <t>-1673803259</t>
  </si>
  <si>
    <t>732/3</t>
  </si>
  <si>
    <t>Výměník tepla 45 kW - dodávka a montáž - hala 4</t>
  </si>
  <si>
    <t>-532109502</t>
  </si>
  <si>
    <t>732/4</t>
  </si>
  <si>
    <t>Výměník tepla 96 kW - dodávka a montáž - hala 1</t>
  </si>
  <si>
    <t>-1645191489</t>
  </si>
  <si>
    <t>732/6</t>
  </si>
  <si>
    <t>Oběhové čerpadlo DN 25  - dodávka a montáž - hala 2, 5</t>
  </si>
  <si>
    <t>-1036322764</t>
  </si>
  <si>
    <t>732/6a</t>
  </si>
  <si>
    <t>Oběhové čerpadlo DN 25 - dodávka a montáž - hala 4</t>
  </si>
  <si>
    <t>731174862</t>
  </si>
  <si>
    <t>732/7</t>
  </si>
  <si>
    <t xml:space="preserve">Expanzní nádoba 25 l - dodávka a montáž  </t>
  </si>
  <si>
    <t>255495060</t>
  </si>
  <si>
    <t>732/7a</t>
  </si>
  <si>
    <t xml:space="preserve">Expanzní nádoba 12 l - dodávka a montáž  </t>
  </si>
  <si>
    <t>160179346</t>
  </si>
  <si>
    <t>732/8</t>
  </si>
  <si>
    <t>402554999</t>
  </si>
  <si>
    <t>732/9</t>
  </si>
  <si>
    <t>43703743</t>
  </si>
  <si>
    <t>732/10</t>
  </si>
  <si>
    <t>-380546627</t>
  </si>
  <si>
    <t>998732201</t>
  </si>
  <si>
    <t>Přesun hmot procentní pro strojovny v objektech v do 6 m</t>
  </si>
  <si>
    <t>1121211239</t>
  </si>
  <si>
    <t>733122205</t>
  </si>
  <si>
    <t>Potrubí z uhlíkové oceli hladké spojované lisováním DN 25</t>
  </si>
  <si>
    <t>435789055</t>
  </si>
  <si>
    <t>733122206</t>
  </si>
  <si>
    <t>Potrubí z uhlíkové oceli hladké spojované lisováním DN 32</t>
  </si>
  <si>
    <t>-1045040610</t>
  </si>
  <si>
    <t>733122207</t>
  </si>
  <si>
    <t>Potrubí z uhlíkové oceli hladké spojované lisováním DN 40</t>
  </si>
  <si>
    <t>-1323482216</t>
  </si>
  <si>
    <t>733122208</t>
  </si>
  <si>
    <t>Potrubí z uhlíkové oceli hladké spojované lisováním DN 50</t>
  </si>
  <si>
    <t>-2127259107</t>
  </si>
  <si>
    <t>733122209</t>
  </si>
  <si>
    <t>Potrubí z uhlíkové oceli hladké spojované lisováním DN 65</t>
  </si>
  <si>
    <t>312612773</t>
  </si>
  <si>
    <t>733122210</t>
  </si>
  <si>
    <t>Potrubí z uhlíkové oceli hladké spojované lisováním DN 80</t>
  </si>
  <si>
    <t>1690330832</t>
  </si>
  <si>
    <t>733122211</t>
  </si>
  <si>
    <t>Potrubí z uhlíkové oceli hladké spojované lisováním DN 100</t>
  </si>
  <si>
    <t>-599894939</t>
  </si>
  <si>
    <t>17</t>
  </si>
  <si>
    <t>733121232</t>
  </si>
  <si>
    <t>Potrubí ocelové hladké bezešvé v kotelnách nebo strojovnách D 133x4,5</t>
  </si>
  <si>
    <t>2019670555</t>
  </si>
  <si>
    <t>733141102</t>
  </si>
  <si>
    <t>Odvzdušňovací nádoba z trubek ocelových do DN 50</t>
  </si>
  <si>
    <t>693427524</t>
  </si>
  <si>
    <t>22</t>
  </si>
  <si>
    <t>733190107</t>
  </si>
  <si>
    <t>Zkouška těsnosti potrubí ocelové závitové do DN 40</t>
  </si>
  <si>
    <t>-865482730</t>
  </si>
  <si>
    <t>23</t>
  </si>
  <si>
    <t>733190108</t>
  </si>
  <si>
    <t>Zkouška těsnosti potrubí ocelové závitové do DN 50</t>
  </si>
  <si>
    <t>-1458686836</t>
  </si>
  <si>
    <t>24</t>
  </si>
  <si>
    <t>733190225</t>
  </si>
  <si>
    <t>Zkouška těsnosti potrubí ocelové hladké přes D 60,3x2,9 do D 89x5,0</t>
  </si>
  <si>
    <t>1748720183</t>
  </si>
  <si>
    <t>25</t>
  </si>
  <si>
    <t>733190232</t>
  </si>
  <si>
    <t>Zkouška těsnosti potrubí ocelové hladké přes D 89x5,0 do D 133x5,0</t>
  </si>
  <si>
    <t>-1143787009</t>
  </si>
  <si>
    <t>733113115</t>
  </si>
  <si>
    <t>Příplatek k porubí z trubek ocelových závitových za zhotovení závitové ocelové přípojky DN 25</t>
  </si>
  <si>
    <t>kus</t>
  </si>
  <si>
    <t>2005746364</t>
  </si>
  <si>
    <t>26</t>
  </si>
  <si>
    <t>998733201</t>
  </si>
  <si>
    <t>Přesun hmot procentní pro rozvody potrubí v objektech v do 6 m</t>
  </si>
  <si>
    <t>961872448</t>
  </si>
  <si>
    <t>998</t>
  </si>
  <si>
    <t>Zednické výpomoce</t>
  </si>
  <si>
    <t>kpl</t>
  </si>
  <si>
    <t>-1832472815</t>
  </si>
  <si>
    <t>27</t>
  </si>
  <si>
    <t>734/1</t>
  </si>
  <si>
    <t>Dodávka a montáž uzavírací armatura - DN 25</t>
  </si>
  <si>
    <t>-607817339</t>
  </si>
  <si>
    <t>28</t>
  </si>
  <si>
    <t>734/2</t>
  </si>
  <si>
    <t>Dodávka a montáž uzavírací armatura - DN 32</t>
  </si>
  <si>
    <t>1057635988</t>
  </si>
  <si>
    <t>29</t>
  </si>
  <si>
    <t>734/3</t>
  </si>
  <si>
    <t>Dodávka a montáž uzavírací armatura - DN 40</t>
  </si>
  <si>
    <t>1127854400</t>
  </si>
  <si>
    <t>30</t>
  </si>
  <si>
    <t>734/4</t>
  </si>
  <si>
    <t>Dodávka a montáž uzavírací armatura - DN 50</t>
  </si>
  <si>
    <t>1844826538</t>
  </si>
  <si>
    <t>31</t>
  </si>
  <si>
    <t>734/5</t>
  </si>
  <si>
    <t>Dodávka a montáž uzavírací armatura - DN 65</t>
  </si>
  <si>
    <t>1681001739</t>
  </si>
  <si>
    <t>32</t>
  </si>
  <si>
    <t>734/6</t>
  </si>
  <si>
    <t>Dodávka a montáž uzavírací armatura - DN 80</t>
  </si>
  <si>
    <t>938096867</t>
  </si>
  <si>
    <t>734/6a</t>
  </si>
  <si>
    <t>Dodávka a montáž uzavírací armatura - DN 100</t>
  </si>
  <si>
    <t>-1339328491</t>
  </si>
  <si>
    <t>33</t>
  </si>
  <si>
    <t>734/7</t>
  </si>
  <si>
    <t>Dodávka a montáž vypouštěcí armatura - DN 20</t>
  </si>
  <si>
    <t>870267095</t>
  </si>
  <si>
    <t>734/7a</t>
  </si>
  <si>
    <t>Dodávka a montáž - vyvažovací ventil - DN 25</t>
  </si>
  <si>
    <t>-2030099862</t>
  </si>
  <si>
    <t>34</t>
  </si>
  <si>
    <t>734/8</t>
  </si>
  <si>
    <t>-136601793</t>
  </si>
  <si>
    <t>35</t>
  </si>
  <si>
    <t>734/9</t>
  </si>
  <si>
    <t>-359545556</t>
  </si>
  <si>
    <t>36</t>
  </si>
  <si>
    <t>734/10</t>
  </si>
  <si>
    <t>-1465378928</t>
  </si>
  <si>
    <t>37</t>
  </si>
  <si>
    <t>734/11</t>
  </si>
  <si>
    <t>-535514096</t>
  </si>
  <si>
    <t>734/12</t>
  </si>
  <si>
    <t>Dodávka a montáž - pojistný ventil DN 20  - 3,5 bar</t>
  </si>
  <si>
    <t>-1399794638</t>
  </si>
  <si>
    <t>734/13</t>
  </si>
  <si>
    <t>Dodávka a montáž - filtr závit DN 40</t>
  </si>
  <si>
    <t>1731407732</t>
  </si>
  <si>
    <t>734/14</t>
  </si>
  <si>
    <t>Dodávka a montáž - filtr závit. DN 32</t>
  </si>
  <si>
    <t>1231794353</t>
  </si>
  <si>
    <t>734/15</t>
  </si>
  <si>
    <t>Dodávka a montáž - zpětná klapka DN 40</t>
  </si>
  <si>
    <t>-1893093508</t>
  </si>
  <si>
    <t>734/16</t>
  </si>
  <si>
    <t>Dodávka a montáž - zpětná klapka DN 32</t>
  </si>
  <si>
    <t>-1896281262</t>
  </si>
  <si>
    <t>734/17</t>
  </si>
  <si>
    <t>Montáž ventilů trojcestného el. DN 32/ dodávka MaR/ 1 x vsazení do potrubí</t>
  </si>
  <si>
    <t>-488948064</t>
  </si>
  <si>
    <t>734/18</t>
  </si>
  <si>
    <t>Montáž ventilů dvoucestného  el. DN 32/ dodávka MaR/</t>
  </si>
  <si>
    <t>-545127284</t>
  </si>
  <si>
    <t>734/19</t>
  </si>
  <si>
    <t>Montáž ventilu dvoucestného el DN 40 / dodávka MaR/</t>
  </si>
  <si>
    <t>2007055145</t>
  </si>
  <si>
    <t>734/19a</t>
  </si>
  <si>
    <t>Montáž ventilu dvoucestného el DN 50 / dodávka MaR/</t>
  </si>
  <si>
    <t>-1820599638</t>
  </si>
  <si>
    <t>734/20</t>
  </si>
  <si>
    <t>Teploměry</t>
  </si>
  <si>
    <t>-2127298746</t>
  </si>
  <si>
    <t>734/21</t>
  </si>
  <si>
    <t>Tlakoměry</t>
  </si>
  <si>
    <t>1069280538</t>
  </si>
  <si>
    <t>734/22</t>
  </si>
  <si>
    <t xml:space="preserve">Návarky MaR, vypouštěcí ventil, </t>
  </si>
  <si>
    <t>-1953057867</t>
  </si>
  <si>
    <t>734/23</t>
  </si>
  <si>
    <t>Vypouštěcí kohout DN 15 - dodávka a montáž</t>
  </si>
  <si>
    <t>-1875580550</t>
  </si>
  <si>
    <t>734/24</t>
  </si>
  <si>
    <t>Uzavírací klapka DN 125 - dodávka a montáž</t>
  </si>
  <si>
    <t>2116541347</t>
  </si>
  <si>
    <t>734/24a</t>
  </si>
  <si>
    <t>Uzavírací klapka DN 65 - dodávka a montáž</t>
  </si>
  <si>
    <t>-475488524</t>
  </si>
  <si>
    <t>734/25</t>
  </si>
  <si>
    <t>Filtr DN 125 - dodávka a montáž</t>
  </si>
  <si>
    <t>-310331999</t>
  </si>
  <si>
    <t>734/25a</t>
  </si>
  <si>
    <t>Filtr DN 65 - dodávka a montáž</t>
  </si>
  <si>
    <t>-70583077</t>
  </si>
  <si>
    <t>734/25b</t>
  </si>
  <si>
    <t>Zpětná klapka DN 125 - dodávka a montáž</t>
  </si>
  <si>
    <t>-128151563</t>
  </si>
  <si>
    <t>734/25c</t>
  </si>
  <si>
    <t>Zpětná klapka DN 65 - dodávka a montáž</t>
  </si>
  <si>
    <t>-1390490563</t>
  </si>
  <si>
    <t>734/27</t>
  </si>
  <si>
    <t>Redukce 80/125</t>
  </si>
  <si>
    <t>2138915097</t>
  </si>
  <si>
    <t>734/28</t>
  </si>
  <si>
    <t>Redukce 40/125</t>
  </si>
  <si>
    <t>1834342166</t>
  </si>
  <si>
    <t>734/29</t>
  </si>
  <si>
    <t>Redukce 80/65</t>
  </si>
  <si>
    <t>-731880337</t>
  </si>
  <si>
    <t>734/30</t>
  </si>
  <si>
    <t>Montáž kulového ventilu DN 25, kvs=26 s pohonem 24 V - dodávka MaR</t>
  </si>
  <si>
    <t>-222478569</t>
  </si>
  <si>
    <t>38</t>
  </si>
  <si>
    <t>998734201</t>
  </si>
  <si>
    <t>Přesun hmot procentní pro armatury v objektech v do 6 m</t>
  </si>
  <si>
    <t>-112152076</t>
  </si>
  <si>
    <t>735/1</t>
  </si>
  <si>
    <t>-1478521053</t>
  </si>
  <si>
    <t>735/2</t>
  </si>
  <si>
    <t>-2127847944</t>
  </si>
  <si>
    <t>735/3</t>
  </si>
  <si>
    <t>865469200</t>
  </si>
  <si>
    <t>735/4</t>
  </si>
  <si>
    <t>1713281268</t>
  </si>
  <si>
    <t>735/5</t>
  </si>
  <si>
    <t>502265575</t>
  </si>
  <si>
    <t>735/6</t>
  </si>
  <si>
    <t>124015999</t>
  </si>
  <si>
    <t>998735201</t>
  </si>
  <si>
    <t>Přesun hmot procentní pro otopná tělesa v objektech v do 6 m</t>
  </si>
  <si>
    <t>759243880</t>
  </si>
  <si>
    <t>767</t>
  </si>
  <si>
    <t>Ocelové konstrukce - závěsy - odhad</t>
  </si>
  <si>
    <t>kg</t>
  </si>
  <si>
    <t>337470047</t>
  </si>
  <si>
    <t>998767201</t>
  </si>
  <si>
    <t>Přesun hmot procentní pro zámečnické konstrukce v objektech v do 6 m</t>
  </si>
  <si>
    <t>-1255879012</t>
  </si>
  <si>
    <t>783/3</t>
  </si>
  <si>
    <t>Nátěr potrubí od DN 100  do DN 150 - základní, antikorozní</t>
  </si>
  <si>
    <t>-815891334</t>
  </si>
  <si>
    <t>783/4</t>
  </si>
  <si>
    <t>Nátěr ocelových konstrukcí - syntetický, 1x základní, 2x vrchní</t>
  </si>
  <si>
    <t>m2</t>
  </si>
  <si>
    <t>980302633</t>
  </si>
  <si>
    <t>M/1</t>
  </si>
  <si>
    <t>Montáž předizolovaného potrubí</t>
  </si>
  <si>
    <t>64</t>
  </si>
  <si>
    <t>1005715608</t>
  </si>
  <si>
    <t>M/2</t>
  </si>
  <si>
    <t xml:space="preserve">Dodávka předizolovaného potrubí rovné DN 40 </t>
  </si>
  <si>
    <t>-1939322271</t>
  </si>
  <si>
    <t>M/3</t>
  </si>
  <si>
    <t xml:space="preserve">Dodávka předizolovaného potrubí rovné DN 125 </t>
  </si>
  <si>
    <t>-1307752086</t>
  </si>
  <si>
    <t>M/4</t>
  </si>
  <si>
    <t>Dodávka předizolovaného potrubí - ohyb 90° DN 40</t>
  </si>
  <si>
    <t>-182818271</t>
  </si>
  <si>
    <t>M/5</t>
  </si>
  <si>
    <t xml:space="preserve">Dodávka předizolovaného potrubí - ohyb 90° DN 125 </t>
  </si>
  <si>
    <t>249134295</t>
  </si>
  <si>
    <t>M/6</t>
  </si>
  <si>
    <t>PE spoj vč. pěny, těsnícího a spojovacího materiálu pro DN 40</t>
  </si>
  <si>
    <t>-1201602150</t>
  </si>
  <si>
    <t>M/7</t>
  </si>
  <si>
    <t>PE spoj vč. pěny, těsnícího a spojovacího materiálu pro DN 125</t>
  </si>
  <si>
    <t>-114659505</t>
  </si>
  <si>
    <t>M/8</t>
  </si>
  <si>
    <t>Dilatační polštáře</t>
  </si>
  <si>
    <t>-1148506826</t>
  </si>
  <si>
    <t>M/9</t>
  </si>
  <si>
    <t>Rentgenové zkoušky</t>
  </si>
  <si>
    <t>1499834106</t>
  </si>
  <si>
    <t>M/10</t>
  </si>
  <si>
    <t>Ochranná folie</t>
  </si>
  <si>
    <t>1082856524</t>
  </si>
  <si>
    <t>M/11</t>
  </si>
  <si>
    <t>Doprava</t>
  </si>
  <si>
    <t>-503801812</t>
  </si>
  <si>
    <t>M/12</t>
  </si>
  <si>
    <t>Dispečerské rozvody</t>
  </si>
  <si>
    <t>119233062</t>
  </si>
  <si>
    <t>M/13</t>
  </si>
  <si>
    <t>Odbočná krabice ACIDUR</t>
  </si>
  <si>
    <t>-1048207634</t>
  </si>
  <si>
    <t>M/14</t>
  </si>
  <si>
    <t>Proměření alarmu</t>
  </si>
  <si>
    <t>123452495</t>
  </si>
  <si>
    <t>ON_I_01</t>
  </si>
  <si>
    <t>Kompletační činnost</t>
  </si>
  <si>
    <t>262144</t>
  </si>
  <si>
    <t>855238181</t>
  </si>
  <si>
    <t>ON_I_03</t>
  </si>
  <si>
    <t>Oživení, komplexní zkoušky</t>
  </si>
  <si>
    <t>-1615783541</t>
  </si>
  <si>
    <t>ON_I_08</t>
  </si>
  <si>
    <t>Autorský dozor</t>
  </si>
  <si>
    <t>1934896741</t>
  </si>
  <si>
    <t>ON_I_14</t>
  </si>
  <si>
    <t>Náklady na BOZ a PO</t>
  </si>
  <si>
    <t>1204470282</t>
  </si>
  <si>
    <t>ON_P_02</t>
  </si>
  <si>
    <t>Realizační projektová dokumentace</t>
  </si>
  <si>
    <t>1142404947</t>
  </si>
  <si>
    <t>ON_P_03</t>
  </si>
  <si>
    <t>Projektová dokumentace skutečného provedení</t>
  </si>
  <si>
    <t>-1928708429</t>
  </si>
  <si>
    <t>ON_Z_06</t>
  </si>
  <si>
    <t>Bezpečnost a dohled při sváření</t>
  </si>
  <si>
    <t>1507725511</t>
  </si>
  <si>
    <t>ON_Z_08</t>
  </si>
  <si>
    <t>Oplocení stavby</t>
  </si>
  <si>
    <t>-654421283</t>
  </si>
  <si>
    <t>ON_Z_11</t>
  </si>
  <si>
    <t>Geodetické vytyčení trasy</t>
  </si>
  <si>
    <t>509746180</t>
  </si>
  <si>
    <t>ON_Z_12</t>
  </si>
  <si>
    <t>Vytýčení inženýrských sítí</t>
  </si>
  <si>
    <t>429105332</t>
  </si>
  <si>
    <t>ON_Z_13</t>
  </si>
  <si>
    <t>Geodetické zam. skut. provedení stavby</t>
  </si>
  <si>
    <t>-879058577</t>
  </si>
  <si>
    <t>ON_Z_15</t>
  </si>
  <si>
    <t>Lávka pro pěší</t>
  </si>
  <si>
    <t>1339663967</t>
  </si>
  <si>
    <t>ON_Z_16</t>
  </si>
  <si>
    <t>Ostraha zařízení staveniště</t>
  </si>
  <si>
    <t>-317644076</t>
  </si>
  <si>
    <t>ON_Z_17</t>
  </si>
  <si>
    <t>576917558</t>
  </si>
  <si>
    <t>52</t>
  </si>
  <si>
    <t>OST/1</t>
  </si>
  <si>
    <t>Topná zkouška</t>
  </si>
  <si>
    <t>512</t>
  </si>
  <si>
    <t>1669851407</t>
  </si>
  <si>
    <t>53</t>
  </si>
  <si>
    <t>OST/2</t>
  </si>
  <si>
    <t>Proplach systému</t>
  </si>
  <si>
    <t>1376260287</t>
  </si>
  <si>
    <t>OST/3</t>
  </si>
  <si>
    <t>Lešení</t>
  </si>
  <si>
    <t>920169964</t>
  </si>
  <si>
    <t>OST/4</t>
  </si>
  <si>
    <t>Propojení na stávající potrubí u kotelen, vypouštění, napouštění, oprava izolace, hala 1, 2 4,5</t>
  </si>
  <si>
    <t>-1363795560</t>
  </si>
  <si>
    <t>OST/5</t>
  </si>
  <si>
    <t>Vysazení odbočky DN 80 /s ručními uzávěry - oceněny samostatně/ pro případné dopojení centrální vzducotechnické jednotky chlazení</t>
  </si>
  <si>
    <t>912848071</t>
  </si>
  <si>
    <t>OST/6</t>
  </si>
  <si>
    <t>Zdvíhací zařízení</t>
  </si>
  <si>
    <t>-1518458384</t>
  </si>
  <si>
    <t>02 - VZT</t>
  </si>
  <si>
    <t xml:space="preserve">    24-M - Montáže vzduchotechnických zařízení</t>
  </si>
  <si>
    <t>24-M/1</t>
  </si>
  <si>
    <t>Dodávka a montáž vzduchotechnických sestavných jednotek vč.systému MaR</t>
  </si>
  <si>
    <t>1993673461</t>
  </si>
  <si>
    <t>24-M/2</t>
  </si>
  <si>
    <t>Dodávka a montáž vzduchotechnického potrubí</t>
  </si>
  <si>
    <t>-1311522998</t>
  </si>
  <si>
    <t>24-M/3</t>
  </si>
  <si>
    <t>Stavební přípomoce a ocelové konstrukce</t>
  </si>
  <si>
    <t>-537356884</t>
  </si>
  <si>
    <t>24-M/4</t>
  </si>
  <si>
    <t>Uvedení do provozu, zaškolení, zaregulování</t>
  </si>
  <si>
    <t>-80339625</t>
  </si>
  <si>
    <t>04 - Stavební</t>
  </si>
  <si>
    <t>HSV - Práce a dodávky HSV</t>
  </si>
  <si>
    <t xml:space="preserve">    1 - Zemní práce</t>
  </si>
  <si>
    <t>1/1</t>
  </si>
  <si>
    <t>Výkopové práce vč.zásypů a obsypů potrubí</t>
  </si>
  <si>
    <t>-121713147</t>
  </si>
  <si>
    <t>1/2</t>
  </si>
  <si>
    <t>Protkaky pod vozovkou</t>
  </si>
  <si>
    <t>-1645272559</t>
  </si>
  <si>
    <t>1/3</t>
  </si>
  <si>
    <t>Vstupy do objektů</t>
  </si>
  <si>
    <t>-897015722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</si>
  <si>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</si>
  <si>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</si>
  <si>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</si>
  <si>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</si>
  <si>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</si>
  <si>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</si>
  <si>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</si>
  <si>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Provozní vlivy /3 směnný provoz v areálu, vč. sobot/</t>
  </si>
  <si>
    <t>Oběhové čerpadlo  DN 80, PN 6 /H=3m, Q=40m3/h/ - větev chlazení hala č.5 - dodávka a montáž</t>
  </si>
  <si>
    <t>Oběhové čerpadlo  DN 40,/H=30m, Q=32m3/h/ - větev pro haly č.0-4 - dodávka a montáž</t>
  </si>
  <si>
    <t>Dodávka a montáž měřiče tepla - DN 15, Q=0,6 m3/h,  M-BUS, 230 V</t>
  </si>
  <si>
    <t>Dodávka a montáž měřiče tepla - DN 15, Q=1,5 m3/h,  M-BUS, 230 V</t>
  </si>
  <si>
    <t>Dodávka a montáž měřiče tepla - DN 20, Q=2,5 m3/h,  M-BUS, 230 V</t>
  </si>
  <si>
    <t>Dodávka a montáž měřiče tepla -  DN 25, Q=3,5 m3/h,  M-BUS, 230 V</t>
  </si>
  <si>
    <t>Oběhové čerpadlo  DN 40, PN 10/H=5m, Q=10m3/h/ - větev pro halu č.5 - dodávka a montáž</t>
  </si>
  <si>
    <t>Vytápěcí jednotka - 460x460  -  dodávka vč. montáže</t>
  </si>
  <si>
    <t>Vytápěcí jednotka  - 460x460 -  dodávka vč. montáže</t>
  </si>
  <si>
    <t>Vytápěcí jednotka - 560x560  -  dodávka vč. montáže</t>
  </si>
  <si>
    <t>Montážní deska na zeď   -  dodávka vč. montáže</t>
  </si>
  <si>
    <t>Montážní deska na zeď  -  dodávka vč. montáže</t>
  </si>
  <si>
    <t>Nástěný mikroprocesový ovladač  pro ovládání EC motoru  -  dodávka vč. montáže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</si>
</sst>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1" fillId="0" borderId="0" xfId="1" applyFont="1" applyAlignment="1" applyProtection="1">
      <alignment horizontal="center" vertical="center"/>
    </xf>
    <xf numFmtId="0" fontId="34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33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4" fontId="2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right"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4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0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14" fillId="0" borderId="0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svobodova\AppData\Local\Temp\KrosPlus\rad15A4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svobodova\AppData\Local\Temp\KrosPlus\rad3360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svobodova\AppData\Local\Temp\KrosPlus\rad018D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15A4E.tmp" descr="C:\Users\svobodova\AppData\Local\Temp\KrosPlus\rad15A4E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1</xdr:row>
      <xdr:rowOff>0</xdr:rowOff>
    </xdr:to>
    <xdr:pic>
      <xdr:nvPicPr>
        <xdr:cNvPr id="2" name="rad33602.tmp" descr="C:\Users\svobodova\AppData\Local\Temp\KrosPlus\rad3360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1409700" cy="1409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018D7.tmp" descr="C:\Users\svobodova\AppData\Local\Temp\KrosPlus\rad018D7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5"/>
  <sheetViews>
    <sheetView showGridLines="0" workbookViewId="0">
      <pane ySplit="1" topLeftCell="A66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6" t="s">
        <v>0</v>
      </c>
      <c r="B1" s="147"/>
      <c r="C1" s="147"/>
      <c r="D1" s="148" t="s">
        <v>1</v>
      </c>
      <c r="E1" s="147"/>
      <c r="F1" s="147"/>
      <c r="G1" s="147"/>
      <c r="H1" s="147"/>
      <c r="I1" s="147"/>
      <c r="J1" s="147"/>
      <c r="K1" s="145" t="s">
        <v>541</v>
      </c>
      <c r="L1" s="145"/>
      <c r="M1" s="145"/>
      <c r="N1" s="145"/>
      <c r="O1" s="145"/>
      <c r="P1" s="145"/>
      <c r="Q1" s="145"/>
      <c r="R1" s="145"/>
      <c r="S1" s="145"/>
      <c r="T1" s="147"/>
      <c r="U1" s="147"/>
      <c r="V1" s="147"/>
      <c r="W1" s="145" t="s">
        <v>542</v>
      </c>
      <c r="X1" s="145"/>
      <c r="Y1" s="145"/>
      <c r="Z1" s="145"/>
      <c r="AA1" s="145"/>
      <c r="AB1" s="145"/>
      <c r="AC1" s="145"/>
      <c r="AD1" s="145"/>
      <c r="AE1" s="145"/>
      <c r="AF1" s="145"/>
      <c r="AG1" s="147"/>
      <c r="AH1" s="147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>
      <c r="C2" s="181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153" t="s">
        <v>6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3" t="s">
        <v>7</v>
      </c>
      <c r="BT2" s="13" t="s">
        <v>8</v>
      </c>
    </row>
    <row r="3" spans="1:73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9</v>
      </c>
      <c r="BT3" s="13" t="s">
        <v>10</v>
      </c>
    </row>
    <row r="4" spans="1:73" ht="36.950000000000003" customHeight="1">
      <c r="B4" s="17"/>
      <c r="C4" s="175" t="s">
        <v>11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9"/>
      <c r="AS4" s="20" t="s">
        <v>12</v>
      </c>
      <c r="BS4" s="13" t="s">
        <v>13</v>
      </c>
    </row>
    <row r="5" spans="1:73" ht="14.45" customHeight="1">
      <c r="B5" s="17"/>
      <c r="C5" s="18"/>
      <c r="D5" s="21" t="s">
        <v>14</v>
      </c>
      <c r="E5" s="18"/>
      <c r="F5" s="18"/>
      <c r="G5" s="18"/>
      <c r="H5" s="18"/>
      <c r="I5" s="18"/>
      <c r="J5" s="18"/>
      <c r="K5" s="182" t="s">
        <v>15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8"/>
      <c r="AQ5" s="19"/>
      <c r="BS5" s="13" t="s">
        <v>7</v>
      </c>
    </row>
    <row r="6" spans="1:73" ht="36.950000000000003" customHeight="1">
      <c r="B6" s="17"/>
      <c r="C6" s="18"/>
      <c r="D6" s="23" t="s">
        <v>16</v>
      </c>
      <c r="E6" s="18"/>
      <c r="F6" s="18"/>
      <c r="G6" s="18"/>
      <c r="H6" s="18"/>
      <c r="I6" s="18"/>
      <c r="J6" s="18"/>
      <c r="K6" s="183" t="s">
        <v>17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8"/>
      <c r="AQ6" s="19"/>
      <c r="BS6" s="13" t="s">
        <v>7</v>
      </c>
    </row>
    <row r="7" spans="1:73" ht="14.45" customHeight="1">
      <c r="B7" s="17"/>
      <c r="C7" s="18"/>
      <c r="D7" s="24" t="s">
        <v>18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19</v>
      </c>
      <c r="AL7" s="18"/>
      <c r="AM7" s="18"/>
      <c r="AN7" s="22" t="s">
        <v>3</v>
      </c>
      <c r="AO7" s="18"/>
      <c r="AP7" s="18"/>
      <c r="AQ7" s="19"/>
      <c r="BS7" s="13" t="s">
        <v>7</v>
      </c>
    </row>
    <row r="8" spans="1:73" ht="14.45" customHeight="1">
      <c r="B8" s="17"/>
      <c r="C8" s="18"/>
      <c r="D8" s="24" t="s">
        <v>20</v>
      </c>
      <c r="E8" s="18"/>
      <c r="F8" s="18"/>
      <c r="G8" s="18"/>
      <c r="H8" s="18"/>
      <c r="I8" s="18"/>
      <c r="J8" s="18"/>
      <c r="K8" s="22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22</v>
      </c>
      <c r="AL8" s="18"/>
      <c r="AM8" s="18"/>
      <c r="AN8" s="22" t="s">
        <v>23</v>
      </c>
      <c r="AO8" s="18"/>
      <c r="AP8" s="18"/>
      <c r="AQ8" s="19"/>
      <c r="BS8" s="13" t="s">
        <v>7</v>
      </c>
    </row>
    <row r="9" spans="1:73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7</v>
      </c>
    </row>
    <row r="10" spans="1:73" ht="14.45" customHeight="1">
      <c r="B10" s="17"/>
      <c r="C10" s="18"/>
      <c r="D10" s="24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25</v>
      </c>
      <c r="AL10" s="18"/>
      <c r="AM10" s="18"/>
      <c r="AN10" s="22" t="s">
        <v>3</v>
      </c>
      <c r="AO10" s="18"/>
      <c r="AP10" s="18"/>
      <c r="AQ10" s="19"/>
      <c r="BS10" s="13" t="s">
        <v>7</v>
      </c>
    </row>
    <row r="11" spans="1:73" ht="18.399999999999999" customHeight="1">
      <c r="B11" s="17"/>
      <c r="C11" s="18"/>
      <c r="D11" s="18"/>
      <c r="E11" s="22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26</v>
      </c>
      <c r="AL11" s="18"/>
      <c r="AM11" s="18"/>
      <c r="AN11" s="22" t="s">
        <v>3</v>
      </c>
      <c r="AO11" s="18"/>
      <c r="AP11" s="18"/>
      <c r="AQ11" s="19"/>
      <c r="BS11" s="13" t="s">
        <v>7</v>
      </c>
    </row>
    <row r="12" spans="1:73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7</v>
      </c>
    </row>
    <row r="13" spans="1:73" ht="14.45" customHeight="1">
      <c r="B13" s="17"/>
      <c r="C13" s="18"/>
      <c r="D13" s="24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25</v>
      </c>
      <c r="AL13" s="18"/>
      <c r="AM13" s="18"/>
      <c r="AN13" s="22" t="s">
        <v>3</v>
      </c>
      <c r="AO13" s="18"/>
      <c r="AP13" s="18"/>
      <c r="AQ13" s="19"/>
      <c r="BS13" s="13" t="s">
        <v>7</v>
      </c>
    </row>
    <row r="14" spans="1:73" ht="15">
      <c r="B14" s="17"/>
      <c r="C14" s="18"/>
      <c r="D14" s="18"/>
      <c r="E14" s="22" t="s">
        <v>21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26</v>
      </c>
      <c r="AL14" s="18"/>
      <c r="AM14" s="18"/>
      <c r="AN14" s="22" t="s">
        <v>3</v>
      </c>
      <c r="AO14" s="18"/>
      <c r="AP14" s="18"/>
      <c r="AQ14" s="19"/>
      <c r="BS14" s="13" t="s">
        <v>7</v>
      </c>
    </row>
    <row r="15" spans="1:73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1:73" ht="14.45" customHeight="1">
      <c r="B16" s="17"/>
      <c r="C16" s="18"/>
      <c r="D16" s="24" t="s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25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.399999999999999" customHeight="1">
      <c r="B17" s="17"/>
      <c r="C17" s="18"/>
      <c r="D17" s="18"/>
      <c r="E17" s="22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26</v>
      </c>
      <c r="AL17" s="18"/>
      <c r="AM17" s="18"/>
      <c r="AN17" s="22" t="s">
        <v>3</v>
      </c>
      <c r="AO17" s="18"/>
      <c r="AP17" s="18"/>
      <c r="AQ17" s="19"/>
      <c r="BS17" s="13" t="s">
        <v>4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9</v>
      </c>
    </row>
    <row r="19" spans="2:71" ht="14.45" customHeight="1">
      <c r="B19" s="17"/>
      <c r="C19" s="18"/>
      <c r="D19" s="24" t="s">
        <v>29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25</v>
      </c>
      <c r="AL19" s="18"/>
      <c r="AM19" s="18"/>
      <c r="AN19" s="22" t="s">
        <v>3</v>
      </c>
      <c r="AO19" s="18"/>
      <c r="AP19" s="18"/>
      <c r="AQ19" s="19"/>
      <c r="BS19" s="13" t="s">
        <v>9</v>
      </c>
    </row>
    <row r="20" spans="2:71" ht="18.399999999999999" customHeight="1">
      <c r="B20" s="17"/>
      <c r="C20" s="18"/>
      <c r="D20" s="18"/>
      <c r="E20" s="22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26</v>
      </c>
      <c r="AL20" s="18"/>
      <c r="AM20" s="18"/>
      <c r="AN20" s="22" t="s">
        <v>3</v>
      </c>
      <c r="AO20" s="18"/>
      <c r="AP20" s="18"/>
      <c r="AQ20" s="19"/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71" ht="15">
      <c r="B22" s="17"/>
      <c r="C22" s="18"/>
      <c r="D22" s="24" t="s">
        <v>30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71" ht="22.5" customHeight="1">
      <c r="B23" s="17"/>
      <c r="C23" s="18"/>
      <c r="D23" s="18"/>
      <c r="E23" s="184" t="s">
        <v>3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8"/>
      <c r="AP23" s="18"/>
      <c r="AQ23" s="19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71" ht="6.95" customHeight="1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71" ht="14.45" customHeight="1">
      <c r="B26" s="17"/>
      <c r="C26" s="18"/>
      <c r="D26" s="26" t="s">
        <v>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61">
        <f>ROUND(AG87,0)</f>
        <v>0</v>
      </c>
      <c r="AL26" s="162"/>
      <c r="AM26" s="162"/>
      <c r="AN26" s="162"/>
      <c r="AO26" s="162"/>
      <c r="AP26" s="18"/>
      <c r="AQ26" s="19"/>
    </row>
    <row r="27" spans="2:71" ht="14.45" customHeight="1">
      <c r="B27" s="17"/>
      <c r="C27" s="18"/>
      <c r="D27" s="26" t="s">
        <v>32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61">
        <f>ROUND(AG92,0)</f>
        <v>0</v>
      </c>
      <c r="AL27" s="162"/>
      <c r="AM27" s="162"/>
      <c r="AN27" s="162"/>
      <c r="AO27" s="162"/>
      <c r="AP27" s="18"/>
      <c r="AQ27" s="19"/>
    </row>
    <row r="28" spans="2:71" s="1" customFormat="1" ht="6.9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71" s="1" customFormat="1" ht="25.9" customHeight="1">
      <c r="B29" s="27"/>
      <c r="C29" s="28"/>
      <c r="D29" s="30" t="s">
        <v>33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63">
        <f>ROUND(AK26+AK27,0)</f>
        <v>0</v>
      </c>
      <c r="AL29" s="164"/>
      <c r="AM29" s="164"/>
      <c r="AN29" s="164"/>
      <c r="AO29" s="164"/>
      <c r="AP29" s="28"/>
      <c r="AQ29" s="29"/>
    </row>
    <row r="30" spans="2:71" s="1" customFormat="1" ht="6.9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71" s="2" customFormat="1" ht="14.45" customHeight="1">
      <c r="B31" s="32"/>
      <c r="C31" s="33"/>
      <c r="D31" s="34" t="s">
        <v>34</v>
      </c>
      <c r="E31" s="33"/>
      <c r="F31" s="34" t="s">
        <v>35</v>
      </c>
      <c r="G31" s="33"/>
      <c r="H31" s="33"/>
      <c r="I31" s="33"/>
      <c r="J31" s="33"/>
      <c r="K31" s="33"/>
      <c r="L31" s="178">
        <v>0.21</v>
      </c>
      <c r="M31" s="179"/>
      <c r="N31" s="179"/>
      <c r="O31" s="179"/>
      <c r="P31" s="33"/>
      <c r="Q31" s="33"/>
      <c r="R31" s="33"/>
      <c r="S31" s="33"/>
      <c r="T31" s="36" t="s">
        <v>36</v>
      </c>
      <c r="U31" s="33"/>
      <c r="V31" s="33"/>
      <c r="W31" s="180">
        <f>ROUND(AZ87+SUM(CD93),0)</f>
        <v>0</v>
      </c>
      <c r="X31" s="179"/>
      <c r="Y31" s="179"/>
      <c r="Z31" s="179"/>
      <c r="AA31" s="179"/>
      <c r="AB31" s="179"/>
      <c r="AC31" s="179"/>
      <c r="AD31" s="179"/>
      <c r="AE31" s="179"/>
      <c r="AF31" s="33"/>
      <c r="AG31" s="33"/>
      <c r="AH31" s="33"/>
      <c r="AI31" s="33"/>
      <c r="AJ31" s="33"/>
      <c r="AK31" s="180">
        <f>ROUND(AV87+SUM(BY93),0)</f>
        <v>0</v>
      </c>
      <c r="AL31" s="179"/>
      <c r="AM31" s="179"/>
      <c r="AN31" s="179"/>
      <c r="AO31" s="179"/>
      <c r="AP31" s="33"/>
      <c r="AQ31" s="37"/>
    </row>
    <row r="32" spans="2:71" s="2" customFormat="1" ht="14.45" customHeight="1">
      <c r="B32" s="32"/>
      <c r="C32" s="33"/>
      <c r="D32" s="33"/>
      <c r="E32" s="33"/>
      <c r="F32" s="34" t="s">
        <v>37</v>
      </c>
      <c r="G32" s="33"/>
      <c r="H32" s="33"/>
      <c r="I32" s="33"/>
      <c r="J32" s="33"/>
      <c r="K32" s="33"/>
      <c r="L32" s="178">
        <v>0.15</v>
      </c>
      <c r="M32" s="179"/>
      <c r="N32" s="179"/>
      <c r="O32" s="179"/>
      <c r="P32" s="33"/>
      <c r="Q32" s="33"/>
      <c r="R32" s="33"/>
      <c r="S32" s="33"/>
      <c r="T32" s="36" t="s">
        <v>36</v>
      </c>
      <c r="U32" s="33"/>
      <c r="V32" s="33"/>
      <c r="W32" s="180">
        <f>ROUND(BA87+SUM(CE93),0)</f>
        <v>0</v>
      </c>
      <c r="X32" s="179"/>
      <c r="Y32" s="179"/>
      <c r="Z32" s="179"/>
      <c r="AA32" s="179"/>
      <c r="AB32" s="179"/>
      <c r="AC32" s="179"/>
      <c r="AD32" s="179"/>
      <c r="AE32" s="179"/>
      <c r="AF32" s="33"/>
      <c r="AG32" s="33"/>
      <c r="AH32" s="33"/>
      <c r="AI32" s="33"/>
      <c r="AJ32" s="33"/>
      <c r="AK32" s="180">
        <f>ROUND(AW87+SUM(BZ93),0)</f>
        <v>0</v>
      </c>
      <c r="AL32" s="179"/>
      <c r="AM32" s="179"/>
      <c r="AN32" s="179"/>
      <c r="AO32" s="179"/>
      <c r="AP32" s="33"/>
      <c r="AQ32" s="37"/>
    </row>
    <row r="33" spans="2:43" s="2" customFormat="1" ht="14.45" hidden="1" customHeight="1">
      <c r="B33" s="32"/>
      <c r="C33" s="33"/>
      <c r="D33" s="33"/>
      <c r="E33" s="33"/>
      <c r="F33" s="34" t="s">
        <v>38</v>
      </c>
      <c r="G33" s="33"/>
      <c r="H33" s="33"/>
      <c r="I33" s="33"/>
      <c r="J33" s="33"/>
      <c r="K33" s="33"/>
      <c r="L33" s="178">
        <v>0.21</v>
      </c>
      <c r="M33" s="179"/>
      <c r="N33" s="179"/>
      <c r="O33" s="179"/>
      <c r="P33" s="33"/>
      <c r="Q33" s="33"/>
      <c r="R33" s="33"/>
      <c r="S33" s="33"/>
      <c r="T33" s="36" t="s">
        <v>36</v>
      </c>
      <c r="U33" s="33"/>
      <c r="V33" s="33"/>
      <c r="W33" s="180">
        <f>ROUND(BB87+SUM(CF93),0)</f>
        <v>0</v>
      </c>
      <c r="X33" s="179"/>
      <c r="Y33" s="179"/>
      <c r="Z33" s="179"/>
      <c r="AA33" s="179"/>
      <c r="AB33" s="179"/>
      <c r="AC33" s="179"/>
      <c r="AD33" s="179"/>
      <c r="AE33" s="179"/>
      <c r="AF33" s="33"/>
      <c r="AG33" s="33"/>
      <c r="AH33" s="33"/>
      <c r="AI33" s="33"/>
      <c r="AJ33" s="33"/>
      <c r="AK33" s="180">
        <v>0</v>
      </c>
      <c r="AL33" s="179"/>
      <c r="AM33" s="179"/>
      <c r="AN33" s="179"/>
      <c r="AO33" s="179"/>
      <c r="AP33" s="33"/>
      <c r="AQ33" s="37"/>
    </row>
    <row r="34" spans="2:43" s="2" customFormat="1" ht="14.45" hidden="1" customHeight="1">
      <c r="B34" s="32"/>
      <c r="C34" s="33"/>
      <c r="D34" s="33"/>
      <c r="E34" s="33"/>
      <c r="F34" s="34" t="s">
        <v>39</v>
      </c>
      <c r="G34" s="33"/>
      <c r="H34" s="33"/>
      <c r="I34" s="33"/>
      <c r="J34" s="33"/>
      <c r="K34" s="33"/>
      <c r="L34" s="178">
        <v>0.15</v>
      </c>
      <c r="M34" s="179"/>
      <c r="N34" s="179"/>
      <c r="O34" s="179"/>
      <c r="P34" s="33"/>
      <c r="Q34" s="33"/>
      <c r="R34" s="33"/>
      <c r="S34" s="33"/>
      <c r="T34" s="36" t="s">
        <v>36</v>
      </c>
      <c r="U34" s="33"/>
      <c r="V34" s="33"/>
      <c r="W34" s="180">
        <f>ROUND(BC87+SUM(CG93),0)</f>
        <v>0</v>
      </c>
      <c r="X34" s="179"/>
      <c r="Y34" s="179"/>
      <c r="Z34" s="179"/>
      <c r="AA34" s="179"/>
      <c r="AB34" s="179"/>
      <c r="AC34" s="179"/>
      <c r="AD34" s="179"/>
      <c r="AE34" s="179"/>
      <c r="AF34" s="33"/>
      <c r="AG34" s="33"/>
      <c r="AH34" s="33"/>
      <c r="AI34" s="33"/>
      <c r="AJ34" s="33"/>
      <c r="AK34" s="180">
        <v>0</v>
      </c>
      <c r="AL34" s="179"/>
      <c r="AM34" s="179"/>
      <c r="AN34" s="179"/>
      <c r="AO34" s="179"/>
      <c r="AP34" s="33"/>
      <c r="AQ34" s="37"/>
    </row>
    <row r="35" spans="2:43" s="2" customFormat="1" ht="14.45" hidden="1" customHeight="1">
      <c r="B35" s="32"/>
      <c r="C35" s="33"/>
      <c r="D35" s="33"/>
      <c r="E35" s="33"/>
      <c r="F35" s="34" t="s">
        <v>40</v>
      </c>
      <c r="G35" s="33"/>
      <c r="H35" s="33"/>
      <c r="I35" s="33"/>
      <c r="J35" s="33"/>
      <c r="K35" s="33"/>
      <c r="L35" s="178">
        <v>0</v>
      </c>
      <c r="M35" s="179"/>
      <c r="N35" s="179"/>
      <c r="O35" s="179"/>
      <c r="P35" s="33"/>
      <c r="Q35" s="33"/>
      <c r="R35" s="33"/>
      <c r="S35" s="33"/>
      <c r="T35" s="36" t="s">
        <v>36</v>
      </c>
      <c r="U35" s="33"/>
      <c r="V35" s="33"/>
      <c r="W35" s="180">
        <f>ROUND(BD87+SUM(CH93),0)</f>
        <v>0</v>
      </c>
      <c r="X35" s="179"/>
      <c r="Y35" s="179"/>
      <c r="Z35" s="179"/>
      <c r="AA35" s="179"/>
      <c r="AB35" s="179"/>
      <c r="AC35" s="179"/>
      <c r="AD35" s="179"/>
      <c r="AE35" s="179"/>
      <c r="AF35" s="33"/>
      <c r="AG35" s="33"/>
      <c r="AH35" s="33"/>
      <c r="AI35" s="33"/>
      <c r="AJ35" s="33"/>
      <c r="AK35" s="180">
        <v>0</v>
      </c>
      <c r="AL35" s="179"/>
      <c r="AM35" s="179"/>
      <c r="AN35" s="179"/>
      <c r="AO35" s="179"/>
      <c r="AP35" s="33"/>
      <c r="AQ35" s="37"/>
    </row>
    <row r="36" spans="2:43" s="1" customFormat="1" ht="6.9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9" customHeight="1">
      <c r="B37" s="27"/>
      <c r="C37" s="38"/>
      <c r="D37" s="39" t="s">
        <v>41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42</v>
      </c>
      <c r="U37" s="40"/>
      <c r="V37" s="40"/>
      <c r="W37" s="40"/>
      <c r="X37" s="171" t="s">
        <v>43</v>
      </c>
      <c r="Y37" s="172"/>
      <c r="Z37" s="172"/>
      <c r="AA37" s="172"/>
      <c r="AB37" s="172"/>
      <c r="AC37" s="40"/>
      <c r="AD37" s="40"/>
      <c r="AE37" s="40"/>
      <c r="AF37" s="40"/>
      <c r="AG37" s="40"/>
      <c r="AH37" s="40"/>
      <c r="AI37" s="40"/>
      <c r="AJ37" s="40"/>
      <c r="AK37" s="173">
        <f>SUM(AK29:AK35)</f>
        <v>0</v>
      </c>
      <c r="AL37" s="172"/>
      <c r="AM37" s="172"/>
      <c r="AN37" s="172"/>
      <c r="AO37" s="174"/>
      <c r="AP37" s="38"/>
      <c r="AQ37" s="29"/>
    </row>
    <row r="38" spans="2:43" s="1" customFormat="1" ht="14.4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27"/>
      <c r="C49" s="28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45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>
      <c r="B58" s="27"/>
      <c r="C58" s="28"/>
      <c r="D58" s="47" t="s">
        <v>46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47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46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47</v>
      </c>
      <c r="AN58" s="48"/>
      <c r="AO58" s="50"/>
      <c r="AP58" s="28"/>
      <c r="AQ58" s="29"/>
    </row>
    <row r="59" spans="2:4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27"/>
      <c r="C60" s="28"/>
      <c r="D60" s="42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49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>
      <c r="B69" s="27"/>
      <c r="C69" s="28"/>
      <c r="D69" s="47" t="s">
        <v>46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47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46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47</v>
      </c>
      <c r="AN69" s="48"/>
      <c r="AO69" s="50"/>
      <c r="AP69" s="28"/>
      <c r="AQ69" s="29"/>
    </row>
    <row r="70" spans="2:43" s="1" customFormat="1" ht="6.9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0000000000003" customHeight="1">
      <c r="B76" s="27"/>
      <c r="C76" s="175" t="s">
        <v>50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29"/>
    </row>
    <row r="77" spans="2:43" s="3" customFormat="1" ht="14.45" customHeight="1">
      <c r="B77" s="57"/>
      <c r="C77" s="24" t="s">
        <v>14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16N162_N_VV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0000000000003" customHeight="1">
      <c r="B78" s="60"/>
      <c r="C78" s="61" t="s">
        <v>16</v>
      </c>
      <c r="D78" s="62"/>
      <c r="E78" s="62"/>
      <c r="F78" s="62"/>
      <c r="G78" s="62"/>
      <c r="H78" s="62"/>
      <c r="I78" s="62"/>
      <c r="J78" s="62"/>
      <c r="K78" s="62"/>
      <c r="L78" s="176" t="str">
        <f>K6</f>
        <v>Polička_Areál firmy FLÍDR s.r.o.</v>
      </c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62"/>
      <c r="AQ78" s="63"/>
    </row>
    <row r="79" spans="2:43" s="1" customFormat="1" ht="6.9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20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 xml:space="preserve"> 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22</v>
      </c>
      <c r="AJ80" s="28"/>
      <c r="AK80" s="28"/>
      <c r="AL80" s="28"/>
      <c r="AM80" s="65" t="str">
        <f>IF(AN8= "","",AN8)</f>
        <v>27.9.2016</v>
      </c>
      <c r="AN80" s="28"/>
      <c r="AO80" s="28"/>
      <c r="AP80" s="28"/>
      <c r="AQ80" s="29"/>
    </row>
    <row r="81" spans="1:76" s="1" customFormat="1" ht="6.9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1:76" s="1" customFormat="1" ht="15">
      <c r="B82" s="27"/>
      <c r="C82" s="24" t="s">
        <v>24</v>
      </c>
      <c r="D82" s="28"/>
      <c r="E82" s="28"/>
      <c r="F82" s="28"/>
      <c r="G82" s="28"/>
      <c r="H82" s="28"/>
      <c r="I82" s="28"/>
      <c r="J82" s="28"/>
      <c r="K82" s="28"/>
      <c r="L82" s="58" t="str">
        <f>IF(E11= "","",E11)</f>
        <v xml:space="preserve"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28</v>
      </c>
      <c r="AJ82" s="28"/>
      <c r="AK82" s="28"/>
      <c r="AL82" s="28"/>
      <c r="AM82" s="160" t="str">
        <f>IF(E17="","",E17)</f>
        <v xml:space="preserve"> </v>
      </c>
      <c r="AN82" s="151"/>
      <c r="AO82" s="151"/>
      <c r="AP82" s="151"/>
      <c r="AQ82" s="29"/>
      <c r="AS82" s="157" t="s">
        <v>51</v>
      </c>
      <c r="AT82" s="158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1:76" s="1" customFormat="1" ht="15">
      <c r="B83" s="27"/>
      <c r="C83" s="24" t="s">
        <v>27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29</v>
      </c>
      <c r="AJ83" s="28"/>
      <c r="AK83" s="28"/>
      <c r="AL83" s="28"/>
      <c r="AM83" s="160" t="str">
        <f>IF(E20="","",E20)</f>
        <v xml:space="preserve"> </v>
      </c>
      <c r="AN83" s="151"/>
      <c r="AO83" s="151"/>
      <c r="AP83" s="151"/>
      <c r="AQ83" s="29"/>
      <c r="AS83" s="159"/>
      <c r="AT83" s="151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1:76" s="1" customFormat="1" ht="10.9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59"/>
      <c r="AT84" s="151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1:76" s="1" customFormat="1" ht="29.25" customHeight="1">
      <c r="B85" s="27"/>
      <c r="C85" s="167" t="s">
        <v>52</v>
      </c>
      <c r="D85" s="168"/>
      <c r="E85" s="168"/>
      <c r="F85" s="168"/>
      <c r="G85" s="168"/>
      <c r="H85" s="67"/>
      <c r="I85" s="169" t="s">
        <v>53</v>
      </c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9" t="s">
        <v>54</v>
      </c>
      <c r="AH85" s="168"/>
      <c r="AI85" s="168"/>
      <c r="AJ85" s="168"/>
      <c r="AK85" s="168"/>
      <c r="AL85" s="168"/>
      <c r="AM85" s="168"/>
      <c r="AN85" s="169" t="s">
        <v>55</v>
      </c>
      <c r="AO85" s="168"/>
      <c r="AP85" s="170"/>
      <c r="AQ85" s="29"/>
      <c r="AS85" s="68" t="s">
        <v>56</v>
      </c>
      <c r="AT85" s="69" t="s">
        <v>57</v>
      </c>
      <c r="AU85" s="69" t="s">
        <v>58</v>
      </c>
      <c r="AV85" s="69" t="s">
        <v>59</v>
      </c>
      <c r="AW85" s="69" t="s">
        <v>60</v>
      </c>
      <c r="AX85" s="69" t="s">
        <v>61</v>
      </c>
      <c r="AY85" s="69" t="s">
        <v>62</v>
      </c>
      <c r="AZ85" s="69" t="s">
        <v>63</v>
      </c>
      <c r="BA85" s="69" t="s">
        <v>64</v>
      </c>
      <c r="BB85" s="69" t="s">
        <v>65</v>
      </c>
      <c r="BC85" s="69" t="s">
        <v>66</v>
      </c>
      <c r="BD85" s="70" t="s">
        <v>67</v>
      </c>
    </row>
    <row r="86" spans="1:76" s="1" customFormat="1" ht="10.9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1:76" s="4" customFormat="1" ht="32.450000000000003" customHeight="1">
      <c r="B87" s="60"/>
      <c r="C87" s="72" t="s">
        <v>68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66">
        <f>ROUND(SUM(AG88:AG90),0)</f>
        <v>0</v>
      </c>
      <c r="AH87" s="166"/>
      <c r="AI87" s="166"/>
      <c r="AJ87" s="166"/>
      <c r="AK87" s="166"/>
      <c r="AL87" s="166"/>
      <c r="AM87" s="166"/>
      <c r="AN87" s="150">
        <f>SUM(AG87,AT87)</f>
        <v>0</v>
      </c>
      <c r="AO87" s="150"/>
      <c r="AP87" s="150"/>
      <c r="AQ87" s="63"/>
      <c r="AS87" s="74">
        <f>ROUND(SUM(AS88:AS90),0)</f>
        <v>0</v>
      </c>
      <c r="AT87" s="75">
        <f>ROUND(SUM(AV87:AW87),0)</f>
        <v>0</v>
      </c>
      <c r="AU87" s="76">
        <f>ROUND(SUM(AU88:AU90),5)</f>
        <v>1281.498</v>
      </c>
      <c r="AV87" s="75">
        <f>ROUND(AZ87*L31,0)</f>
        <v>0</v>
      </c>
      <c r="AW87" s="75">
        <f>ROUND(BA87*L32,0)</f>
        <v>0</v>
      </c>
      <c r="AX87" s="75">
        <f>ROUND(BB87*L31,0)</f>
        <v>0</v>
      </c>
      <c r="AY87" s="75">
        <f>ROUND(BC87*L32,0)</f>
        <v>0</v>
      </c>
      <c r="AZ87" s="75">
        <f>ROUND(SUM(AZ88:AZ90),0)</f>
        <v>0</v>
      </c>
      <c r="BA87" s="75">
        <f>ROUND(SUM(BA88:BA90),0)</f>
        <v>0</v>
      </c>
      <c r="BB87" s="75">
        <f>ROUND(SUM(BB88:BB90),0)</f>
        <v>0</v>
      </c>
      <c r="BC87" s="75">
        <f>ROUND(SUM(BC88:BC90),0)</f>
        <v>0</v>
      </c>
      <c r="BD87" s="77">
        <f>ROUND(SUM(BD88:BD90),0)</f>
        <v>0</v>
      </c>
      <c r="BS87" s="78" t="s">
        <v>69</v>
      </c>
      <c r="BT87" s="78" t="s">
        <v>70</v>
      </c>
      <c r="BU87" s="79" t="s">
        <v>71</v>
      </c>
      <c r="BV87" s="78" t="s">
        <v>72</v>
      </c>
      <c r="BW87" s="78" t="s">
        <v>73</v>
      </c>
      <c r="BX87" s="78" t="s">
        <v>74</v>
      </c>
    </row>
    <row r="88" spans="1:76" s="5" customFormat="1" ht="22.5" customHeight="1">
      <c r="A88" s="144" t="s">
        <v>543</v>
      </c>
      <c r="B88" s="80"/>
      <c r="C88" s="81"/>
      <c r="D88" s="165" t="s">
        <v>75</v>
      </c>
      <c r="E88" s="156"/>
      <c r="F88" s="156"/>
      <c r="G88" s="156"/>
      <c r="H88" s="156"/>
      <c r="I88" s="82"/>
      <c r="J88" s="165" t="s">
        <v>76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5">
        <f>'01 - UT'!M30</f>
        <v>0</v>
      </c>
      <c r="AH88" s="156"/>
      <c r="AI88" s="156"/>
      <c r="AJ88" s="156"/>
      <c r="AK88" s="156"/>
      <c r="AL88" s="156"/>
      <c r="AM88" s="156"/>
      <c r="AN88" s="155">
        <f>SUM(AG88,AT88)</f>
        <v>0</v>
      </c>
      <c r="AO88" s="156"/>
      <c r="AP88" s="156"/>
      <c r="AQ88" s="83"/>
      <c r="AS88" s="84">
        <f>'01 - UT'!M28</f>
        <v>0</v>
      </c>
      <c r="AT88" s="85">
        <f>ROUND(SUM(AV88:AW88),0)</f>
        <v>0</v>
      </c>
      <c r="AU88" s="86">
        <f>'01 - UT'!W124</f>
        <v>1281.4979999999996</v>
      </c>
      <c r="AV88" s="85">
        <f>'01 - UT'!M32</f>
        <v>0</v>
      </c>
      <c r="AW88" s="85">
        <f>'01 - UT'!M33</f>
        <v>0</v>
      </c>
      <c r="AX88" s="85">
        <f>'01 - UT'!M34</f>
        <v>0</v>
      </c>
      <c r="AY88" s="85">
        <f>'01 - UT'!M35</f>
        <v>0</v>
      </c>
      <c r="AZ88" s="85">
        <f>'01 - UT'!H32</f>
        <v>0</v>
      </c>
      <c r="BA88" s="85">
        <f>'01 - UT'!H33</f>
        <v>0</v>
      </c>
      <c r="BB88" s="85">
        <f>'01 - UT'!H34</f>
        <v>0</v>
      </c>
      <c r="BC88" s="85">
        <f>'01 - UT'!H35</f>
        <v>0</v>
      </c>
      <c r="BD88" s="87">
        <f>'01 - UT'!H36</f>
        <v>0</v>
      </c>
      <c r="BT88" s="88" t="s">
        <v>9</v>
      </c>
      <c r="BV88" s="88" t="s">
        <v>72</v>
      </c>
      <c r="BW88" s="88" t="s">
        <v>77</v>
      </c>
      <c r="BX88" s="88" t="s">
        <v>73</v>
      </c>
    </row>
    <row r="89" spans="1:76" s="5" customFormat="1" ht="22.5" customHeight="1">
      <c r="A89" s="144" t="s">
        <v>543</v>
      </c>
      <c r="B89" s="80"/>
      <c r="C89" s="81"/>
      <c r="D89" s="165" t="s">
        <v>78</v>
      </c>
      <c r="E89" s="156"/>
      <c r="F89" s="156"/>
      <c r="G89" s="156"/>
      <c r="H89" s="156"/>
      <c r="I89" s="82"/>
      <c r="J89" s="165" t="s">
        <v>79</v>
      </c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5">
        <f>'02 - VZD'!M30</f>
        <v>0</v>
      </c>
      <c r="AH89" s="156"/>
      <c r="AI89" s="156"/>
      <c r="AJ89" s="156"/>
      <c r="AK89" s="156"/>
      <c r="AL89" s="156"/>
      <c r="AM89" s="156"/>
      <c r="AN89" s="155">
        <f>SUM(AG89,AT89)</f>
        <v>0</v>
      </c>
      <c r="AO89" s="156"/>
      <c r="AP89" s="156"/>
      <c r="AQ89" s="83"/>
      <c r="AS89" s="84">
        <f>'02 - VZD'!M28</f>
        <v>0</v>
      </c>
      <c r="AT89" s="85">
        <f>ROUND(SUM(AV89:AW89),0)</f>
        <v>0</v>
      </c>
      <c r="AU89" s="86">
        <f>'02 - VZD'!W111</f>
        <v>0</v>
      </c>
      <c r="AV89" s="85">
        <f>'02 - VZD'!M32</f>
        <v>0</v>
      </c>
      <c r="AW89" s="85">
        <f>'02 - VZD'!M33</f>
        <v>0</v>
      </c>
      <c r="AX89" s="85">
        <f>'02 - VZD'!M34</f>
        <v>0</v>
      </c>
      <c r="AY89" s="85">
        <f>'02 - VZD'!M35</f>
        <v>0</v>
      </c>
      <c r="AZ89" s="85">
        <f>'02 - VZD'!H32</f>
        <v>0</v>
      </c>
      <c r="BA89" s="85">
        <f>'02 - VZD'!H33</f>
        <v>0</v>
      </c>
      <c r="BB89" s="85">
        <f>'02 - VZD'!H34</f>
        <v>0</v>
      </c>
      <c r="BC89" s="85">
        <f>'02 - VZD'!H35</f>
        <v>0</v>
      </c>
      <c r="BD89" s="87">
        <f>'02 - VZD'!H36</f>
        <v>0</v>
      </c>
      <c r="BT89" s="88" t="s">
        <v>9</v>
      </c>
      <c r="BV89" s="88" t="s">
        <v>72</v>
      </c>
      <c r="BW89" s="88" t="s">
        <v>80</v>
      </c>
      <c r="BX89" s="88" t="s">
        <v>73</v>
      </c>
    </row>
    <row r="90" spans="1:76" s="5" customFormat="1" ht="22.5" customHeight="1">
      <c r="A90" s="144" t="s">
        <v>543</v>
      </c>
      <c r="B90" s="80"/>
      <c r="C90" s="81"/>
      <c r="D90" s="165" t="s">
        <v>81</v>
      </c>
      <c r="E90" s="156"/>
      <c r="F90" s="156"/>
      <c r="G90" s="156"/>
      <c r="H90" s="156"/>
      <c r="I90" s="82"/>
      <c r="J90" s="165" t="s">
        <v>82</v>
      </c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5">
        <f>'04 - Stavební'!M30</f>
        <v>0</v>
      </c>
      <c r="AH90" s="156"/>
      <c r="AI90" s="156"/>
      <c r="AJ90" s="156"/>
      <c r="AK90" s="156"/>
      <c r="AL90" s="156"/>
      <c r="AM90" s="156"/>
      <c r="AN90" s="155">
        <f>SUM(AG90,AT90)</f>
        <v>0</v>
      </c>
      <c r="AO90" s="156"/>
      <c r="AP90" s="156"/>
      <c r="AQ90" s="83"/>
      <c r="AS90" s="89">
        <f>'04 - Stavební'!M28</f>
        <v>0</v>
      </c>
      <c r="AT90" s="90">
        <f>ROUND(SUM(AV90:AW90),0)</f>
        <v>0</v>
      </c>
      <c r="AU90" s="91">
        <f>'04 - Stavební'!W111</f>
        <v>0</v>
      </c>
      <c r="AV90" s="90">
        <f>'04 - Stavební'!M32</f>
        <v>0</v>
      </c>
      <c r="AW90" s="90">
        <f>'04 - Stavební'!M33</f>
        <v>0</v>
      </c>
      <c r="AX90" s="90">
        <f>'04 - Stavební'!M34</f>
        <v>0</v>
      </c>
      <c r="AY90" s="90">
        <f>'04 - Stavební'!M35</f>
        <v>0</v>
      </c>
      <c r="AZ90" s="90">
        <f>'04 - Stavební'!H32</f>
        <v>0</v>
      </c>
      <c r="BA90" s="90">
        <f>'04 - Stavební'!H33</f>
        <v>0</v>
      </c>
      <c r="BB90" s="90">
        <f>'04 - Stavební'!H34</f>
        <v>0</v>
      </c>
      <c r="BC90" s="90">
        <f>'04 - Stavební'!H35</f>
        <v>0</v>
      </c>
      <c r="BD90" s="92">
        <f>'04 - Stavební'!H36</f>
        <v>0</v>
      </c>
      <c r="BT90" s="88" t="s">
        <v>9</v>
      </c>
      <c r="BV90" s="88" t="s">
        <v>72</v>
      </c>
      <c r="BW90" s="88" t="s">
        <v>83</v>
      </c>
      <c r="BX90" s="88" t="s">
        <v>73</v>
      </c>
    </row>
    <row r="91" spans="1:76"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9"/>
    </row>
    <row r="92" spans="1:76" s="1" customFormat="1" ht="30" customHeight="1">
      <c r="B92" s="27"/>
      <c r="C92" s="72" t="s">
        <v>84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50">
        <v>0</v>
      </c>
      <c r="AH92" s="151"/>
      <c r="AI92" s="151"/>
      <c r="AJ92" s="151"/>
      <c r="AK92" s="151"/>
      <c r="AL92" s="151"/>
      <c r="AM92" s="151"/>
      <c r="AN92" s="150">
        <v>0</v>
      </c>
      <c r="AO92" s="151"/>
      <c r="AP92" s="151"/>
      <c r="AQ92" s="29"/>
      <c r="AS92" s="68" t="s">
        <v>85</v>
      </c>
      <c r="AT92" s="69" t="s">
        <v>86</v>
      </c>
      <c r="AU92" s="69" t="s">
        <v>34</v>
      </c>
      <c r="AV92" s="70" t="s">
        <v>57</v>
      </c>
    </row>
    <row r="93" spans="1:76" s="1" customFormat="1" ht="10.9" customHeight="1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9"/>
      <c r="AS93" s="93"/>
      <c r="AT93" s="48"/>
      <c r="AU93" s="48"/>
      <c r="AV93" s="50"/>
    </row>
    <row r="94" spans="1:76" s="1" customFormat="1" ht="30" customHeight="1">
      <c r="B94" s="27"/>
      <c r="C94" s="94" t="s">
        <v>87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152">
        <f>ROUND(AG87+AG92,0)</f>
        <v>0</v>
      </c>
      <c r="AH94" s="152"/>
      <c r="AI94" s="152"/>
      <c r="AJ94" s="152"/>
      <c r="AK94" s="152"/>
      <c r="AL94" s="152"/>
      <c r="AM94" s="152"/>
      <c r="AN94" s="152">
        <f>AN87+AN92</f>
        <v>0</v>
      </c>
      <c r="AO94" s="152"/>
      <c r="AP94" s="152"/>
      <c r="AQ94" s="29"/>
    </row>
    <row r="95" spans="1:76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3"/>
    </row>
  </sheetData>
  <mergeCells count="53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AG94:AM94"/>
    <mergeCell ref="AN94:AP94"/>
    <mergeCell ref="AR2:BE2"/>
    <mergeCell ref="AN90:AP90"/>
    <mergeCell ref="AG90:AM90"/>
    <mergeCell ref="AS82:AT84"/>
    <mergeCell ref="AM83:AP83"/>
    <mergeCell ref="AK26:AO26"/>
    <mergeCell ref="AK27:AO27"/>
    <mergeCell ref="AK29:AO29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1 - UT'!C2" tooltip="01 - UT" display="/"/>
    <hyperlink ref="A89" location="'02 - VZT'!C2" tooltip="02 - VZT" display="/"/>
    <hyperlink ref="A90" location="'04 - Stavební'!C2" tooltip="04 - Stavební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0"/>
  <sheetViews>
    <sheetView showGridLines="0" tabSelected="1" workbookViewId="0">
      <pane ySplit="1" topLeftCell="A136" activePane="bottomLeft" state="frozen"/>
      <selection pane="bottomLeft" activeCell="F148" sqref="F148:I14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49"/>
      <c r="B1" s="147"/>
      <c r="C1" s="147"/>
      <c r="D1" s="148" t="s">
        <v>1</v>
      </c>
      <c r="E1" s="147"/>
      <c r="F1" s="145" t="s">
        <v>544</v>
      </c>
      <c r="G1" s="145"/>
      <c r="H1" s="185" t="s">
        <v>545</v>
      </c>
      <c r="I1" s="185"/>
      <c r="J1" s="185"/>
      <c r="K1" s="185"/>
      <c r="L1" s="145" t="s">
        <v>546</v>
      </c>
      <c r="M1" s="147"/>
      <c r="N1" s="147"/>
      <c r="O1" s="148" t="s">
        <v>88</v>
      </c>
      <c r="P1" s="147"/>
      <c r="Q1" s="147"/>
      <c r="R1" s="147"/>
      <c r="S1" s="145" t="s">
        <v>547</v>
      </c>
      <c r="T1" s="145"/>
      <c r="U1" s="149"/>
      <c r="V1" s="14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>
      <c r="C2" s="181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3" t="s">
        <v>6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T2" s="13" t="s">
        <v>77</v>
      </c>
    </row>
    <row r="3" spans="1:6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89</v>
      </c>
    </row>
    <row r="4" spans="1:66" ht="36.950000000000003" customHeight="1">
      <c r="B4" s="17"/>
      <c r="C4" s="175" t="s">
        <v>90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9"/>
      <c r="T4" s="20" t="s">
        <v>12</v>
      </c>
      <c r="AT4" s="13" t="s">
        <v>4</v>
      </c>
    </row>
    <row r="5" spans="1:66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4" t="s">
        <v>16</v>
      </c>
      <c r="E6" s="18"/>
      <c r="F6" s="202" t="str">
        <f>'Rekapitulace stavby'!K6</f>
        <v>Polička_Areál firmy FLÍDR s.r.o.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8"/>
      <c r="R6" s="19"/>
    </row>
    <row r="7" spans="1:66" s="1" customFormat="1" ht="32.85" customHeight="1">
      <c r="B7" s="27"/>
      <c r="C7" s="28"/>
      <c r="D7" s="23" t="s">
        <v>91</v>
      </c>
      <c r="E7" s="28"/>
      <c r="F7" s="183" t="s">
        <v>92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28"/>
      <c r="R7" s="29"/>
    </row>
    <row r="8" spans="1:66" s="1" customFormat="1" ht="14.45" customHeight="1">
      <c r="B8" s="27"/>
      <c r="C8" s="28"/>
      <c r="D8" s="24" t="s">
        <v>18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19</v>
      </c>
      <c r="N8" s="28"/>
      <c r="O8" s="22" t="s">
        <v>3</v>
      </c>
      <c r="P8" s="28"/>
      <c r="Q8" s="28"/>
      <c r="R8" s="29"/>
    </row>
    <row r="9" spans="1:66" s="1" customFormat="1" ht="14.45" customHeight="1">
      <c r="B9" s="27"/>
      <c r="C9" s="28"/>
      <c r="D9" s="24" t="s">
        <v>20</v>
      </c>
      <c r="E9" s="28"/>
      <c r="F9" s="22" t="s">
        <v>21</v>
      </c>
      <c r="G9" s="28"/>
      <c r="H9" s="28"/>
      <c r="I9" s="28"/>
      <c r="J9" s="28"/>
      <c r="K9" s="28"/>
      <c r="L9" s="28"/>
      <c r="M9" s="24" t="s">
        <v>22</v>
      </c>
      <c r="N9" s="28"/>
      <c r="O9" s="203" t="str">
        <f>'Rekapitulace stavby'!AN8</f>
        <v>27.9.2016</v>
      </c>
      <c r="P9" s="151"/>
      <c r="Q9" s="28"/>
      <c r="R9" s="29"/>
    </row>
    <row r="10" spans="1:66" s="1" customFormat="1" ht="10.9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>
      <c r="B11" s="27"/>
      <c r="C11" s="28"/>
      <c r="D11" s="24" t="s">
        <v>24</v>
      </c>
      <c r="E11" s="28"/>
      <c r="F11" s="28"/>
      <c r="G11" s="28"/>
      <c r="H11" s="28"/>
      <c r="I11" s="28"/>
      <c r="J11" s="28"/>
      <c r="K11" s="28"/>
      <c r="L11" s="28"/>
      <c r="M11" s="24" t="s">
        <v>25</v>
      </c>
      <c r="N11" s="28"/>
      <c r="O11" s="182" t="str">
        <f>IF('Rekapitulace stavby'!AN10="","",'Rekapitulace stavby'!AN10)</f>
        <v/>
      </c>
      <c r="P11" s="151"/>
      <c r="Q11" s="28"/>
      <c r="R11" s="29"/>
    </row>
    <row r="12" spans="1:66" s="1" customFormat="1" ht="18" customHeight="1">
      <c r="B12" s="27"/>
      <c r="C12" s="28"/>
      <c r="D12" s="28"/>
      <c r="E12" s="22" t="str">
        <f>IF('Rekapitulace stavby'!E11="","",'Rekapitulace stavby'!E11)</f>
        <v xml:space="preserve"> </v>
      </c>
      <c r="F12" s="28"/>
      <c r="G12" s="28"/>
      <c r="H12" s="28"/>
      <c r="I12" s="28"/>
      <c r="J12" s="28"/>
      <c r="K12" s="28"/>
      <c r="L12" s="28"/>
      <c r="M12" s="24" t="s">
        <v>26</v>
      </c>
      <c r="N12" s="28"/>
      <c r="O12" s="182" t="str">
        <f>IF('Rekapitulace stavby'!AN11="","",'Rekapitulace stavby'!AN11)</f>
        <v/>
      </c>
      <c r="P12" s="151"/>
      <c r="Q12" s="28"/>
      <c r="R12" s="29"/>
    </row>
    <row r="13" spans="1:66" s="1" customFormat="1" ht="6.9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>
      <c r="B14" s="27"/>
      <c r="C14" s="28"/>
      <c r="D14" s="24" t="s">
        <v>27</v>
      </c>
      <c r="E14" s="28"/>
      <c r="F14" s="28"/>
      <c r="G14" s="28"/>
      <c r="H14" s="28"/>
      <c r="I14" s="28"/>
      <c r="J14" s="28"/>
      <c r="K14" s="28"/>
      <c r="L14" s="28"/>
      <c r="M14" s="24" t="s">
        <v>25</v>
      </c>
      <c r="N14" s="28"/>
      <c r="O14" s="182" t="str">
        <f>IF('Rekapitulace stavby'!AN13="","",'Rekapitulace stavby'!AN13)</f>
        <v/>
      </c>
      <c r="P14" s="151"/>
      <c r="Q14" s="28"/>
      <c r="R14" s="29"/>
    </row>
    <row r="15" spans="1:66" s="1" customFormat="1" ht="18" customHeight="1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26</v>
      </c>
      <c r="N15" s="28"/>
      <c r="O15" s="182" t="str">
        <f>IF('Rekapitulace stavby'!AN14="","",'Rekapitulace stavby'!AN14)</f>
        <v/>
      </c>
      <c r="P15" s="151"/>
      <c r="Q15" s="28"/>
      <c r="R15" s="29"/>
    </row>
    <row r="16" spans="1:66" s="1" customFormat="1" ht="6.9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>
      <c r="B17" s="27"/>
      <c r="C17" s="28"/>
      <c r="D17" s="24" t="s">
        <v>28</v>
      </c>
      <c r="E17" s="28"/>
      <c r="F17" s="28"/>
      <c r="G17" s="28"/>
      <c r="H17" s="28"/>
      <c r="I17" s="28"/>
      <c r="J17" s="28"/>
      <c r="K17" s="28"/>
      <c r="L17" s="28"/>
      <c r="M17" s="24" t="s">
        <v>25</v>
      </c>
      <c r="N17" s="28"/>
      <c r="O17" s="182" t="str">
        <f>IF('Rekapitulace stavby'!AN16="","",'Rekapitulace stavby'!AN16)</f>
        <v/>
      </c>
      <c r="P17" s="151"/>
      <c r="Q17" s="28"/>
      <c r="R17" s="29"/>
    </row>
    <row r="18" spans="2:18" s="1" customFormat="1" ht="18" customHeight="1">
      <c r="B18" s="27"/>
      <c r="C18" s="28"/>
      <c r="D18" s="28"/>
      <c r="E18" s="22" t="str">
        <f>IF('Rekapitulace stavby'!E17="","",'Rekapitulace stavby'!E17)</f>
        <v xml:space="preserve"> </v>
      </c>
      <c r="F18" s="28"/>
      <c r="G18" s="28"/>
      <c r="H18" s="28"/>
      <c r="I18" s="28"/>
      <c r="J18" s="28"/>
      <c r="K18" s="28"/>
      <c r="L18" s="28"/>
      <c r="M18" s="24" t="s">
        <v>26</v>
      </c>
      <c r="N18" s="28"/>
      <c r="O18" s="182" t="str">
        <f>IF('Rekapitulace stavby'!AN17="","",'Rekapitulace stavby'!AN17)</f>
        <v/>
      </c>
      <c r="P18" s="151"/>
      <c r="Q18" s="28"/>
      <c r="R18" s="29"/>
    </row>
    <row r="19" spans="2:18" s="1" customFormat="1" ht="6.9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>
      <c r="B20" s="27"/>
      <c r="C20" s="28"/>
      <c r="D20" s="24" t="s">
        <v>29</v>
      </c>
      <c r="E20" s="28"/>
      <c r="F20" s="28"/>
      <c r="G20" s="28"/>
      <c r="H20" s="28"/>
      <c r="I20" s="28"/>
      <c r="J20" s="28"/>
      <c r="K20" s="28"/>
      <c r="L20" s="28"/>
      <c r="M20" s="24" t="s">
        <v>25</v>
      </c>
      <c r="N20" s="28"/>
      <c r="O20" s="182" t="str">
        <f>IF('Rekapitulace stavby'!AN19="","",'Rekapitulace stavby'!AN19)</f>
        <v/>
      </c>
      <c r="P20" s="151"/>
      <c r="Q20" s="28"/>
      <c r="R20" s="29"/>
    </row>
    <row r="21" spans="2:18" s="1" customFormat="1" ht="18" customHeight="1">
      <c r="B21" s="27"/>
      <c r="C21" s="28"/>
      <c r="D21" s="28"/>
      <c r="E21" s="22" t="str">
        <f>IF('Rekapitulace stavby'!E20="","",'Rekapitulace stavby'!E20)</f>
        <v xml:space="preserve"> </v>
      </c>
      <c r="F21" s="28"/>
      <c r="G21" s="28"/>
      <c r="H21" s="28"/>
      <c r="I21" s="28"/>
      <c r="J21" s="28"/>
      <c r="K21" s="28"/>
      <c r="L21" s="28"/>
      <c r="M21" s="24" t="s">
        <v>26</v>
      </c>
      <c r="N21" s="28"/>
      <c r="O21" s="182" t="str">
        <f>IF('Rekapitulace stavby'!AN20="","",'Rekapitulace stavby'!AN20)</f>
        <v/>
      </c>
      <c r="P21" s="151"/>
      <c r="Q21" s="28"/>
      <c r="R21" s="29"/>
    </row>
    <row r="22" spans="2:18" s="1" customFormat="1" ht="6.9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>
      <c r="B23" s="27"/>
      <c r="C23" s="28"/>
      <c r="D23" s="24" t="s">
        <v>30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>
      <c r="B24" s="27"/>
      <c r="C24" s="28"/>
      <c r="D24" s="28"/>
      <c r="E24" s="184" t="s">
        <v>3</v>
      </c>
      <c r="F24" s="151"/>
      <c r="G24" s="151"/>
      <c r="H24" s="151"/>
      <c r="I24" s="151"/>
      <c r="J24" s="151"/>
      <c r="K24" s="151"/>
      <c r="L24" s="151"/>
      <c r="M24" s="28"/>
      <c r="N24" s="28"/>
      <c r="O24" s="28"/>
      <c r="P24" s="28"/>
      <c r="Q24" s="28"/>
      <c r="R24" s="29"/>
    </row>
    <row r="25" spans="2:18" s="1" customFormat="1" ht="6.9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>
      <c r="B27" s="27"/>
      <c r="C27" s="28"/>
      <c r="D27" s="96" t="s">
        <v>93</v>
      </c>
      <c r="E27" s="28"/>
      <c r="F27" s="28"/>
      <c r="G27" s="28"/>
      <c r="H27" s="28"/>
      <c r="I27" s="28"/>
      <c r="J27" s="28"/>
      <c r="K27" s="28"/>
      <c r="L27" s="28"/>
      <c r="M27" s="161">
        <f>N88</f>
        <v>0</v>
      </c>
      <c r="N27" s="151"/>
      <c r="O27" s="151"/>
      <c r="P27" s="151"/>
      <c r="Q27" s="28"/>
      <c r="R27" s="29"/>
    </row>
    <row r="28" spans="2:18" s="1" customFormat="1" ht="14.45" customHeight="1">
      <c r="B28" s="27"/>
      <c r="C28" s="28"/>
      <c r="D28" s="26" t="s">
        <v>94</v>
      </c>
      <c r="E28" s="28"/>
      <c r="F28" s="28"/>
      <c r="G28" s="28"/>
      <c r="H28" s="28"/>
      <c r="I28" s="28"/>
      <c r="J28" s="28"/>
      <c r="K28" s="28"/>
      <c r="L28" s="28"/>
      <c r="M28" s="161">
        <f>N105</f>
        <v>0</v>
      </c>
      <c r="N28" s="151"/>
      <c r="O28" s="151"/>
      <c r="P28" s="151"/>
      <c r="Q28" s="28"/>
      <c r="R28" s="29"/>
    </row>
    <row r="29" spans="2:18" s="1" customFormat="1" ht="6.9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>
      <c r="B30" s="27"/>
      <c r="C30" s="28"/>
      <c r="D30" s="97" t="s">
        <v>33</v>
      </c>
      <c r="E30" s="28"/>
      <c r="F30" s="28"/>
      <c r="G30" s="28"/>
      <c r="H30" s="28"/>
      <c r="I30" s="28"/>
      <c r="J30" s="28"/>
      <c r="K30" s="28"/>
      <c r="L30" s="28"/>
      <c r="M30" s="216">
        <f>ROUND(M27+M28,0)</f>
        <v>0</v>
      </c>
      <c r="N30" s="151"/>
      <c r="O30" s="151"/>
      <c r="P30" s="151"/>
      <c r="Q30" s="28"/>
      <c r="R30" s="29"/>
    </row>
    <row r="31" spans="2:18" s="1" customFormat="1" ht="6.9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>
      <c r="B32" s="27"/>
      <c r="C32" s="28"/>
      <c r="D32" s="34" t="s">
        <v>34</v>
      </c>
      <c r="E32" s="34" t="s">
        <v>35</v>
      </c>
      <c r="F32" s="35">
        <v>0.21</v>
      </c>
      <c r="G32" s="98" t="s">
        <v>36</v>
      </c>
      <c r="H32" s="214">
        <f>ROUND((SUM(BE105:BE106)+SUM(BE124:BE259)), 0)</f>
        <v>0</v>
      </c>
      <c r="I32" s="151"/>
      <c r="J32" s="151"/>
      <c r="K32" s="28"/>
      <c r="L32" s="28"/>
      <c r="M32" s="214">
        <f>ROUND(ROUND((SUM(BE105:BE106)+SUM(BE124:BE259)), 0)*F32, 0)</f>
        <v>0</v>
      </c>
      <c r="N32" s="151"/>
      <c r="O32" s="151"/>
      <c r="P32" s="151"/>
      <c r="Q32" s="28"/>
      <c r="R32" s="29"/>
    </row>
    <row r="33" spans="2:18" s="1" customFormat="1" ht="14.45" customHeight="1">
      <c r="B33" s="27"/>
      <c r="C33" s="28"/>
      <c r="D33" s="28"/>
      <c r="E33" s="34" t="s">
        <v>37</v>
      </c>
      <c r="F33" s="35">
        <v>0.15</v>
      </c>
      <c r="G33" s="98" t="s">
        <v>36</v>
      </c>
      <c r="H33" s="214">
        <f>ROUND((SUM(BF105:BF106)+SUM(BF124:BF259)), 0)</f>
        <v>0</v>
      </c>
      <c r="I33" s="151"/>
      <c r="J33" s="151"/>
      <c r="K33" s="28"/>
      <c r="L33" s="28"/>
      <c r="M33" s="214">
        <f>ROUND(ROUND((SUM(BF105:BF106)+SUM(BF124:BF259)), 0)*F33, 0)</f>
        <v>0</v>
      </c>
      <c r="N33" s="151"/>
      <c r="O33" s="151"/>
      <c r="P33" s="151"/>
      <c r="Q33" s="28"/>
      <c r="R33" s="29"/>
    </row>
    <row r="34" spans="2:18" s="1" customFormat="1" ht="14.45" hidden="1" customHeight="1">
      <c r="B34" s="27"/>
      <c r="C34" s="28"/>
      <c r="D34" s="28"/>
      <c r="E34" s="34" t="s">
        <v>38</v>
      </c>
      <c r="F34" s="35">
        <v>0.21</v>
      </c>
      <c r="G34" s="98" t="s">
        <v>36</v>
      </c>
      <c r="H34" s="214">
        <f>ROUND((SUM(BG105:BG106)+SUM(BG124:BG259)), 0)</f>
        <v>0</v>
      </c>
      <c r="I34" s="151"/>
      <c r="J34" s="151"/>
      <c r="K34" s="28"/>
      <c r="L34" s="28"/>
      <c r="M34" s="214">
        <v>0</v>
      </c>
      <c r="N34" s="151"/>
      <c r="O34" s="151"/>
      <c r="P34" s="151"/>
      <c r="Q34" s="28"/>
      <c r="R34" s="29"/>
    </row>
    <row r="35" spans="2:18" s="1" customFormat="1" ht="14.45" hidden="1" customHeight="1">
      <c r="B35" s="27"/>
      <c r="C35" s="28"/>
      <c r="D35" s="28"/>
      <c r="E35" s="34" t="s">
        <v>39</v>
      </c>
      <c r="F35" s="35">
        <v>0.15</v>
      </c>
      <c r="G35" s="98" t="s">
        <v>36</v>
      </c>
      <c r="H35" s="214">
        <f>ROUND((SUM(BH105:BH106)+SUM(BH124:BH259)), 0)</f>
        <v>0</v>
      </c>
      <c r="I35" s="151"/>
      <c r="J35" s="151"/>
      <c r="K35" s="28"/>
      <c r="L35" s="28"/>
      <c r="M35" s="214">
        <v>0</v>
      </c>
      <c r="N35" s="151"/>
      <c r="O35" s="151"/>
      <c r="P35" s="151"/>
      <c r="Q35" s="28"/>
      <c r="R35" s="29"/>
    </row>
    <row r="36" spans="2:18" s="1" customFormat="1" ht="14.45" hidden="1" customHeight="1">
      <c r="B36" s="27"/>
      <c r="C36" s="28"/>
      <c r="D36" s="28"/>
      <c r="E36" s="34" t="s">
        <v>40</v>
      </c>
      <c r="F36" s="35">
        <v>0</v>
      </c>
      <c r="G36" s="98" t="s">
        <v>36</v>
      </c>
      <c r="H36" s="214">
        <f>ROUND((SUM(BI105:BI106)+SUM(BI124:BI259)), 0)</f>
        <v>0</v>
      </c>
      <c r="I36" s="151"/>
      <c r="J36" s="151"/>
      <c r="K36" s="28"/>
      <c r="L36" s="28"/>
      <c r="M36" s="214">
        <v>0</v>
      </c>
      <c r="N36" s="151"/>
      <c r="O36" s="151"/>
      <c r="P36" s="151"/>
      <c r="Q36" s="28"/>
      <c r="R36" s="29"/>
    </row>
    <row r="37" spans="2:18" s="1" customFormat="1" ht="6.9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>
      <c r="B38" s="27"/>
      <c r="C38" s="95"/>
      <c r="D38" s="99" t="s">
        <v>41</v>
      </c>
      <c r="E38" s="67"/>
      <c r="F38" s="67"/>
      <c r="G38" s="100" t="s">
        <v>42</v>
      </c>
      <c r="H38" s="101" t="s">
        <v>43</v>
      </c>
      <c r="I38" s="67"/>
      <c r="J38" s="67"/>
      <c r="K38" s="67"/>
      <c r="L38" s="215">
        <f>SUM(M30:M36)</f>
        <v>0</v>
      </c>
      <c r="M38" s="168"/>
      <c r="N38" s="168"/>
      <c r="O38" s="168"/>
      <c r="P38" s="170"/>
      <c r="Q38" s="95"/>
      <c r="R38" s="29"/>
    </row>
    <row r="39" spans="2:18" s="1" customFormat="1" ht="14.4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44</v>
      </c>
      <c r="E50" s="43"/>
      <c r="F50" s="43"/>
      <c r="G50" s="43"/>
      <c r="H50" s="44"/>
      <c r="I50" s="28"/>
      <c r="J50" s="42" t="s">
        <v>45</v>
      </c>
      <c r="K50" s="43"/>
      <c r="L50" s="43"/>
      <c r="M50" s="43"/>
      <c r="N50" s="43"/>
      <c r="O50" s="43"/>
      <c r="P50" s="44"/>
      <c r="Q50" s="28"/>
      <c r="R50" s="29"/>
    </row>
    <row r="51" spans="2:18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46</v>
      </c>
      <c r="E59" s="48"/>
      <c r="F59" s="48"/>
      <c r="G59" s="49" t="s">
        <v>47</v>
      </c>
      <c r="H59" s="50"/>
      <c r="I59" s="28"/>
      <c r="J59" s="47" t="s">
        <v>46</v>
      </c>
      <c r="K59" s="48"/>
      <c r="L59" s="48"/>
      <c r="M59" s="48"/>
      <c r="N59" s="49" t="s">
        <v>47</v>
      </c>
      <c r="O59" s="48"/>
      <c r="P59" s="50"/>
      <c r="Q59" s="28"/>
      <c r="R59" s="29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48</v>
      </c>
      <c r="E61" s="43"/>
      <c r="F61" s="43"/>
      <c r="G61" s="43"/>
      <c r="H61" s="44"/>
      <c r="I61" s="28"/>
      <c r="J61" s="42" t="s">
        <v>49</v>
      </c>
      <c r="K61" s="43"/>
      <c r="L61" s="43"/>
      <c r="M61" s="43"/>
      <c r="N61" s="43"/>
      <c r="O61" s="43"/>
      <c r="P61" s="44"/>
      <c r="Q61" s="28"/>
      <c r="R61" s="29"/>
    </row>
    <row r="62" spans="2:18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46</v>
      </c>
      <c r="E70" s="48"/>
      <c r="F70" s="48"/>
      <c r="G70" s="49" t="s">
        <v>47</v>
      </c>
      <c r="H70" s="50"/>
      <c r="I70" s="28"/>
      <c r="J70" s="47" t="s">
        <v>46</v>
      </c>
      <c r="K70" s="48"/>
      <c r="L70" s="48"/>
      <c r="M70" s="48"/>
      <c r="N70" s="49" t="s">
        <v>47</v>
      </c>
      <c r="O70" s="48"/>
      <c r="P70" s="50"/>
      <c r="Q70" s="28"/>
      <c r="R70" s="29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7"/>
      <c r="C76" s="175" t="s">
        <v>95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9"/>
    </row>
    <row r="77" spans="2:18" s="1" customFormat="1" ht="6.9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>
      <c r="B78" s="27"/>
      <c r="C78" s="24" t="s">
        <v>16</v>
      </c>
      <c r="D78" s="28"/>
      <c r="E78" s="28"/>
      <c r="F78" s="202" t="str">
        <f>F6</f>
        <v>Polička_Areál firmy FLÍDR s.r.o.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28"/>
      <c r="R78" s="29"/>
    </row>
    <row r="79" spans="2:18" s="1" customFormat="1" ht="36.950000000000003" customHeight="1">
      <c r="B79" s="27"/>
      <c r="C79" s="61" t="s">
        <v>91</v>
      </c>
      <c r="D79" s="28"/>
      <c r="E79" s="28"/>
      <c r="F79" s="176" t="str">
        <f>F7</f>
        <v>01 - UT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28"/>
      <c r="R79" s="29"/>
    </row>
    <row r="80" spans="2:18" s="1" customFormat="1" ht="6.9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>
      <c r="B81" s="27"/>
      <c r="C81" s="24" t="s">
        <v>20</v>
      </c>
      <c r="D81" s="28"/>
      <c r="E81" s="28"/>
      <c r="F81" s="22" t="str">
        <f>F9</f>
        <v xml:space="preserve"> </v>
      </c>
      <c r="G81" s="28"/>
      <c r="H81" s="28"/>
      <c r="I81" s="28"/>
      <c r="J81" s="28"/>
      <c r="K81" s="24" t="s">
        <v>22</v>
      </c>
      <c r="L81" s="28"/>
      <c r="M81" s="203" t="str">
        <f>IF(O9="","",O9)</f>
        <v>27.9.2016</v>
      </c>
      <c r="N81" s="151"/>
      <c r="O81" s="151"/>
      <c r="P81" s="151"/>
      <c r="Q81" s="28"/>
      <c r="R81" s="29"/>
    </row>
    <row r="82" spans="2:47" s="1" customFormat="1" ht="6.9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>
      <c r="B83" s="27"/>
      <c r="C83" s="24" t="s">
        <v>24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28</v>
      </c>
      <c r="L83" s="28"/>
      <c r="M83" s="182" t="str">
        <f>E18</f>
        <v xml:space="preserve"> </v>
      </c>
      <c r="N83" s="151"/>
      <c r="O83" s="151"/>
      <c r="P83" s="151"/>
      <c r="Q83" s="151"/>
      <c r="R83" s="29"/>
    </row>
    <row r="84" spans="2:47" s="1" customFormat="1" ht="14.45" customHeight="1">
      <c r="B84" s="27"/>
      <c r="C84" s="24" t="s">
        <v>27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29</v>
      </c>
      <c r="L84" s="28"/>
      <c r="M84" s="182" t="str">
        <f>E21</f>
        <v xml:space="preserve"> </v>
      </c>
      <c r="N84" s="151"/>
      <c r="O84" s="151"/>
      <c r="P84" s="151"/>
      <c r="Q84" s="151"/>
      <c r="R84" s="29"/>
    </row>
    <row r="85" spans="2:47" s="1" customFormat="1" ht="10.3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>
      <c r="B86" s="27"/>
      <c r="C86" s="213" t="s">
        <v>96</v>
      </c>
      <c r="D86" s="212"/>
      <c r="E86" s="212"/>
      <c r="F86" s="212"/>
      <c r="G86" s="212"/>
      <c r="H86" s="95"/>
      <c r="I86" s="95"/>
      <c r="J86" s="95"/>
      <c r="K86" s="95"/>
      <c r="L86" s="95"/>
      <c r="M86" s="95"/>
      <c r="N86" s="213" t="s">
        <v>97</v>
      </c>
      <c r="O86" s="151"/>
      <c r="P86" s="151"/>
      <c r="Q86" s="151"/>
      <c r="R86" s="29"/>
    </row>
    <row r="87" spans="2:47" s="1" customFormat="1" ht="10.3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>
      <c r="B88" s="27"/>
      <c r="C88" s="102" t="s">
        <v>98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50">
        <f>N124</f>
        <v>0</v>
      </c>
      <c r="O88" s="151"/>
      <c r="P88" s="151"/>
      <c r="Q88" s="151"/>
      <c r="R88" s="29"/>
      <c r="AU88" s="13" t="s">
        <v>99</v>
      </c>
    </row>
    <row r="89" spans="2:47" s="6" customFormat="1" ht="24.95" customHeight="1">
      <c r="B89" s="103"/>
      <c r="C89" s="104"/>
      <c r="D89" s="105" t="s">
        <v>100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2">
        <f>N125</f>
        <v>0</v>
      </c>
      <c r="O89" s="210"/>
      <c r="P89" s="210"/>
      <c r="Q89" s="210"/>
      <c r="R89" s="106"/>
    </row>
    <row r="90" spans="2:47" s="7" customFormat="1" ht="19.899999999999999" customHeight="1">
      <c r="B90" s="107"/>
      <c r="C90" s="108"/>
      <c r="D90" s="109" t="s">
        <v>101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08">
        <f>N126</f>
        <v>0</v>
      </c>
      <c r="O90" s="209"/>
      <c r="P90" s="209"/>
      <c r="Q90" s="209"/>
      <c r="R90" s="110"/>
    </row>
    <row r="91" spans="2:47" s="7" customFormat="1" ht="19.899999999999999" customHeight="1">
      <c r="B91" s="107"/>
      <c r="C91" s="108"/>
      <c r="D91" s="109" t="s">
        <v>102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08">
        <f>N137</f>
        <v>0</v>
      </c>
      <c r="O91" s="209"/>
      <c r="P91" s="209"/>
      <c r="Q91" s="209"/>
      <c r="R91" s="110"/>
    </row>
    <row r="92" spans="2:47" s="7" customFormat="1" ht="19.899999999999999" customHeight="1">
      <c r="B92" s="107"/>
      <c r="C92" s="108"/>
      <c r="D92" s="109" t="s">
        <v>103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08">
        <f>N150</f>
        <v>0</v>
      </c>
      <c r="O92" s="209"/>
      <c r="P92" s="209"/>
      <c r="Q92" s="209"/>
      <c r="R92" s="110"/>
    </row>
    <row r="93" spans="2:47" s="7" customFormat="1" ht="19.899999999999999" customHeight="1">
      <c r="B93" s="107"/>
      <c r="C93" s="108"/>
      <c r="D93" s="109" t="s">
        <v>104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08">
        <f>N167</f>
        <v>0</v>
      </c>
      <c r="O93" s="209"/>
      <c r="P93" s="209"/>
      <c r="Q93" s="209"/>
      <c r="R93" s="110"/>
    </row>
    <row r="94" spans="2:47" s="7" customFormat="1" ht="19.899999999999999" customHeight="1">
      <c r="B94" s="107"/>
      <c r="C94" s="108"/>
      <c r="D94" s="109" t="s">
        <v>105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08">
        <f>N205</f>
        <v>0</v>
      </c>
      <c r="O94" s="209"/>
      <c r="P94" s="209"/>
      <c r="Q94" s="209"/>
      <c r="R94" s="110"/>
    </row>
    <row r="95" spans="2:47" s="7" customFormat="1" ht="19.899999999999999" customHeight="1">
      <c r="B95" s="107"/>
      <c r="C95" s="108"/>
      <c r="D95" s="109" t="s">
        <v>106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08">
        <f>N213</f>
        <v>0</v>
      </c>
      <c r="O95" s="209"/>
      <c r="P95" s="209"/>
      <c r="Q95" s="209"/>
      <c r="R95" s="110"/>
    </row>
    <row r="96" spans="2:47" s="7" customFormat="1" ht="19.899999999999999" customHeight="1">
      <c r="B96" s="107"/>
      <c r="C96" s="108"/>
      <c r="D96" s="109" t="s">
        <v>107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08">
        <f>N216</f>
        <v>0</v>
      </c>
      <c r="O96" s="209"/>
      <c r="P96" s="209"/>
      <c r="Q96" s="209"/>
      <c r="R96" s="110"/>
    </row>
    <row r="97" spans="2:21" s="6" customFormat="1" ht="24.95" customHeight="1">
      <c r="B97" s="103"/>
      <c r="C97" s="104"/>
      <c r="D97" s="105" t="s">
        <v>108</v>
      </c>
      <c r="E97" s="104"/>
      <c r="F97" s="104"/>
      <c r="G97" s="104"/>
      <c r="H97" s="104"/>
      <c r="I97" s="104"/>
      <c r="J97" s="104"/>
      <c r="K97" s="104"/>
      <c r="L97" s="104"/>
      <c r="M97" s="104"/>
      <c r="N97" s="192">
        <f>N219</f>
        <v>0</v>
      </c>
      <c r="O97" s="210"/>
      <c r="P97" s="210"/>
      <c r="Q97" s="210"/>
      <c r="R97" s="106"/>
    </row>
    <row r="98" spans="2:21" s="7" customFormat="1" ht="19.899999999999999" customHeight="1">
      <c r="B98" s="107"/>
      <c r="C98" s="108"/>
      <c r="D98" s="109" t="s">
        <v>109</v>
      </c>
      <c r="E98" s="108"/>
      <c r="F98" s="108"/>
      <c r="G98" s="108"/>
      <c r="H98" s="108"/>
      <c r="I98" s="108"/>
      <c r="J98" s="108"/>
      <c r="K98" s="108"/>
      <c r="L98" s="108"/>
      <c r="M98" s="108"/>
      <c r="N98" s="208">
        <f>N220</f>
        <v>0</v>
      </c>
      <c r="O98" s="209"/>
      <c r="P98" s="209"/>
      <c r="Q98" s="209"/>
      <c r="R98" s="110"/>
    </row>
    <row r="99" spans="2:21" s="6" customFormat="1" ht="24.95" customHeight="1">
      <c r="B99" s="103"/>
      <c r="C99" s="104"/>
      <c r="D99" s="105" t="s">
        <v>110</v>
      </c>
      <c r="E99" s="104"/>
      <c r="F99" s="104"/>
      <c r="G99" s="104"/>
      <c r="H99" s="104"/>
      <c r="I99" s="104"/>
      <c r="J99" s="104"/>
      <c r="K99" s="104"/>
      <c r="L99" s="104"/>
      <c r="M99" s="104"/>
      <c r="N99" s="192">
        <f>N235</f>
        <v>0</v>
      </c>
      <c r="O99" s="210"/>
      <c r="P99" s="210"/>
      <c r="Q99" s="210"/>
      <c r="R99" s="106"/>
    </row>
    <row r="100" spans="2:21" s="7" customFormat="1" ht="19.899999999999999" customHeight="1">
      <c r="B100" s="107"/>
      <c r="C100" s="108"/>
      <c r="D100" s="109" t="s">
        <v>111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208">
        <f>N236</f>
        <v>0</v>
      </c>
      <c r="O100" s="209"/>
      <c r="P100" s="209"/>
      <c r="Q100" s="209"/>
      <c r="R100" s="110"/>
    </row>
    <row r="101" spans="2:21" s="7" customFormat="1" ht="19.899999999999999" customHeight="1">
      <c r="B101" s="107"/>
      <c r="C101" s="108"/>
      <c r="D101" s="109" t="s">
        <v>112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208">
        <f>N241</f>
        <v>0</v>
      </c>
      <c r="O101" s="209"/>
      <c r="P101" s="209"/>
      <c r="Q101" s="209"/>
      <c r="R101" s="110"/>
    </row>
    <row r="102" spans="2:21" s="7" customFormat="1" ht="19.899999999999999" customHeight="1">
      <c r="B102" s="107"/>
      <c r="C102" s="108"/>
      <c r="D102" s="109" t="s">
        <v>113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208">
        <f>N244</f>
        <v>0</v>
      </c>
      <c r="O102" s="209"/>
      <c r="P102" s="209"/>
      <c r="Q102" s="209"/>
      <c r="R102" s="110"/>
    </row>
    <row r="103" spans="2:21" s="6" customFormat="1" ht="24.95" customHeight="1">
      <c r="B103" s="103"/>
      <c r="C103" s="104"/>
      <c r="D103" s="105" t="s">
        <v>114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192">
        <f>N253</f>
        <v>0</v>
      </c>
      <c r="O103" s="210"/>
      <c r="P103" s="210"/>
      <c r="Q103" s="210"/>
      <c r="R103" s="106"/>
    </row>
    <row r="104" spans="2:21" s="1" customFormat="1" ht="21.75" customHeight="1"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</row>
    <row r="105" spans="2:21" s="1" customFormat="1" ht="29.25" customHeight="1">
      <c r="B105" s="27"/>
      <c r="C105" s="102" t="s">
        <v>115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11">
        <v>0</v>
      </c>
      <c r="O105" s="151"/>
      <c r="P105" s="151"/>
      <c r="Q105" s="151"/>
      <c r="R105" s="29"/>
      <c r="T105" s="111"/>
      <c r="U105" s="112" t="s">
        <v>34</v>
      </c>
    </row>
    <row r="106" spans="2:21" s="1" customFormat="1" ht="18" customHeight="1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</row>
    <row r="107" spans="2:21" s="1" customFormat="1" ht="29.25" customHeight="1">
      <c r="B107" s="27"/>
      <c r="C107" s="94" t="s">
        <v>87</v>
      </c>
      <c r="D107" s="95"/>
      <c r="E107" s="95"/>
      <c r="F107" s="95"/>
      <c r="G107" s="95"/>
      <c r="H107" s="95"/>
      <c r="I107" s="95"/>
      <c r="J107" s="95"/>
      <c r="K107" s="95"/>
      <c r="L107" s="152">
        <f>ROUND(SUM(N88+N105),0)</f>
        <v>0</v>
      </c>
      <c r="M107" s="212"/>
      <c r="N107" s="212"/>
      <c r="O107" s="212"/>
      <c r="P107" s="212"/>
      <c r="Q107" s="212"/>
      <c r="R107" s="29"/>
    </row>
    <row r="108" spans="2:21" s="1" customFormat="1" ht="6.95" customHeight="1"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3"/>
    </row>
    <row r="112" spans="2:21" s="1" customFormat="1" ht="6.95" customHeight="1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3" spans="2:65" s="1" customFormat="1" ht="36.950000000000003" customHeight="1">
      <c r="B113" s="27"/>
      <c r="C113" s="175" t="s">
        <v>116</v>
      </c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29"/>
    </row>
    <row r="114" spans="2:65" s="1" customFormat="1" ht="6.95" customHeight="1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</row>
    <row r="115" spans="2:65" s="1" customFormat="1" ht="30" customHeight="1">
      <c r="B115" s="27"/>
      <c r="C115" s="24" t="s">
        <v>16</v>
      </c>
      <c r="D115" s="28"/>
      <c r="E115" s="28"/>
      <c r="F115" s="202" t="str">
        <f>F6</f>
        <v>Polička_Areál firmy FLÍDR s.r.o.</v>
      </c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28"/>
      <c r="R115" s="29"/>
    </row>
    <row r="116" spans="2:65" s="1" customFormat="1" ht="36.950000000000003" customHeight="1">
      <c r="B116" s="27"/>
      <c r="C116" s="61" t="s">
        <v>91</v>
      </c>
      <c r="D116" s="28"/>
      <c r="E116" s="28"/>
      <c r="F116" s="176" t="str">
        <f>F7</f>
        <v>01 - UT</v>
      </c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28"/>
      <c r="R116" s="29"/>
    </row>
    <row r="117" spans="2:65" s="1" customFormat="1" ht="6.95" customHeight="1"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9"/>
    </row>
    <row r="118" spans="2:65" s="1" customFormat="1" ht="18" customHeight="1">
      <c r="B118" s="27"/>
      <c r="C118" s="24" t="s">
        <v>20</v>
      </c>
      <c r="D118" s="28"/>
      <c r="E118" s="28"/>
      <c r="F118" s="22" t="str">
        <f>F9</f>
        <v xml:space="preserve"> </v>
      </c>
      <c r="G118" s="28"/>
      <c r="H118" s="28"/>
      <c r="I118" s="28"/>
      <c r="J118" s="28"/>
      <c r="K118" s="24" t="s">
        <v>22</v>
      </c>
      <c r="L118" s="28"/>
      <c r="M118" s="203" t="str">
        <f>IF(O9="","",O9)</f>
        <v>27.9.2016</v>
      </c>
      <c r="N118" s="151"/>
      <c r="O118" s="151"/>
      <c r="P118" s="151"/>
      <c r="Q118" s="28"/>
      <c r="R118" s="29"/>
    </row>
    <row r="119" spans="2:65" s="1" customFormat="1" ht="6.95" customHeight="1">
      <c r="B119" s="27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9"/>
    </row>
    <row r="120" spans="2:65" s="1" customFormat="1" ht="15">
      <c r="B120" s="27"/>
      <c r="C120" s="24" t="s">
        <v>24</v>
      </c>
      <c r="D120" s="28"/>
      <c r="E120" s="28"/>
      <c r="F120" s="22" t="str">
        <f>E12</f>
        <v xml:space="preserve"> </v>
      </c>
      <c r="G120" s="28"/>
      <c r="H120" s="28"/>
      <c r="I120" s="28"/>
      <c r="J120" s="28"/>
      <c r="K120" s="24" t="s">
        <v>28</v>
      </c>
      <c r="L120" s="28"/>
      <c r="M120" s="182" t="str">
        <f>E18</f>
        <v xml:space="preserve"> </v>
      </c>
      <c r="N120" s="151"/>
      <c r="O120" s="151"/>
      <c r="P120" s="151"/>
      <c r="Q120" s="151"/>
      <c r="R120" s="29"/>
    </row>
    <row r="121" spans="2:65" s="1" customFormat="1" ht="14.45" customHeight="1">
      <c r="B121" s="27"/>
      <c r="C121" s="24" t="s">
        <v>27</v>
      </c>
      <c r="D121" s="28"/>
      <c r="E121" s="28"/>
      <c r="F121" s="22" t="str">
        <f>IF(E15="","",E15)</f>
        <v xml:space="preserve"> </v>
      </c>
      <c r="G121" s="28"/>
      <c r="H121" s="28"/>
      <c r="I121" s="28"/>
      <c r="J121" s="28"/>
      <c r="K121" s="24" t="s">
        <v>29</v>
      </c>
      <c r="L121" s="28"/>
      <c r="M121" s="182" t="str">
        <f>E21</f>
        <v xml:space="preserve"> </v>
      </c>
      <c r="N121" s="151"/>
      <c r="O121" s="151"/>
      <c r="P121" s="151"/>
      <c r="Q121" s="151"/>
      <c r="R121" s="29"/>
    </row>
    <row r="122" spans="2:65" s="1" customFormat="1" ht="10.35" customHeight="1">
      <c r="B122" s="2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9"/>
    </row>
    <row r="123" spans="2:65" s="8" customFormat="1" ht="29.25" customHeight="1">
      <c r="B123" s="113"/>
      <c r="C123" s="114" t="s">
        <v>117</v>
      </c>
      <c r="D123" s="115" t="s">
        <v>118</v>
      </c>
      <c r="E123" s="115" t="s">
        <v>52</v>
      </c>
      <c r="F123" s="204" t="s">
        <v>119</v>
      </c>
      <c r="G123" s="205"/>
      <c r="H123" s="205"/>
      <c r="I123" s="205"/>
      <c r="J123" s="115" t="s">
        <v>120</v>
      </c>
      <c r="K123" s="115" t="s">
        <v>121</v>
      </c>
      <c r="L123" s="206" t="s">
        <v>122</v>
      </c>
      <c r="M123" s="205"/>
      <c r="N123" s="204" t="s">
        <v>97</v>
      </c>
      <c r="O123" s="205"/>
      <c r="P123" s="205"/>
      <c r="Q123" s="207"/>
      <c r="R123" s="116"/>
      <c r="T123" s="68" t="s">
        <v>123</v>
      </c>
      <c r="U123" s="69" t="s">
        <v>34</v>
      </c>
      <c r="V123" s="69" t="s">
        <v>124</v>
      </c>
      <c r="W123" s="69" t="s">
        <v>125</v>
      </c>
      <c r="X123" s="69" t="s">
        <v>126</v>
      </c>
      <c r="Y123" s="69" t="s">
        <v>127</v>
      </c>
      <c r="Z123" s="69" t="s">
        <v>128</v>
      </c>
      <c r="AA123" s="70" t="s">
        <v>129</v>
      </c>
    </row>
    <row r="124" spans="2:65" s="1" customFormat="1" ht="29.25" customHeight="1">
      <c r="B124" s="27"/>
      <c r="C124" s="72" t="s">
        <v>93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189">
        <f>BK124</f>
        <v>0</v>
      </c>
      <c r="O124" s="190"/>
      <c r="P124" s="190"/>
      <c r="Q124" s="190"/>
      <c r="R124" s="29"/>
      <c r="T124" s="71"/>
      <c r="U124" s="43"/>
      <c r="V124" s="43"/>
      <c r="W124" s="117">
        <f>W125+W219+W235+W253</f>
        <v>1281.4979999999996</v>
      </c>
      <c r="X124" s="43"/>
      <c r="Y124" s="117">
        <f>Y125+Y219+Y235+Y253</f>
        <v>9.2205700000000004</v>
      </c>
      <c r="Z124" s="43"/>
      <c r="AA124" s="118">
        <f>AA125+AA219+AA235+AA253</f>
        <v>0</v>
      </c>
      <c r="AT124" s="13" t="s">
        <v>69</v>
      </c>
      <c r="AU124" s="13" t="s">
        <v>99</v>
      </c>
      <c r="BK124" s="119">
        <f>BK125+BK219+BK235+BK253</f>
        <v>0</v>
      </c>
    </row>
    <row r="125" spans="2:65" s="9" customFormat="1" ht="37.35" customHeight="1">
      <c r="B125" s="120"/>
      <c r="C125" s="121"/>
      <c r="D125" s="122" t="s">
        <v>100</v>
      </c>
      <c r="E125" s="122"/>
      <c r="F125" s="122"/>
      <c r="G125" s="122"/>
      <c r="H125" s="122"/>
      <c r="I125" s="122"/>
      <c r="J125" s="122"/>
      <c r="K125" s="122"/>
      <c r="L125" s="122"/>
      <c r="M125" s="122"/>
      <c r="N125" s="191">
        <f>BK125</f>
        <v>0</v>
      </c>
      <c r="O125" s="192"/>
      <c r="P125" s="192"/>
      <c r="Q125" s="192"/>
      <c r="R125" s="123"/>
      <c r="T125" s="124"/>
      <c r="U125" s="121"/>
      <c r="V125" s="121"/>
      <c r="W125" s="125">
        <f>W126+W137+W150+W167+W205+W213+W216</f>
        <v>1281.4979999999996</v>
      </c>
      <c r="X125" s="121"/>
      <c r="Y125" s="125">
        <f>Y126+Y137+Y150+Y167+Y205+Y213+Y216</f>
        <v>9.2205700000000004</v>
      </c>
      <c r="Z125" s="121"/>
      <c r="AA125" s="126">
        <f>AA126+AA137+AA150+AA167+AA205+AA213+AA216</f>
        <v>0</v>
      </c>
      <c r="AR125" s="127" t="s">
        <v>89</v>
      </c>
      <c r="AT125" s="128" t="s">
        <v>69</v>
      </c>
      <c r="AU125" s="128" t="s">
        <v>70</v>
      </c>
      <c r="AY125" s="127" t="s">
        <v>130</v>
      </c>
      <c r="BK125" s="129">
        <f>BK126+BK137+BK150+BK167+BK205+BK213+BK216</f>
        <v>0</v>
      </c>
    </row>
    <row r="126" spans="2:65" s="9" customFormat="1" ht="19.899999999999999" customHeight="1">
      <c r="B126" s="120"/>
      <c r="C126" s="121"/>
      <c r="D126" s="130" t="s">
        <v>101</v>
      </c>
      <c r="E126" s="130"/>
      <c r="F126" s="130"/>
      <c r="G126" s="130"/>
      <c r="H126" s="130"/>
      <c r="I126" s="130"/>
      <c r="J126" s="130"/>
      <c r="K126" s="130"/>
      <c r="L126" s="130"/>
      <c r="M126" s="130"/>
      <c r="N126" s="193">
        <f>BK126</f>
        <v>0</v>
      </c>
      <c r="O126" s="194"/>
      <c r="P126" s="194"/>
      <c r="Q126" s="194"/>
      <c r="R126" s="123"/>
      <c r="T126" s="124"/>
      <c r="U126" s="121"/>
      <c r="V126" s="121"/>
      <c r="W126" s="125">
        <f>SUM(W127:W136)</f>
        <v>0</v>
      </c>
      <c r="X126" s="121"/>
      <c r="Y126" s="125">
        <f>SUM(Y127:Y136)</f>
        <v>0</v>
      </c>
      <c r="Z126" s="121"/>
      <c r="AA126" s="126">
        <f>SUM(AA127:AA136)</f>
        <v>0</v>
      </c>
      <c r="AR126" s="127" t="s">
        <v>89</v>
      </c>
      <c r="AT126" s="128" t="s">
        <v>69</v>
      </c>
      <c r="AU126" s="128" t="s">
        <v>9</v>
      </c>
      <c r="AY126" s="127" t="s">
        <v>130</v>
      </c>
      <c r="BK126" s="129">
        <f>SUM(BK127:BK136)</f>
        <v>0</v>
      </c>
    </row>
    <row r="127" spans="2:65" s="1" customFormat="1" ht="31.5" customHeight="1">
      <c r="B127" s="131"/>
      <c r="C127" s="132" t="s">
        <v>9</v>
      </c>
      <c r="D127" s="132" t="s">
        <v>131</v>
      </c>
      <c r="E127" s="133" t="s">
        <v>132</v>
      </c>
      <c r="F127" s="186" t="s">
        <v>133</v>
      </c>
      <c r="G127" s="187"/>
      <c r="H127" s="187"/>
      <c r="I127" s="187"/>
      <c r="J127" s="134" t="s">
        <v>134</v>
      </c>
      <c r="K127" s="135">
        <v>288</v>
      </c>
      <c r="L127" s="188"/>
      <c r="M127" s="187"/>
      <c r="N127" s="188">
        <f t="shared" ref="N127:N136" si="0">ROUND(L127*K127,0)</f>
        <v>0</v>
      </c>
      <c r="O127" s="187"/>
      <c r="P127" s="187"/>
      <c r="Q127" s="187"/>
      <c r="R127" s="136"/>
      <c r="T127" s="137" t="s">
        <v>3</v>
      </c>
      <c r="U127" s="36" t="s">
        <v>35</v>
      </c>
      <c r="V127" s="138">
        <v>0</v>
      </c>
      <c r="W127" s="138">
        <f t="shared" ref="W127:W136" si="1">V127*K127</f>
        <v>0</v>
      </c>
      <c r="X127" s="138">
        <v>0</v>
      </c>
      <c r="Y127" s="138">
        <f t="shared" ref="Y127:Y136" si="2">X127*K127</f>
        <v>0</v>
      </c>
      <c r="Z127" s="138">
        <v>0</v>
      </c>
      <c r="AA127" s="139">
        <f t="shared" ref="AA127:AA136" si="3">Z127*K127</f>
        <v>0</v>
      </c>
      <c r="AR127" s="13" t="s">
        <v>135</v>
      </c>
      <c r="AT127" s="13" t="s">
        <v>131</v>
      </c>
      <c r="AU127" s="13" t="s">
        <v>89</v>
      </c>
      <c r="AY127" s="13" t="s">
        <v>130</v>
      </c>
      <c r="BE127" s="140">
        <f t="shared" ref="BE127:BE136" si="4">IF(U127="základní",N127,0)</f>
        <v>0</v>
      </c>
      <c r="BF127" s="140">
        <f t="shared" ref="BF127:BF136" si="5">IF(U127="snížená",N127,0)</f>
        <v>0</v>
      </c>
      <c r="BG127" s="140">
        <f t="shared" ref="BG127:BG136" si="6">IF(U127="zákl. přenesená",N127,0)</f>
        <v>0</v>
      </c>
      <c r="BH127" s="140">
        <f t="shared" ref="BH127:BH136" si="7">IF(U127="sníž. přenesená",N127,0)</f>
        <v>0</v>
      </c>
      <c r="BI127" s="140">
        <f t="shared" ref="BI127:BI136" si="8">IF(U127="nulová",N127,0)</f>
        <v>0</v>
      </c>
      <c r="BJ127" s="13" t="s">
        <v>9</v>
      </c>
      <c r="BK127" s="140">
        <f t="shared" ref="BK127:BK136" si="9">ROUND(L127*K127,0)</f>
        <v>0</v>
      </c>
      <c r="BL127" s="13" t="s">
        <v>135</v>
      </c>
      <c r="BM127" s="13" t="s">
        <v>136</v>
      </c>
    </row>
    <row r="128" spans="2:65" s="1" customFormat="1" ht="31.5" customHeight="1">
      <c r="B128" s="131"/>
      <c r="C128" s="132" t="s">
        <v>89</v>
      </c>
      <c r="D128" s="132" t="s">
        <v>131</v>
      </c>
      <c r="E128" s="133" t="s">
        <v>137</v>
      </c>
      <c r="F128" s="186" t="s">
        <v>138</v>
      </c>
      <c r="G128" s="187"/>
      <c r="H128" s="187"/>
      <c r="I128" s="187"/>
      <c r="J128" s="134" t="s">
        <v>134</v>
      </c>
      <c r="K128" s="135">
        <v>204</v>
      </c>
      <c r="L128" s="188"/>
      <c r="M128" s="187"/>
      <c r="N128" s="188">
        <f t="shared" si="0"/>
        <v>0</v>
      </c>
      <c r="O128" s="187"/>
      <c r="P128" s="187"/>
      <c r="Q128" s="187"/>
      <c r="R128" s="136"/>
      <c r="T128" s="137" t="s">
        <v>3</v>
      </c>
      <c r="U128" s="36" t="s">
        <v>35</v>
      </c>
      <c r="V128" s="138">
        <v>0</v>
      </c>
      <c r="W128" s="138">
        <f t="shared" si="1"/>
        <v>0</v>
      </c>
      <c r="X128" s="138">
        <v>0</v>
      </c>
      <c r="Y128" s="138">
        <f t="shared" si="2"/>
        <v>0</v>
      </c>
      <c r="Z128" s="138">
        <v>0</v>
      </c>
      <c r="AA128" s="139">
        <f t="shared" si="3"/>
        <v>0</v>
      </c>
      <c r="AR128" s="13" t="s">
        <v>135</v>
      </c>
      <c r="AT128" s="13" t="s">
        <v>131</v>
      </c>
      <c r="AU128" s="13" t="s">
        <v>89</v>
      </c>
      <c r="AY128" s="13" t="s">
        <v>130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9</v>
      </c>
      <c r="BK128" s="140">
        <f t="shared" si="9"/>
        <v>0</v>
      </c>
      <c r="BL128" s="13" t="s">
        <v>135</v>
      </c>
      <c r="BM128" s="13" t="s">
        <v>139</v>
      </c>
    </row>
    <row r="129" spans="2:65" s="1" customFormat="1" ht="31.5" customHeight="1">
      <c r="B129" s="131"/>
      <c r="C129" s="132" t="s">
        <v>140</v>
      </c>
      <c r="D129" s="132" t="s">
        <v>131</v>
      </c>
      <c r="E129" s="133" t="s">
        <v>141</v>
      </c>
      <c r="F129" s="186" t="s">
        <v>142</v>
      </c>
      <c r="G129" s="187"/>
      <c r="H129" s="187"/>
      <c r="I129" s="187"/>
      <c r="J129" s="134" t="s">
        <v>134</v>
      </c>
      <c r="K129" s="135">
        <v>336</v>
      </c>
      <c r="L129" s="188"/>
      <c r="M129" s="187"/>
      <c r="N129" s="188">
        <f t="shared" si="0"/>
        <v>0</v>
      </c>
      <c r="O129" s="187"/>
      <c r="P129" s="187"/>
      <c r="Q129" s="187"/>
      <c r="R129" s="136"/>
      <c r="T129" s="137" t="s">
        <v>3</v>
      </c>
      <c r="U129" s="36" t="s">
        <v>35</v>
      </c>
      <c r="V129" s="138">
        <v>0</v>
      </c>
      <c r="W129" s="138">
        <f t="shared" si="1"/>
        <v>0</v>
      </c>
      <c r="X129" s="138">
        <v>0</v>
      </c>
      <c r="Y129" s="138">
        <f t="shared" si="2"/>
        <v>0</v>
      </c>
      <c r="Z129" s="138">
        <v>0</v>
      </c>
      <c r="AA129" s="139">
        <f t="shared" si="3"/>
        <v>0</v>
      </c>
      <c r="AR129" s="13" t="s">
        <v>135</v>
      </c>
      <c r="AT129" s="13" t="s">
        <v>131</v>
      </c>
      <c r="AU129" s="13" t="s">
        <v>89</v>
      </c>
      <c r="AY129" s="13" t="s">
        <v>130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3" t="s">
        <v>9</v>
      </c>
      <c r="BK129" s="140">
        <f t="shared" si="9"/>
        <v>0</v>
      </c>
      <c r="BL129" s="13" t="s">
        <v>135</v>
      </c>
      <c r="BM129" s="13" t="s">
        <v>143</v>
      </c>
    </row>
    <row r="130" spans="2:65" s="1" customFormat="1" ht="31.5" customHeight="1">
      <c r="B130" s="131"/>
      <c r="C130" s="132" t="s">
        <v>144</v>
      </c>
      <c r="D130" s="132" t="s">
        <v>131</v>
      </c>
      <c r="E130" s="133" t="s">
        <v>145</v>
      </c>
      <c r="F130" s="186" t="s">
        <v>146</v>
      </c>
      <c r="G130" s="187"/>
      <c r="H130" s="187"/>
      <c r="I130" s="187"/>
      <c r="J130" s="134" t="s">
        <v>134</v>
      </c>
      <c r="K130" s="135">
        <v>408</v>
      </c>
      <c r="L130" s="188"/>
      <c r="M130" s="187"/>
      <c r="N130" s="188">
        <f t="shared" si="0"/>
        <v>0</v>
      </c>
      <c r="O130" s="187"/>
      <c r="P130" s="187"/>
      <c r="Q130" s="187"/>
      <c r="R130" s="136"/>
      <c r="T130" s="137" t="s">
        <v>3</v>
      </c>
      <c r="U130" s="36" t="s">
        <v>35</v>
      </c>
      <c r="V130" s="138">
        <v>0</v>
      </c>
      <c r="W130" s="138">
        <f t="shared" si="1"/>
        <v>0</v>
      </c>
      <c r="X130" s="138">
        <v>0</v>
      </c>
      <c r="Y130" s="138">
        <f t="shared" si="2"/>
        <v>0</v>
      </c>
      <c r="Z130" s="138">
        <v>0</v>
      </c>
      <c r="AA130" s="139">
        <f t="shared" si="3"/>
        <v>0</v>
      </c>
      <c r="AR130" s="13" t="s">
        <v>135</v>
      </c>
      <c r="AT130" s="13" t="s">
        <v>131</v>
      </c>
      <c r="AU130" s="13" t="s">
        <v>89</v>
      </c>
      <c r="AY130" s="13" t="s">
        <v>130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3" t="s">
        <v>9</v>
      </c>
      <c r="BK130" s="140">
        <f t="shared" si="9"/>
        <v>0</v>
      </c>
      <c r="BL130" s="13" t="s">
        <v>135</v>
      </c>
      <c r="BM130" s="13" t="s">
        <v>147</v>
      </c>
    </row>
    <row r="131" spans="2:65" s="1" customFormat="1" ht="31.5" customHeight="1">
      <c r="B131" s="131"/>
      <c r="C131" s="132" t="s">
        <v>148</v>
      </c>
      <c r="D131" s="132" t="s">
        <v>131</v>
      </c>
      <c r="E131" s="133" t="s">
        <v>149</v>
      </c>
      <c r="F131" s="186" t="s">
        <v>150</v>
      </c>
      <c r="G131" s="187"/>
      <c r="H131" s="187"/>
      <c r="I131" s="187"/>
      <c r="J131" s="134" t="s">
        <v>134</v>
      </c>
      <c r="K131" s="135">
        <v>492</v>
      </c>
      <c r="L131" s="188"/>
      <c r="M131" s="187"/>
      <c r="N131" s="188">
        <f t="shared" si="0"/>
        <v>0</v>
      </c>
      <c r="O131" s="187"/>
      <c r="P131" s="187"/>
      <c r="Q131" s="187"/>
      <c r="R131" s="136"/>
      <c r="T131" s="137" t="s">
        <v>3</v>
      </c>
      <c r="U131" s="36" t="s">
        <v>35</v>
      </c>
      <c r="V131" s="138">
        <v>0</v>
      </c>
      <c r="W131" s="138">
        <f t="shared" si="1"/>
        <v>0</v>
      </c>
      <c r="X131" s="138">
        <v>0</v>
      </c>
      <c r="Y131" s="138">
        <f t="shared" si="2"/>
        <v>0</v>
      </c>
      <c r="Z131" s="138">
        <v>0</v>
      </c>
      <c r="AA131" s="139">
        <f t="shared" si="3"/>
        <v>0</v>
      </c>
      <c r="AR131" s="13" t="s">
        <v>135</v>
      </c>
      <c r="AT131" s="13" t="s">
        <v>131</v>
      </c>
      <c r="AU131" s="13" t="s">
        <v>89</v>
      </c>
      <c r="AY131" s="13" t="s">
        <v>130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3" t="s">
        <v>9</v>
      </c>
      <c r="BK131" s="140">
        <f t="shared" si="9"/>
        <v>0</v>
      </c>
      <c r="BL131" s="13" t="s">
        <v>135</v>
      </c>
      <c r="BM131" s="13" t="s">
        <v>151</v>
      </c>
    </row>
    <row r="132" spans="2:65" s="1" customFormat="1" ht="31.5" customHeight="1">
      <c r="B132" s="131"/>
      <c r="C132" s="132" t="s">
        <v>152</v>
      </c>
      <c r="D132" s="132" t="s">
        <v>131</v>
      </c>
      <c r="E132" s="133" t="s">
        <v>153</v>
      </c>
      <c r="F132" s="186" t="s">
        <v>154</v>
      </c>
      <c r="G132" s="187"/>
      <c r="H132" s="187"/>
      <c r="I132" s="187"/>
      <c r="J132" s="134" t="s">
        <v>134</v>
      </c>
      <c r="K132" s="135">
        <v>372</v>
      </c>
      <c r="L132" s="188"/>
      <c r="M132" s="187"/>
      <c r="N132" s="188">
        <f t="shared" si="0"/>
        <v>0</v>
      </c>
      <c r="O132" s="187"/>
      <c r="P132" s="187"/>
      <c r="Q132" s="187"/>
      <c r="R132" s="136"/>
      <c r="T132" s="137" t="s">
        <v>3</v>
      </c>
      <c r="U132" s="36" t="s">
        <v>35</v>
      </c>
      <c r="V132" s="138">
        <v>0</v>
      </c>
      <c r="W132" s="138">
        <f t="shared" si="1"/>
        <v>0</v>
      </c>
      <c r="X132" s="138">
        <v>0</v>
      </c>
      <c r="Y132" s="138">
        <f t="shared" si="2"/>
        <v>0</v>
      </c>
      <c r="Z132" s="138">
        <v>0</v>
      </c>
      <c r="AA132" s="139">
        <f t="shared" si="3"/>
        <v>0</v>
      </c>
      <c r="AR132" s="13" t="s">
        <v>135</v>
      </c>
      <c r="AT132" s="13" t="s">
        <v>131</v>
      </c>
      <c r="AU132" s="13" t="s">
        <v>89</v>
      </c>
      <c r="AY132" s="13" t="s">
        <v>130</v>
      </c>
      <c r="BE132" s="140">
        <f t="shared" si="4"/>
        <v>0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3" t="s">
        <v>9</v>
      </c>
      <c r="BK132" s="140">
        <f t="shared" si="9"/>
        <v>0</v>
      </c>
      <c r="BL132" s="13" t="s">
        <v>135</v>
      </c>
      <c r="BM132" s="13" t="s">
        <v>155</v>
      </c>
    </row>
    <row r="133" spans="2:65" s="1" customFormat="1" ht="31.5" customHeight="1">
      <c r="B133" s="131"/>
      <c r="C133" s="132" t="s">
        <v>156</v>
      </c>
      <c r="D133" s="132" t="s">
        <v>131</v>
      </c>
      <c r="E133" s="133" t="s">
        <v>157</v>
      </c>
      <c r="F133" s="186" t="s">
        <v>158</v>
      </c>
      <c r="G133" s="187"/>
      <c r="H133" s="187"/>
      <c r="I133" s="187"/>
      <c r="J133" s="134" t="s">
        <v>134</v>
      </c>
      <c r="K133" s="135">
        <v>144</v>
      </c>
      <c r="L133" s="188"/>
      <c r="M133" s="187"/>
      <c r="N133" s="188">
        <f t="shared" si="0"/>
        <v>0</v>
      </c>
      <c r="O133" s="187"/>
      <c r="P133" s="187"/>
      <c r="Q133" s="187"/>
      <c r="R133" s="136"/>
      <c r="T133" s="137" t="s">
        <v>3</v>
      </c>
      <c r="U133" s="36" t="s">
        <v>35</v>
      </c>
      <c r="V133" s="138">
        <v>0</v>
      </c>
      <c r="W133" s="138">
        <f t="shared" si="1"/>
        <v>0</v>
      </c>
      <c r="X133" s="138">
        <v>0</v>
      </c>
      <c r="Y133" s="138">
        <f t="shared" si="2"/>
        <v>0</v>
      </c>
      <c r="Z133" s="138">
        <v>0</v>
      </c>
      <c r="AA133" s="139">
        <f t="shared" si="3"/>
        <v>0</v>
      </c>
      <c r="AR133" s="13" t="s">
        <v>135</v>
      </c>
      <c r="AT133" s="13" t="s">
        <v>131</v>
      </c>
      <c r="AU133" s="13" t="s">
        <v>89</v>
      </c>
      <c r="AY133" s="13" t="s">
        <v>130</v>
      </c>
      <c r="BE133" s="140">
        <f t="shared" si="4"/>
        <v>0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3" t="s">
        <v>9</v>
      </c>
      <c r="BK133" s="140">
        <f t="shared" si="9"/>
        <v>0</v>
      </c>
      <c r="BL133" s="13" t="s">
        <v>135</v>
      </c>
      <c r="BM133" s="13" t="s">
        <v>159</v>
      </c>
    </row>
    <row r="134" spans="2:65" s="1" customFormat="1" ht="31.5" customHeight="1">
      <c r="B134" s="131"/>
      <c r="C134" s="132" t="s">
        <v>160</v>
      </c>
      <c r="D134" s="132" t="s">
        <v>131</v>
      </c>
      <c r="E134" s="133" t="s">
        <v>161</v>
      </c>
      <c r="F134" s="186" t="s">
        <v>162</v>
      </c>
      <c r="G134" s="187"/>
      <c r="H134" s="187"/>
      <c r="I134" s="187"/>
      <c r="J134" s="134" t="s">
        <v>134</v>
      </c>
      <c r="K134" s="135">
        <v>216</v>
      </c>
      <c r="L134" s="188"/>
      <c r="M134" s="187"/>
      <c r="N134" s="188">
        <f t="shared" si="0"/>
        <v>0</v>
      </c>
      <c r="O134" s="187"/>
      <c r="P134" s="187"/>
      <c r="Q134" s="187"/>
      <c r="R134" s="136"/>
      <c r="T134" s="137" t="s">
        <v>3</v>
      </c>
      <c r="U134" s="36" t="s">
        <v>35</v>
      </c>
      <c r="V134" s="138">
        <v>0</v>
      </c>
      <c r="W134" s="138">
        <f t="shared" si="1"/>
        <v>0</v>
      </c>
      <c r="X134" s="138">
        <v>0</v>
      </c>
      <c r="Y134" s="138">
        <f t="shared" si="2"/>
        <v>0</v>
      </c>
      <c r="Z134" s="138">
        <v>0</v>
      </c>
      <c r="AA134" s="139">
        <f t="shared" si="3"/>
        <v>0</v>
      </c>
      <c r="AR134" s="13" t="s">
        <v>135</v>
      </c>
      <c r="AT134" s="13" t="s">
        <v>131</v>
      </c>
      <c r="AU134" s="13" t="s">
        <v>89</v>
      </c>
      <c r="AY134" s="13" t="s">
        <v>130</v>
      </c>
      <c r="BE134" s="140">
        <f t="shared" si="4"/>
        <v>0</v>
      </c>
      <c r="BF134" s="140">
        <f t="shared" si="5"/>
        <v>0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3" t="s">
        <v>9</v>
      </c>
      <c r="BK134" s="140">
        <f t="shared" si="9"/>
        <v>0</v>
      </c>
      <c r="BL134" s="13" t="s">
        <v>135</v>
      </c>
      <c r="BM134" s="13" t="s">
        <v>163</v>
      </c>
    </row>
    <row r="135" spans="2:65" s="1" customFormat="1" ht="31.5" customHeight="1">
      <c r="B135" s="131"/>
      <c r="C135" s="132" t="s">
        <v>70</v>
      </c>
      <c r="D135" s="132" t="s">
        <v>131</v>
      </c>
      <c r="E135" s="133" t="s">
        <v>164</v>
      </c>
      <c r="F135" s="186" t="s">
        <v>165</v>
      </c>
      <c r="G135" s="187"/>
      <c r="H135" s="187"/>
      <c r="I135" s="187"/>
      <c r="J135" s="134" t="s">
        <v>134</v>
      </c>
      <c r="K135" s="135">
        <v>96</v>
      </c>
      <c r="L135" s="188"/>
      <c r="M135" s="187"/>
      <c r="N135" s="188">
        <f t="shared" si="0"/>
        <v>0</v>
      </c>
      <c r="O135" s="187"/>
      <c r="P135" s="187"/>
      <c r="Q135" s="187"/>
      <c r="R135" s="136"/>
      <c r="T135" s="137" t="s">
        <v>3</v>
      </c>
      <c r="U135" s="36" t="s">
        <v>35</v>
      </c>
      <c r="V135" s="138">
        <v>0</v>
      </c>
      <c r="W135" s="138">
        <f t="shared" si="1"/>
        <v>0</v>
      </c>
      <c r="X135" s="138">
        <v>0</v>
      </c>
      <c r="Y135" s="138">
        <f t="shared" si="2"/>
        <v>0</v>
      </c>
      <c r="Z135" s="138">
        <v>0</v>
      </c>
      <c r="AA135" s="139">
        <f t="shared" si="3"/>
        <v>0</v>
      </c>
      <c r="AR135" s="13" t="s">
        <v>135</v>
      </c>
      <c r="AT135" s="13" t="s">
        <v>131</v>
      </c>
      <c r="AU135" s="13" t="s">
        <v>89</v>
      </c>
      <c r="AY135" s="13" t="s">
        <v>130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3" t="s">
        <v>9</v>
      </c>
      <c r="BK135" s="140">
        <f t="shared" si="9"/>
        <v>0</v>
      </c>
      <c r="BL135" s="13" t="s">
        <v>135</v>
      </c>
      <c r="BM135" s="13" t="s">
        <v>166</v>
      </c>
    </row>
    <row r="136" spans="2:65" s="1" customFormat="1" ht="31.5" customHeight="1">
      <c r="B136" s="131"/>
      <c r="C136" s="132" t="s">
        <v>70</v>
      </c>
      <c r="D136" s="132" t="s">
        <v>131</v>
      </c>
      <c r="E136" s="133" t="s">
        <v>167</v>
      </c>
      <c r="F136" s="186" t="s">
        <v>168</v>
      </c>
      <c r="G136" s="187"/>
      <c r="H136" s="187"/>
      <c r="I136" s="187"/>
      <c r="J136" s="134" t="s">
        <v>169</v>
      </c>
      <c r="K136" s="135"/>
      <c r="L136" s="188"/>
      <c r="M136" s="187"/>
      <c r="N136" s="188">
        <f t="shared" si="0"/>
        <v>0</v>
      </c>
      <c r="O136" s="187"/>
      <c r="P136" s="187"/>
      <c r="Q136" s="187"/>
      <c r="R136" s="136"/>
      <c r="T136" s="137" t="s">
        <v>3</v>
      </c>
      <c r="U136" s="36" t="s">
        <v>35</v>
      </c>
      <c r="V136" s="138">
        <v>0</v>
      </c>
      <c r="W136" s="138">
        <f t="shared" si="1"/>
        <v>0</v>
      </c>
      <c r="X136" s="138">
        <v>0</v>
      </c>
      <c r="Y136" s="138">
        <f t="shared" si="2"/>
        <v>0</v>
      </c>
      <c r="Z136" s="138">
        <v>0</v>
      </c>
      <c r="AA136" s="139">
        <f t="shared" si="3"/>
        <v>0</v>
      </c>
      <c r="AR136" s="13" t="s">
        <v>135</v>
      </c>
      <c r="AT136" s="13" t="s">
        <v>131</v>
      </c>
      <c r="AU136" s="13" t="s">
        <v>89</v>
      </c>
      <c r="AY136" s="13" t="s">
        <v>130</v>
      </c>
      <c r="BE136" s="140">
        <f t="shared" si="4"/>
        <v>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3" t="s">
        <v>9</v>
      </c>
      <c r="BK136" s="140">
        <f t="shared" si="9"/>
        <v>0</v>
      </c>
      <c r="BL136" s="13" t="s">
        <v>135</v>
      </c>
      <c r="BM136" s="13" t="s">
        <v>170</v>
      </c>
    </row>
    <row r="137" spans="2:65" s="9" customFormat="1" ht="29.85" customHeight="1">
      <c r="B137" s="120"/>
      <c r="C137" s="121"/>
      <c r="D137" s="130" t="s">
        <v>102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195">
        <f>BK137</f>
        <v>0</v>
      </c>
      <c r="O137" s="196"/>
      <c r="P137" s="196"/>
      <c r="Q137" s="196"/>
      <c r="R137" s="123"/>
      <c r="T137" s="124"/>
      <c r="U137" s="121"/>
      <c r="V137" s="121"/>
      <c r="W137" s="125">
        <f>SUM(W138:W149)</f>
        <v>3.87</v>
      </c>
      <c r="X137" s="121"/>
      <c r="Y137" s="125">
        <f>SUM(Y138:Y149)</f>
        <v>8.3670000000000008E-2</v>
      </c>
      <c r="Z137" s="121"/>
      <c r="AA137" s="126">
        <f>SUM(AA138:AA149)</f>
        <v>0</v>
      </c>
      <c r="AR137" s="127" t="s">
        <v>89</v>
      </c>
      <c r="AT137" s="128" t="s">
        <v>69</v>
      </c>
      <c r="AU137" s="128" t="s">
        <v>9</v>
      </c>
      <c r="AY137" s="127" t="s">
        <v>130</v>
      </c>
      <c r="BK137" s="129">
        <f>SUM(BK138:BK149)</f>
        <v>0</v>
      </c>
    </row>
    <row r="138" spans="2:65" s="1" customFormat="1" ht="22.5" customHeight="1">
      <c r="B138" s="131"/>
      <c r="C138" s="132" t="s">
        <v>70</v>
      </c>
      <c r="D138" s="132" t="s">
        <v>131</v>
      </c>
      <c r="E138" s="133" t="s">
        <v>171</v>
      </c>
      <c r="F138" s="186" t="s">
        <v>172</v>
      </c>
      <c r="G138" s="187"/>
      <c r="H138" s="187"/>
      <c r="I138" s="187"/>
      <c r="J138" s="134" t="s">
        <v>173</v>
      </c>
      <c r="K138" s="135">
        <v>1</v>
      </c>
      <c r="L138" s="188"/>
      <c r="M138" s="187"/>
      <c r="N138" s="188">
        <f t="shared" ref="N138:N149" si="10">ROUND(L138*K138,0)</f>
        <v>0</v>
      </c>
      <c r="O138" s="187"/>
      <c r="P138" s="187"/>
      <c r="Q138" s="187"/>
      <c r="R138" s="136"/>
      <c r="T138" s="137" t="s">
        <v>3</v>
      </c>
      <c r="U138" s="36" t="s">
        <v>35</v>
      </c>
      <c r="V138" s="138">
        <v>0</v>
      </c>
      <c r="W138" s="138">
        <f t="shared" ref="W138:W149" si="11">V138*K138</f>
        <v>0</v>
      </c>
      <c r="X138" s="138">
        <v>0</v>
      </c>
      <c r="Y138" s="138">
        <f t="shared" ref="Y138:Y149" si="12">X138*K138</f>
        <v>0</v>
      </c>
      <c r="Z138" s="138">
        <v>0</v>
      </c>
      <c r="AA138" s="139">
        <f t="shared" ref="AA138:AA149" si="13">Z138*K138</f>
        <v>0</v>
      </c>
      <c r="AR138" s="13" t="s">
        <v>135</v>
      </c>
      <c r="AT138" s="13" t="s">
        <v>131</v>
      </c>
      <c r="AU138" s="13" t="s">
        <v>89</v>
      </c>
      <c r="AY138" s="13" t="s">
        <v>130</v>
      </c>
      <c r="BE138" s="140">
        <f t="shared" ref="BE138:BE149" si="14">IF(U138="základní",N138,0)</f>
        <v>0</v>
      </c>
      <c r="BF138" s="140">
        <f t="shared" ref="BF138:BF149" si="15">IF(U138="snížená",N138,0)</f>
        <v>0</v>
      </c>
      <c r="BG138" s="140">
        <f t="shared" ref="BG138:BG149" si="16">IF(U138="zákl. přenesená",N138,0)</f>
        <v>0</v>
      </c>
      <c r="BH138" s="140">
        <f t="shared" ref="BH138:BH149" si="17">IF(U138="sníž. přenesená",N138,0)</f>
        <v>0</v>
      </c>
      <c r="BI138" s="140">
        <f t="shared" ref="BI138:BI149" si="18">IF(U138="nulová",N138,0)</f>
        <v>0</v>
      </c>
      <c r="BJ138" s="13" t="s">
        <v>9</v>
      </c>
      <c r="BK138" s="140">
        <f t="shared" ref="BK138:BK149" si="19">ROUND(L138*K138,0)</f>
        <v>0</v>
      </c>
      <c r="BL138" s="13" t="s">
        <v>135</v>
      </c>
      <c r="BM138" s="13" t="s">
        <v>174</v>
      </c>
    </row>
    <row r="139" spans="2:65" s="1" customFormat="1" ht="22.5" customHeight="1">
      <c r="B139" s="131"/>
      <c r="C139" s="132" t="s">
        <v>70</v>
      </c>
      <c r="D139" s="132" t="s">
        <v>131</v>
      </c>
      <c r="E139" s="133" t="s">
        <v>175</v>
      </c>
      <c r="F139" s="186" t="s">
        <v>176</v>
      </c>
      <c r="G139" s="187"/>
      <c r="H139" s="187"/>
      <c r="I139" s="187"/>
      <c r="J139" s="134" t="s">
        <v>173</v>
      </c>
      <c r="K139" s="135">
        <v>1</v>
      </c>
      <c r="L139" s="188"/>
      <c r="M139" s="187"/>
      <c r="N139" s="188">
        <f t="shared" si="10"/>
        <v>0</v>
      </c>
      <c r="O139" s="187"/>
      <c r="P139" s="187"/>
      <c r="Q139" s="187"/>
      <c r="R139" s="136"/>
      <c r="T139" s="137" t="s">
        <v>3</v>
      </c>
      <c r="U139" s="36" t="s">
        <v>35</v>
      </c>
      <c r="V139" s="138">
        <v>0</v>
      </c>
      <c r="W139" s="138">
        <f t="shared" si="11"/>
        <v>0</v>
      </c>
      <c r="X139" s="138">
        <v>0</v>
      </c>
      <c r="Y139" s="138">
        <f t="shared" si="12"/>
        <v>0</v>
      </c>
      <c r="Z139" s="138">
        <v>0</v>
      </c>
      <c r="AA139" s="139">
        <f t="shared" si="13"/>
        <v>0</v>
      </c>
      <c r="AR139" s="13" t="s">
        <v>135</v>
      </c>
      <c r="AT139" s="13" t="s">
        <v>131</v>
      </c>
      <c r="AU139" s="13" t="s">
        <v>89</v>
      </c>
      <c r="AY139" s="13" t="s">
        <v>130</v>
      </c>
      <c r="BE139" s="140">
        <f t="shared" si="14"/>
        <v>0</v>
      </c>
      <c r="BF139" s="140">
        <f t="shared" si="15"/>
        <v>0</v>
      </c>
      <c r="BG139" s="140">
        <f t="shared" si="16"/>
        <v>0</v>
      </c>
      <c r="BH139" s="140">
        <f t="shared" si="17"/>
        <v>0</v>
      </c>
      <c r="BI139" s="140">
        <f t="shared" si="18"/>
        <v>0</v>
      </c>
      <c r="BJ139" s="13" t="s">
        <v>9</v>
      </c>
      <c r="BK139" s="140">
        <f t="shared" si="19"/>
        <v>0</v>
      </c>
      <c r="BL139" s="13" t="s">
        <v>135</v>
      </c>
      <c r="BM139" s="13" t="s">
        <v>177</v>
      </c>
    </row>
    <row r="140" spans="2:65" s="1" customFormat="1" ht="22.5" customHeight="1">
      <c r="B140" s="131"/>
      <c r="C140" s="132" t="s">
        <v>70</v>
      </c>
      <c r="D140" s="132" t="s">
        <v>131</v>
      </c>
      <c r="E140" s="133" t="s">
        <v>178</v>
      </c>
      <c r="F140" s="186" t="s">
        <v>179</v>
      </c>
      <c r="G140" s="187"/>
      <c r="H140" s="187"/>
      <c r="I140" s="187"/>
      <c r="J140" s="134" t="s">
        <v>173</v>
      </c>
      <c r="K140" s="135">
        <v>1</v>
      </c>
      <c r="L140" s="188"/>
      <c r="M140" s="187"/>
      <c r="N140" s="188">
        <f t="shared" si="10"/>
        <v>0</v>
      </c>
      <c r="O140" s="187"/>
      <c r="P140" s="187"/>
      <c r="Q140" s="187"/>
      <c r="R140" s="136"/>
      <c r="T140" s="137" t="s">
        <v>3</v>
      </c>
      <c r="U140" s="36" t="s">
        <v>35</v>
      </c>
      <c r="V140" s="138">
        <v>0</v>
      </c>
      <c r="W140" s="138">
        <f t="shared" si="11"/>
        <v>0</v>
      </c>
      <c r="X140" s="138">
        <v>0</v>
      </c>
      <c r="Y140" s="138">
        <f t="shared" si="12"/>
        <v>0</v>
      </c>
      <c r="Z140" s="138">
        <v>0</v>
      </c>
      <c r="AA140" s="139">
        <f t="shared" si="13"/>
        <v>0</v>
      </c>
      <c r="AR140" s="13" t="s">
        <v>135</v>
      </c>
      <c r="AT140" s="13" t="s">
        <v>131</v>
      </c>
      <c r="AU140" s="13" t="s">
        <v>89</v>
      </c>
      <c r="AY140" s="13" t="s">
        <v>130</v>
      </c>
      <c r="BE140" s="140">
        <f t="shared" si="14"/>
        <v>0</v>
      </c>
      <c r="BF140" s="140">
        <f t="shared" si="15"/>
        <v>0</v>
      </c>
      <c r="BG140" s="140">
        <f t="shared" si="16"/>
        <v>0</v>
      </c>
      <c r="BH140" s="140">
        <f t="shared" si="17"/>
        <v>0</v>
      </c>
      <c r="BI140" s="140">
        <f t="shared" si="18"/>
        <v>0</v>
      </c>
      <c r="BJ140" s="13" t="s">
        <v>9</v>
      </c>
      <c r="BK140" s="140">
        <f t="shared" si="19"/>
        <v>0</v>
      </c>
      <c r="BL140" s="13" t="s">
        <v>135</v>
      </c>
      <c r="BM140" s="13" t="s">
        <v>180</v>
      </c>
    </row>
    <row r="141" spans="2:65" s="1" customFormat="1" ht="22.5" customHeight="1">
      <c r="B141" s="131"/>
      <c r="C141" s="132" t="s">
        <v>70</v>
      </c>
      <c r="D141" s="132" t="s">
        <v>131</v>
      </c>
      <c r="E141" s="133" t="s">
        <v>181</v>
      </c>
      <c r="F141" s="186" t="s">
        <v>182</v>
      </c>
      <c r="G141" s="187"/>
      <c r="H141" s="187"/>
      <c r="I141" s="187"/>
      <c r="J141" s="134" t="s">
        <v>173</v>
      </c>
      <c r="K141" s="135">
        <v>1</v>
      </c>
      <c r="L141" s="188"/>
      <c r="M141" s="187"/>
      <c r="N141" s="188">
        <f t="shared" si="10"/>
        <v>0</v>
      </c>
      <c r="O141" s="187"/>
      <c r="P141" s="187"/>
      <c r="Q141" s="187"/>
      <c r="R141" s="136"/>
      <c r="T141" s="137" t="s">
        <v>3</v>
      </c>
      <c r="U141" s="36" t="s">
        <v>35</v>
      </c>
      <c r="V141" s="138">
        <v>0</v>
      </c>
      <c r="W141" s="138">
        <f t="shared" si="11"/>
        <v>0</v>
      </c>
      <c r="X141" s="138">
        <v>0</v>
      </c>
      <c r="Y141" s="138">
        <f t="shared" si="12"/>
        <v>0</v>
      </c>
      <c r="Z141" s="138">
        <v>0</v>
      </c>
      <c r="AA141" s="139">
        <f t="shared" si="13"/>
        <v>0</v>
      </c>
      <c r="AR141" s="13" t="s">
        <v>135</v>
      </c>
      <c r="AT141" s="13" t="s">
        <v>131</v>
      </c>
      <c r="AU141" s="13" t="s">
        <v>89</v>
      </c>
      <c r="AY141" s="13" t="s">
        <v>130</v>
      </c>
      <c r="BE141" s="140">
        <f t="shared" si="14"/>
        <v>0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3" t="s">
        <v>9</v>
      </c>
      <c r="BK141" s="140">
        <f t="shared" si="19"/>
        <v>0</v>
      </c>
      <c r="BL141" s="13" t="s">
        <v>135</v>
      </c>
      <c r="BM141" s="13" t="s">
        <v>183</v>
      </c>
    </row>
    <row r="142" spans="2:65" s="1" customFormat="1" ht="31.5" customHeight="1">
      <c r="B142" s="131"/>
      <c r="C142" s="132" t="s">
        <v>70</v>
      </c>
      <c r="D142" s="132" t="s">
        <v>131</v>
      </c>
      <c r="E142" s="133" t="s">
        <v>184</v>
      </c>
      <c r="F142" s="186" t="s">
        <v>185</v>
      </c>
      <c r="G142" s="187"/>
      <c r="H142" s="187"/>
      <c r="I142" s="187"/>
      <c r="J142" s="134" t="s">
        <v>173</v>
      </c>
      <c r="K142" s="135">
        <v>2</v>
      </c>
      <c r="L142" s="188"/>
      <c r="M142" s="187"/>
      <c r="N142" s="188">
        <f t="shared" si="10"/>
        <v>0</v>
      </c>
      <c r="O142" s="187"/>
      <c r="P142" s="187"/>
      <c r="Q142" s="187"/>
      <c r="R142" s="136"/>
      <c r="T142" s="137" t="s">
        <v>3</v>
      </c>
      <c r="U142" s="36" t="s">
        <v>35</v>
      </c>
      <c r="V142" s="138">
        <v>0</v>
      </c>
      <c r="W142" s="138">
        <f t="shared" si="11"/>
        <v>0</v>
      </c>
      <c r="X142" s="138">
        <v>0</v>
      </c>
      <c r="Y142" s="138">
        <f t="shared" si="12"/>
        <v>0</v>
      </c>
      <c r="Z142" s="138">
        <v>0</v>
      </c>
      <c r="AA142" s="139">
        <f t="shared" si="13"/>
        <v>0</v>
      </c>
      <c r="AR142" s="13" t="s">
        <v>135</v>
      </c>
      <c r="AT142" s="13" t="s">
        <v>131</v>
      </c>
      <c r="AU142" s="13" t="s">
        <v>89</v>
      </c>
      <c r="AY142" s="13" t="s">
        <v>130</v>
      </c>
      <c r="BE142" s="140">
        <f t="shared" si="14"/>
        <v>0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3" t="s">
        <v>9</v>
      </c>
      <c r="BK142" s="140">
        <f t="shared" si="19"/>
        <v>0</v>
      </c>
      <c r="BL142" s="13" t="s">
        <v>135</v>
      </c>
      <c r="BM142" s="13" t="s">
        <v>186</v>
      </c>
    </row>
    <row r="143" spans="2:65" s="1" customFormat="1" ht="31.5" customHeight="1">
      <c r="B143" s="131"/>
      <c r="C143" s="132" t="s">
        <v>70</v>
      </c>
      <c r="D143" s="132" t="s">
        <v>131</v>
      </c>
      <c r="E143" s="133" t="s">
        <v>187</v>
      </c>
      <c r="F143" s="186" t="s">
        <v>188</v>
      </c>
      <c r="G143" s="187"/>
      <c r="H143" s="187"/>
      <c r="I143" s="187"/>
      <c r="J143" s="134" t="s">
        <v>173</v>
      </c>
      <c r="K143" s="135">
        <v>1</v>
      </c>
      <c r="L143" s="188"/>
      <c r="M143" s="187"/>
      <c r="N143" s="188">
        <f t="shared" si="10"/>
        <v>0</v>
      </c>
      <c r="O143" s="187"/>
      <c r="P143" s="187"/>
      <c r="Q143" s="187"/>
      <c r="R143" s="136"/>
      <c r="T143" s="137" t="s">
        <v>3</v>
      </c>
      <c r="U143" s="36" t="s">
        <v>35</v>
      </c>
      <c r="V143" s="138">
        <v>0</v>
      </c>
      <c r="W143" s="138">
        <f t="shared" si="11"/>
        <v>0</v>
      </c>
      <c r="X143" s="138">
        <v>0</v>
      </c>
      <c r="Y143" s="138">
        <f t="shared" si="12"/>
        <v>0</v>
      </c>
      <c r="Z143" s="138">
        <v>0</v>
      </c>
      <c r="AA143" s="139">
        <f t="shared" si="13"/>
        <v>0</v>
      </c>
      <c r="AR143" s="13" t="s">
        <v>135</v>
      </c>
      <c r="AT143" s="13" t="s">
        <v>131</v>
      </c>
      <c r="AU143" s="13" t="s">
        <v>89</v>
      </c>
      <c r="AY143" s="13" t="s">
        <v>130</v>
      </c>
      <c r="BE143" s="140">
        <f t="shared" si="14"/>
        <v>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3" t="s">
        <v>9</v>
      </c>
      <c r="BK143" s="140">
        <f t="shared" si="19"/>
        <v>0</v>
      </c>
      <c r="BL143" s="13" t="s">
        <v>135</v>
      </c>
      <c r="BM143" s="13" t="s">
        <v>189</v>
      </c>
    </row>
    <row r="144" spans="2:65" s="1" customFormat="1" ht="22.5" customHeight="1">
      <c r="B144" s="131"/>
      <c r="C144" s="132" t="s">
        <v>70</v>
      </c>
      <c r="D144" s="132" t="s">
        <v>131</v>
      </c>
      <c r="E144" s="133" t="s">
        <v>190</v>
      </c>
      <c r="F144" s="186" t="s">
        <v>191</v>
      </c>
      <c r="G144" s="187"/>
      <c r="H144" s="187"/>
      <c r="I144" s="187"/>
      <c r="J144" s="134" t="s">
        <v>173</v>
      </c>
      <c r="K144" s="135">
        <v>2</v>
      </c>
      <c r="L144" s="188"/>
      <c r="M144" s="187"/>
      <c r="N144" s="188">
        <f t="shared" si="10"/>
        <v>0</v>
      </c>
      <c r="O144" s="187"/>
      <c r="P144" s="187"/>
      <c r="Q144" s="187"/>
      <c r="R144" s="136"/>
      <c r="T144" s="137" t="s">
        <v>3</v>
      </c>
      <c r="U144" s="36" t="s">
        <v>35</v>
      </c>
      <c r="V144" s="138">
        <v>0</v>
      </c>
      <c r="W144" s="138">
        <f t="shared" si="11"/>
        <v>0</v>
      </c>
      <c r="X144" s="138">
        <v>0</v>
      </c>
      <c r="Y144" s="138">
        <f t="shared" si="12"/>
        <v>0</v>
      </c>
      <c r="Z144" s="138">
        <v>0</v>
      </c>
      <c r="AA144" s="139">
        <f t="shared" si="13"/>
        <v>0</v>
      </c>
      <c r="AR144" s="13" t="s">
        <v>135</v>
      </c>
      <c r="AT144" s="13" t="s">
        <v>131</v>
      </c>
      <c r="AU144" s="13" t="s">
        <v>89</v>
      </c>
      <c r="AY144" s="13" t="s">
        <v>130</v>
      </c>
      <c r="BE144" s="140">
        <f t="shared" si="14"/>
        <v>0</v>
      </c>
      <c r="BF144" s="140">
        <f t="shared" si="15"/>
        <v>0</v>
      </c>
      <c r="BG144" s="140">
        <f t="shared" si="16"/>
        <v>0</v>
      </c>
      <c r="BH144" s="140">
        <f t="shared" si="17"/>
        <v>0</v>
      </c>
      <c r="BI144" s="140">
        <f t="shared" si="18"/>
        <v>0</v>
      </c>
      <c r="BJ144" s="13" t="s">
        <v>9</v>
      </c>
      <c r="BK144" s="140">
        <f t="shared" si="19"/>
        <v>0</v>
      </c>
      <c r="BL144" s="13" t="s">
        <v>135</v>
      </c>
      <c r="BM144" s="13" t="s">
        <v>192</v>
      </c>
    </row>
    <row r="145" spans="2:65" s="1" customFormat="1" ht="22.5" customHeight="1">
      <c r="B145" s="131"/>
      <c r="C145" s="132" t="s">
        <v>70</v>
      </c>
      <c r="D145" s="132" t="s">
        <v>131</v>
      </c>
      <c r="E145" s="133" t="s">
        <v>193</v>
      </c>
      <c r="F145" s="186" t="s">
        <v>194</v>
      </c>
      <c r="G145" s="187"/>
      <c r="H145" s="187"/>
      <c r="I145" s="187"/>
      <c r="J145" s="134" t="s">
        <v>173</v>
      </c>
      <c r="K145" s="135">
        <v>1</v>
      </c>
      <c r="L145" s="188"/>
      <c r="M145" s="187"/>
      <c r="N145" s="188">
        <f t="shared" si="10"/>
        <v>0</v>
      </c>
      <c r="O145" s="187"/>
      <c r="P145" s="187"/>
      <c r="Q145" s="187"/>
      <c r="R145" s="136"/>
      <c r="T145" s="137" t="s">
        <v>3</v>
      </c>
      <c r="U145" s="36" t="s">
        <v>35</v>
      </c>
      <c r="V145" s="138">
        <v>0</v>
      </c>
      <c r="W145" s="138">
        <f t="shared" si="11"/>
        <v>0</v>
      </c>
      <c r="X145" s="138">
        <v>0</v>
      </c>
      <c r="Y145" s="138">
        <f t="shared" si="12"/>
        <v>0</v>
      </c>
      <c r="Z145" s="138">
        <v>0</v>
      </c>
      <c r="AA145" s="139">
        <f t="shared" si="13"/>
        <v>0</v>
      </c>
      <c r="AR145" s="13" t="s">
        <v>135</v>
      </c>
      <c r="AT145" s="13" t="s">
        <v>131</v>
      </c>
      <c r="AU145" s="13" t="s">
        <v>89</v>
      </c>
      <c r="AY145" s="13" t="s">
        <v>130</v>
      </c>
      <c r="BE145" s="140">
        <f t="shared" si="14"/>
        <v>0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3" t="s">
        <v>9</v>
      </c>
      <c r="BK145" s="140">
        <f t="shared" si="19"/>
        <v>0</v>
      </c>
      <c r="BL145" s="13" t="s">
        <v>135</v>
      </c>
      <c r="BM145" s="13" t="s">
        <v>195</v>
      </c>
    </row>
    <row r="146" spans="2:65" s="1" customFormat="1" ht="44.25" customHeight="1">
      <c r="B146" s="131"/>
      <c r="C146" s="132" t="s">
        <v>70</v>
      </c>
      <c r="D146" s="132" t="s">
        <v>131</v>
      </c>
      <c r="E146" s="133" t="s">
        <v>196</v>
      </c>
      <c r="F146" s="201" t="s">
        <v>549</v>
      </c>
      <c r="G146" s="187"/>
      <c r="H146" s="187"/>
      <c r="I146" s="187"/>
      <c r="J146" s="134" t="s">
        <v>173</v>
      </c>
      <c r="K146" s="135">
        <v>1</v>
      </c>
      <c r="L146" s="188"/>
      <c r="M146" s="187"/>
      <c r="N146" s="188">
        <f t="shared" si="10"/>
        <v>0</v>
      </c>
      <c r="O146" s="187"/>
      <c r="P146" s="187"/>
      <c r="Q146" s="187"/>
      <c r="R146" s="136"/>
      <c r="T146" s="137" t="s">
        <v>3</v>
      </c>
      <c r="U146" s="36" t="s">
        <v>35</v>
      </c>
      <c r="V146" s="138">
        <v>1.29</v>
      </c>
      <c r="W146" s="138">
        <f t="shared" si="11"/>
        <v>1.29</v>
      </c>
      <c r="X146" s="138">
        <v>2.7890000000000002E-2</v>
      </c>
      <c r="Y146" s="138">
        <f t="shared" si="12"/>
        <v>2.7890000000000002E-2</v>
      </c>
      <c r="Z146" s="138">
        <v>0</v>
      </c>
      <c r="AA146" s="139">
        <f t="shared" si="13"/>
        <v>0</v>
      </c>
      <c r="AR146" s="13" t="s">
        <v>135</v>
      </c>
      <c r="AT146" s="13" t="s">
        <v>131</v>
      </c>
      <c r="AU146" s="13" t="s">
        <v>89</v>
      </c>
      <c r="AY146" s="13" t="s">
        <v>130</v>
      </c>
      <c r="BE146" s="140">
        <f t="shared" si="14"/>
        <v>0</v>
      </c>
      <c r="BF146" s="140">
        <f t="shared" si="15"/>
        <v>0</v>
      </c>
      <c r="BG146" s="140">
        <f t="shared" si="16"/>
        <v>0</v>
      </c>
      <c r="BH146" s="140">
        <f t="shared" si="17"/>
        <v>0</v>
      </c>
      <c r="BI146" s="140">
        <f t="shared" si="18"/>
        <v>0</v>
      </c>
      <c r="BJ146" s="13" t="s">
        <v>9</v>
      </c>
      <c r="BK146" s="140">
        <f t="shared" si="19"/>
        <v>0</v>
      </c>
      <c r="BL146" s="13" t="s">
        <v>135</v>
      </c>
      <c r="BM146" s="13" t="s">
        <v>197</v>
      </c>
    </row>
    <row r="147" spans="2:65" s="1" customFormat="1" ht="44.25" customHeight="1">
      <c r="B147" s="131"/>
      <c r="C147" s="132" t="s">
        <v>70</v>
      </c>
      <c r="D147" s="132" t="s">
        <v>131</v>
      </c>
      <c r="E147" s="133" t="s">
        <v>198</v>
      </c>
      <c r="F147" s="201" t="s">
        <v>550</v>
      </c>
      <c r="G147" s="187"/>
      <c r="H147" s="187"/>
      <c r="I147" s="187"/>
      <c r="J147" s="134" t="s">
        <v>173</v>
      </c>
      <c r="K147" s="135">
        <v>1</v>
      </c>
      <c r="L147" s="188"/>
      <c r="M147" s="187"/>
      <c r="N147" s="188">
        <f t="shared" si="10"/>
        <v>0</v>
      </c>
      <c r="O147" s="187"/>
      <c r="P147" s="187"/>
      <c r="Q147" s="187"/>
      <c r="R147" s="136"/>
      <c r="T147" s="137" t="s">
        <v>3</v>
      </c>
      <c r="U147" s="36" t="s">
        <v>35</v>
      </c>
      <c r="V147" s="138">
        <v>1.29</v>
      </c>
      <c r="W147" s="138">
        <f t="shared" si="11"/>
        <v>1.29</v>
      </c>
      <c r="X147" s="138">
        <v>2.7890000000000002E-2</v>
      </c>
      <c r="Y147" s="138">
        <f t="shared" si="12"/>
        <v>2.7890000000000002E-2</v>
      </c>
      <c r="Z147" s="138">
        <v>0</v>
      </c>
      <c r="AA147" s="139">
        <f t="shared" si="13"/>
        <v>0</v>
      </c>
      <c r="AR147" s="13" t="s">
        <v>135</v>
      </c>
      <c r="AT147" s="13" t="s">
        <v>131</v>
      </c>
      <c r="AU147" s="13" t="s">
        <v>89</v>
      </c>
      <c r="AY147" s="13" t="s">
        <v>130</v>
      </c>
      <c r="BE147" s="140">
        <f t="shared" si="14"/>
        <v>0</v>
      </c>
      <c r="BF147" s="140">
        <f t="shared" si="15"/>
        <v>0</v>
      </c>
      <c r="BG147" s="140">
        <f t="shared" si="16"/>
        <v>0</v>
      </c>
      <c r="BH147" s="140">
        <f t="shared" si="17"/>
        <v>0</v>
      </c>
      <c r="BI147" s="140">
        <f t="shared" si="18"/>
        <v>0</v>
      </c>
      <c r="BJ147" s="13" t="s">
        <v>9</v>
      </c>
      <c r="BK147" s="140">
        <f t="shared" si="19"/>
        <v>0</v>
      </c>
      <c r="BL147" s="13" t="s">
        <v>135</v>
      </c>
      <c r="BM147" s="13" t="s">
        <v>199</v>
      </c>
    </row>
    <row r="148" spans="2:65" s="1" customFormat="1" ht="44.25" customHeight="1">
      <c r="B148" s="131"/>
      <c r="C148" s="132" t="s">
        <v>70</v>
      </c>
      <c r="D148" s="132" t="s">
        <v>131</v>
      </c>
      <c r="E148" s="133" t="s">
        <v>200</v>
      </c>
      <c r="F148" s="201" t="s">
        <v>555</v>
      </c>
      <c r="G148" s="187"/>
      <c r="H148" s="187"/>
      <c r="I148" s="187"/>
      <c r="J148" s="134" t="s">
        <v>173</v>
      </c>
      <c r="K148" s="135">
        <v>1</v>
      </c>
      <c r="L148" s="188"/>
      <c r="M148" s="187"/>
      <c r="N148" s="188">
        <f t="shared" si="10"/>
        <v>0</v>
      </c>
      <c r="O148" s="187"/>
      <c r="P148" s="187"/>
      <c r="Q148" s="187"/>
      <c r="R148" s="136"/>
      <c r="T148" s="137" t="s">
        <v>3</v>
      </c>
      <c r="U148" s="36" t="s">
        <v>35</v>
      </c>
      <c r="V148" s="138">
        <v>1.29</v>
      </c>
      <c r="W148" s="138">
        <f t="shared" si="11"/>
        <v>1.29</v>
      </c>
      <c r="X148" s="138">
        <v>2.7890000000000002E-2</v>
      </c>
      <c r="Y148" s="138">
        <f t="shared" si="12"/>
        <v>2.7890000000000002E-2</v>
      </c>
      <c r="Z148" s="138">
        <v>0</v>
      </c>
      <c r="AA148" s="139">
        <f t="shared" si="13"/>
        <v>0</v>
      </c>
      <c r="AR148" s="13" t="s">
        <v>135</v>
      </c>
      <c r="AT148" s="13" t="s">
        <v>131</v>
      </c>
      <c r="AU148" s="13" t="s">
        <v>89</v>
      </c>
      <c r="AY148" s="13" t="s">
        <v>130</v>
      </c>
      <c r="BE148" s="140">
        <f t="shared" si="14"/>
        <v>0</v>
      </c>
      <c r="BF148" s="140">
        <f t="shared" si="15"/>
        <v>0</v>
      </c>
      <c r="BG148" s="140">
        <f t="shared" si="16"/>
        <v>0</v>
      </c>
      <c r="BH148" s="140">
        <f t="shared" si="17"/>
        <v>0</v>
      </c>
      <c r="BI148" s="140">
        <f t="shared" si="18"/>
        <v>0</v>
      </c>
      <c r="BJ148" s="13" t="s">
        <v>9</v>
      </c>
      <c r="BK148" s="140">
        <f t="shared" si="19"/>
        <v>0</v>
      </c>
      <c r="BL148" s="13" t="s">
        <v>135</v>
      </c>
      <c r="BM148" s="13" t="s">
        <v>201</v>
      </c>
    </row>
    <row r="149" spans="2:65" s="1" customFormat="1" ht="31.5" customHeight="1">
      <c r="B149" s="131"/>
      <c r="C149" s="132" t="s">
        <v>70</v>
      </c>
      <c r="D149" s="132" t="s">
        <v>131</v>
      </c>
      <c r="E149" s="133" t="s">
        <v>202</v>
      </c>
      <c r="F149" s="186" t="s">
        <v>203</v>
      </c>
      <c r="G149" s="187"/>
      <c r="H149" s="187"/>
      <c r="I149" s="187"/>
      <c r="J149" s="134" t="s">
        <v>169</v>
      </c>
      <c r="K149" s="135"/>
      <c r="L149" s="188"/>
      <c r="M149" s="187"/>
      <c r="N149" s="188">
        <f t="shared" si="10"/>
        <v>0</v>
      </c>
      <c r="O149" s="187"/>
      <c r="P149" s="187"/>
      <c r="Q149" s="187"/>
      <c r="R149" s="136"/>
      <c r="T149" s="137" t="s">
        <v>3</v>
      </c>
      <c r="U149" s="36" t="s">
        <v>35</v>
      </c>
      <c r="V149" s="138">
        <v>0</v>
      </c>
      <c r="W149" s="138">
        <f t="shared" si="11"/>
        <v>0</v>
      </c>
      <c r="X149" s="138">
        <v>0</v>
      </c>
      <c r="Y149" s="138">
        <f t="shared" si="12"/>
        <v>0</v>
      </c>
      <c r="Z149" s="138">
        <v>0</v>
      </c>
      <c r="AA149" s="139">
        <f t="shared" si="13"/>
        <v>0</v>
      </c>
      <c r="AR149" s="13" t="s">
        <v>135</v>
      </c>
      <c r="AT149" s="13" t="s">
        <v>131</v>
      </c>
      <c r="AU149" s="13" t="s">
        <v>89</v>
      </c>
      <c r="AY149" s="13" t="s">
        <v>130</v>
      </c>
      <c r="BE149" s="140">
        <f t="shared" si="14"/>
        <v>0</v>
      </c>
      <c r="BF149" s="140">
        <f t="shared" si="15"/>
        <v>0</v>
      </c>
      <c r="BG149" s="140">
        <f t="shared" si="16"/>
        <v>0</v>
      </c>
      <c r="BH149" s="140">
        <f t="shared" si="17"/>
        <v>0</v>
      </c>
      <c r="BI149" s="140">
        <f t="shared" si="18"/>
        <v>0</v>
      </c>
      <c r="BJ149" s="13" t="s">
        <v>9</v>
      </c>
      <c r="BK149" s="140">
        <f t="shared" si="19"/>
        <v>0</v>
      </c>
      <c r="BL149" s="13" t="s">
        <v>135</v>
      </c>
      <c r="BM149" s="13" t="s">
        <v>204</v>
      </c>
    </row>
    <row r="150" spans="2:65" s="9" customFormat="1" ht="29.85" customHeight="1">
      <c r="B150" s="120"/>
      <c r="C150" s="121"/>
      <c r="D150" s="130" t="s">
        <v>103</v>
      </c>
      <c r="E150" s="130"/>
      <c r="F150" s="130"/>
      <c r="G150" s="130"/>
      <c r="H150" s="130"/>
      <c r="I150" s="130"/>
      <c r="J150" s="130"/>
      <c r="K150" s="130"/>
      <c r="L150" s="130"/>
      <c r="M150" s="130"/>
      <c r="N150" s="195">
        <f>BK150</f>
        <v>0</v>
      </c>
      <c r="O150" s="196"/>
      <c r="P150" s="196"/>
      <c r="Q150" s="196"/>
      <c r="R150" s="123"/>
      <c r="T150" s="124"/>
      <c r="U150" s="121"/>
      <c r="V150" s="121"/>
      <c r="W150" s="125">
        <f>SUM(W151:W166)</f>
        <v>1277.6279999999997</v>
      </c>
      <c r="X150" s="121"/>
      <c r="Y150" s="125">
        <f>SUM(Y151:Y166)</f>
        <v>9.1369000000000007</v>
      </c>
      <c r="Z150" s="121"/>
      <c r="AA150" s="126">
        <f>SUM(AA151:AA166)</f>
        <v>0</v>
      </c>
      <c r="AR150" s="127" t="s">
        <v>89</v>
      </c>
      <c r="AT150" s="128" t="s">
        <v>69</v>
      </c>
      <c r="AU150" s="128" t="s">
        <v>9</v>
      </c>
      <c r="AY150" s="127" t="s">
        <v>130</v>
      </c>
      <c r="BK150" s="129">
        <f>SUM(BK151:BK166)</f>
        <v>0</v>
      </c>
    </row>
    <row r="151" spans="2:65" s="1" customFormat="1" ht="31.5" customHeight="1">
      <c r="B151" s="131"/>
      <c r="C151" s="132" t="s">
        <v>70</v>
      </c>
      <c r="D151" s="132" t="s">
        <v>131</v>
      </c>
      <c r="E151" s="133" t="s">
        <v>205</v>
      </c>
      <c r="F151" s="186" t="s">
        <v>206</v>
      </c>
      <c r="G151" s="187"/>
      <c r="H151" s="187"/>
      <c r="I151" s="187"/>
      <c r="J151" s="134" t="s">
        <v>134</v>
      </c>
      <c r="K151" s="135">
        <v>288</v>
      </c>
      <c r="L151" s="188"/>
      <c r="M151" s="187"/>
      <c r="N151" s="188">
        <f t="shared" ref="N151:N166" si="20">ROUND(L151*K151,0)</f>
        <v>0</v>
      </c>
      <c r="O151" s="187"/>
      <c r="P151" s="187"/>
      <c r="Q151" s="187"/>
      <c r="R151" s="136"/>
      <c r="T151" s="137" t="s">
        <v>3</v>
      </c>
      <c r="U151" s="36" t="s">
        <v>35</v>
      </c>
      <c r="V151" s="138">
        <v>0.24099999999999999</v>
      </c>
      <c r="W151" s="138">
        <f t="shared" ref="W151:W166" si="21">V151*K151</f>
        <v>69.408000000000001</v>
      </c>
      <c r="X151" s="138">
        <v>1.1800000000000001E-3</v>
      </c>
      <c r="Y151" s="138">
        <f t="shared" ref="Y151:Y166" si="22">X151*K151</f>
        <v>0.33984000000000003</v>
      </c>
      <c r="Z151" s="138">
        <v>0</v>
      </c>
      <c r="AA151" s="139">
        <f t="shared" ref="AA151:AA166" si="23">Z151*K151</f>
        <v>0</v>
      </c>
      <c r="AR151" s="13" t="s">
        <v>135</v>
      </c>
      <c r="AT151" s="13" t="s">
        <v>131</v>
      </c>
      <c r="AU151" s="13" t="s">
        <v>89</v>
      </c>
      <c r="AY151" s="13" t="s">
        <v>130</v>
      </c>
      <c r="BE151" s="140">
        <f t="shared" ref="BE151:BE166" si="24">IF(U151="základní",N151,0)</f>
        <v>0</v>
      </c>
      <c r="BF151" s="140">
        <f t="shared" ref="BF151:BF166" si="25">IF(U151="snížená",N151,0)</f>
        <v>0</v>
      </c>
      <c r="BG151" s="140">
        <f t="shared" ref="BG151:BG166" si="26">IF(U151="zákl. přenesená",N151,0)</f>
        <v>0</v>
      </c>
      <c r="BH151" s="140">
        <f t="shared" ref="BH151:BH166" si="27">IF(U151="sníž. přenesená",N151,0)</f>
        <v>0</v>
      </c>
      <c r="BI151" s="140">
        <f t="shared" ref="BI151:BI166" si="28">IF(U151="nulová",N151,0)</f>
        <v>0</v>
      </c>
      <c r="BJ151" s="13" t="s">
        <v>9</v>
      </c>
      <c r="BK151" s="140">
        <f t="shared" ref="BK151:BK166" si="29">ROUND(L151*K151,0)</f>
        <v>0</v>
      </c>
      <c r="BL151" s="13" t="s">
        <v>135</v>
      </c>
      <c r="BM151" s="13" t="s">
        <v>207</v>
      </c>
    </row>
    <row r="152" spans="2:65" s="1" customFormat="1" ht="31.5" customHeight="1">
      <c r="B152" s="131"/>
      <c r="C152" s="132" t="s">
        <v>70</v>
      </c>
      <c r="D152" s="132" t="s">
        <v>131</v>
      </c>
      <c r="E152" s="133" t="s">
        <v>208</v>
      </c>
      <c r="F152" s="186" t="s">
        <v>209</v>
      </c>
      <c r="G152" s="187"/>
      <c r="H152" s="187"/>
      <c r="I152" s="187"/>
      <c r="J152" s="134" t="s">
        <v>134</v>
      </c>
      <c r="K152" s="135">
        <v>204</v>
      </c>
      <c r="L152" s="188"/>
      <c r="M152" s="187"/>
      <c r="N152" s="188">
        <f t="shared" si="20"/>
        <v>0</v>
      </c>
      <c r="O152" s="187"/>
      <c r="P152" s="187"/>
      <c r="Q152" s="187"/>
      <c r="R152" s="136"/>
      <c r="T152" s="137" t="s">
        <v>3</v>
      </c>
      <c r="U152" s="36" t="s">
        <v>35</v>
      </c>
      <c r="V152" s="138">
        <v>0.24099999999999999</v>
      </c>
      <c r="W152" s="138">
        <f t="shared" si="21"/>
        <v>49.164000000000001</v>
      </c>
      <c r="X152" s="138">
        <v>1.5E-3</v>
      </c>
      <c r="Y152" s="138">
        <f t="shared" si="22"/>
        <v>0.30599999999999999</v>
      </c>
      <c r="Z152" s="138">
        <v>0</v>
      </c>
      <c r="AA152" s="139">
        <f t="shared" si="23"/>
        <v>0</v>
      </c>
      <c r="AR152" s="13" t="s">
        <v>135</v>
      </c>
      <c r="AT152" s="13" t="s">
        <v>131</v>
      </c>
      <c r="AU152" s="13" t="s">
        <v>89</v>
      </c>
      <c r="AY152" s="13" t="s">
        <v>130</v>
      </c>
      <c r="BE152" s="140">
        <f t="shared" si="24"/>
        <v>0</v>
      </c>
      <c r="BF152" s="140">
        <f t="shared" si="25"/>
        <v>0</v>
      </c>
      <c r="BG152" s="140">
        <f t="shared" si="26"/>
        <v>0</v>
      </c>
      <c r="BH152" s="140">
        <f t="shared" si="27"/>
        <v>0</v>
      </c>
      <c r="BI152" s="140">
        <f t="shared" si="28"/>
        <v>0</v>
      </c>
      <c r="BJ152" s="13" t="s">
        <v>9</v>
      </c>
      <c r="BK152" s="140">
        <f t="shared" si="29"/>
        <v>0</v>
      </c>
      <c r="BL152" s="13" t="s">
        <v>135</v>
      </c>
      <c r="BM152" s="13" t="s">
        <v>210</v>
      </c>
    </row>
    <row r="153" spans="2:65" s="1" customFormat="1" ht="31.5" customHeight="1">
      <c r="B153" s="131"/>
      <c r="C153" s="132" t="s">
        <v>70</v>
      </c>
      <c r="D153" s="132" t="s">
        <v>131</v>
      </c>
      <c r="E153" s="133" t="s">
        <v>211</v>
      </c>
      <c r="F153" s="186" t="s">
        <v>212</v>
      </c>
      <c r="G153" s="187"/>
      <c r="H153" s="187"/>
      <c r="I153" s="187"/>
      <c r="J153" s="134" t="s">
        <v>134</v>
      </c>
      <c r="K153" s="135">
        <v>336</v>
      </c>
      <c r="L153" s="188"/>
      <c r="M153" s="187"/>
      <c r="N153" s="188">
        <f t="shared" si="20"/>
        <v>0</v>
      </c>
      <c r="O153" s="187"/>
      <c r="P153" s="187"/>
      <c r="Q153" s="187"/>
      <c r="R153" s="136"/>
      <c r="T153" s="137" t="s">
        <v>3</v>
      </c>
      <c r="U153" s="36" t="s">
        <v>35</v>
      </c>
      <c r="V153" s="138">
        <v>0.33400000000000002</v>
      </c>
      <c r="W153" s="138">
        <f t="shared" si="21"/>
        <v>112.224</v>
      </c>
      <c r="X153" s="138">
        <v>1.9400000000000001E-3</v>
      </c>
      <c r="Y153" s="138">
        <f t="shared" si="22"/>
        <v>0.65184000000000009</v>
      </c>
      <c r="Z153" s="138">
        <v>0</v>
      </c>
      <c r="AA153" s="139">
        <f t="shared" si="23"/>
        <v>0</v>
      </c>
      <c r="AR153" s="13" t="s">
        <v>135</v>
      </c>
      <c r="AT153" s="13" t="s">
        <v>131</v>
      </c>
      <c r="AU153" s="13" t="s">
        <v>89</v>
      </c>
      <c r="AY153" s="13" t="s">
        <v>130</v>
      </c>
      <c r="BE153" s="140">
        <f t="shared" si="24"/>
        <v>0</v>
      </c>
      <c r="BF153" s="140">
        <f t="shared" si="25"/>
        <v>0</v>
      </c>
      <c r="BG153" s="140">
        <f t="shared" si="26"/>
        <v>0</v>
      </c>
      <c r="BH153" s="140">
        <f t="shared" si="27"/>
        <v>0</v>
      </c>
      <c r="BI153" s="140">
        <f t="shared" si="28"/>
        <v>0</v>
      </c>
      <c r="BJ153" s="13" t="s">
        <v>9</v>
      </c>
      <c r="BK153" s="140">
        <f t="shared" si="29"/>
        <v>0</v>
      </c>
      <c r="BL153" s="13" t="s">
        <v>135</v>
      </c>
      <c r="BM153" s="13" t="s">
        <v>213</v>
      </c>
    </row>
    <row r="154" spans="2:65" s="1" customFormat="1" ht="31.5" customHeight="1">
      <c r="B154" s="131"/>
      <c r="C154" s="132" t="s">
        <v>70</v>
      </c>
      <c r="D154" s="132" t="s">
        <v>131</v>
      </c>
      <c r="E154" s="133" t="s">
        <v>214</v>
      </c>
      <c r="F154" s="186" t="s">
        <v>215</v>
      </c>
      <c r="G154" s="187"/>
      <c r="H154" s="187"/>
      <c r="I154" s="187"/>
      <c r="J154" s="134" t="s">
        <v>134</v>
      </c>
      <c r="K154" s="135">
        <v>408</v>
      </c>
      <c r="L154" s="188"/>
      <c r="M154" s="187"/>
      <c r="N154" s="188">
        <f t="shared" si="20"/>
        <v>0</v>
      </c>
      <c r="O154" s="187"/>
      <c r="P154" s="187"/>
      <c r="Q154" s="187"/>
      <c r="R154" s="136"/>
      <c r="T154" s="137" t="s">
        <v>3</v>
      </c>
      <c r="U154" s="36" t="s">
        <v>35</v>
      </c>
      <c r="V154" s="138">
        <v>0.33400000000000002</v>
      </c>
      <c r="W154" s="138">
        <f t="shared" si="21"/>
        <v>136.27200000000002</v>
      </c>
      <c r="X154" s="138">
        <v>2.6199999999999999E-3</v>
      </c>
      <c r="Y154" s="138">
        <f t="shared" si="22"/>
        <v>1.0689599999999999</v>
      </c>
      <c r="Z154" s="138">
        <v>0</v>
      </c>
      <c r="AA154" s="139">
        <f t="shared" si="23"/>
        <v>0</v>
      </c>
      <c r="AR154" s="13" t="s">
        <v>135</v>
      </c>
      <c r="AT154" s="13" t="s">
        <v>131</v>
      </c>
      <c r="AU154" s="13" t="s">
        <v>89</v>
      </c>
      <c r="AY154" s="13" t="s">
        <v>130</v>
      </c>
      <c r="BE154" s="140">
        <f t="shared" si="24"/>
        <v>0</v>
      </c>
      <c r="BF154" s="140">
        <f t="shared" si="25"/>
        <v>0</v>
      </c>
      <c r="BG154" s="140">
        <f t="shared" si="26"/>
        <v>0</v>
      </c>
      <c r="BH154" s="140">
        <f t="shared" si="27"/>
        <v>0</v>
      </c>
      <c r="BI154" s="140">
        <f t="shared" si="28"/>
        <v>0</v>
      </c>
      <c r="BJ154" s="13" t="s">
        <v>9</v>
      </c>
      <c r="BK154" s="140">
        <f t="shared" si="29"/>
        <v>0</v>
      </c>
      <c r="BL154" s="13" t="s">
        <v>135</v>
      </c>
      <c r="BM154" s="13" t="s">
        <v>216</v>
      </c>
    </row>
    <row r="155" spans="2:65" s="1" customFormat="1" ht="31.5" customHeight="1">
      <c r="B155" s="131"/>
      <c r="C155" s="132" t="s">
        <v>70</v>
      </c>
      <c r="D155" s="132" t="s">
        <v>131</v>
      </c>
      <c r="E155" s="133" t="s">
        <v>217</v>
      </c>
      <c r="F155" s="186" t="s">
        <v>218</v>
      </c>
      <c r="G155" s="187"/>
      <c r="H155" s="187"/>
      <c r="I155" s="187"/>
      <c r="J155" s="134" t="s">
        <v>134</v>
      </c>
      <c r="K155" s="135">
        <v>492</v>
      </c>
      <c r="L155" s="188"/>
      <c r="M155" s="187"/>
      <c r="N155" s="188">
        <f t="shared" si="20"/>
        <v>0</v>
      </c>
      <c r="O155" s="187"/>
      <c r="P155" s="187"/>
      <c r="Q155" s="187"/>
      <c r="R155" s="136"/>
      <c r="T155" s="137" t="s">
        <v>3</v>
      </c>
      <c r="U155" s="36" t="s">
        <v>35</v>
      </c>
      <c r="V155" s="138">
        <v>0.33400000000000002</v>
      </c>
      <c r="W155" s="138">
        <f t="shared" si="21"/>
        <v>164.328</v>
      </c>
      <c r="X155" s="138">
        <v>2.6199999999999999E-3</v>
      </c>
      <c r="Y155" s="138">
        <f t="shared" si="22"/>
        <v>1.28904</v>
      </c>
      <c r="Z155" s="138">
        <v>0</v>
      </c>
      <c r="AA155" s="139">
        <f t="shared" si="23"/>
        <v>0</v>
      </c>
      <c r="AR155" s="13" t="s">
        <v>135</v>
      </c>
      <c r="AT155" s="13" t="s">
        <v>131</v>
      </c>
      <c r="AU155" s="13" t="s">
        <v>89</v>
      </c>
      <c r="AY155" s="13" t="s">
        <v>130</v>
      </c>
      <c r="BE155" s="140">
        <f t="shared" si="24"/>
        <v>0</v>
      </c>
      <c r="BF155" s="140">
        <f t="shared" si="25"/>
        <v>0</v>
      </c>
      <c r="BG155" s="140">
        <f t="shared" si="26"/>
        <v>0</v>
      </c>
      <c r="BH155" s="140">
        <f t="shared" si="27"/>
        <v>0</v>
      </c>
      <c r="BI155" s="140">
        <f t="shared" si="28"/>
        <v>0</v>
      </c>
      <c r="BJ155" s="13" t="s">
        <v>9</v>
      </c>
      <c r="BK155" s="140">
        <f t="shared" si="29"/>
        <v>0</v>
      </c>
      <c r="BL155" s="13" t="s">
        <v>135</v>
      </c>
      <c r="BM155" s="13" t="s">
        <v>219</v>
      </c>
    </row>
    <row r="156" spans="2:65" s="1" customFormat="1" ht="31.5" customHeight="1">
      <c r="B156" s="131"/>
      <c r="C156" s="132" t="s">
        <v>70</v>
      </c>
      <c r="D156" s="132" t="s">
        <v>131</v>
      </c>
      <c r="E156" s="133" t="s">
        <v>220</v>
      </c>
      <c r="F156" s="186" t="s">
        <v>221</v>
      </c>
      <c r="G156" s="187"/>
      <c r="H156" s="187"/>
      <c r="I156" s="187"/>
      <c r="J156" s="134" t="s">
        <v>134</v>
      </c>
      <c r="K156" s="135">
        <v>372</v>
      </c>
      <c r="L156" s="188"/>
      <c r="M156" s="187"/>
      <c r="N156" s="188">
        <f t="shared" si="20"/>
        <v>0</v>
      </c>
      <c r="O156" s="187"/>
      <c r="P156" s="187"/>
      <c r="Q156" s="187"/>
      <c r="R156" s="136"/>
      <c r="T156" s="137" t="s">
        <v>3</v>
      </c>
      <c r="U156" s="36" t="s">
        <v>35</v>
      </c>
      <c r="V156" s="138">
        <v>0.33400000000000002</v>
      </c>
      <c r="W156" s="138">
        <f t="shared" si="21"/>
        <v>124.248</v>
      </c>
      <c r="X156" s="138">
        <v>2.6199999999999999E-3</v>
      </c>
      <c r="Y156" s="138">
        <f t="shared" si="22"/>
        <v>0.97463999999999995</v>
      </c>
      <c r="Z156" s="138">
        <v>0</v>
      </c>
      <c r="AA156" s="139">
        <f t="shared" si="23"/>
        <v>0</v>
      </c>
      <c r="AR156" s="13" t="s">
        <v>135</v>
      </c>
      <c r="AT156" s="13" t="s">
        <v>131</v>
      </c>
      <c r="AU156" s="13" t="s">
        <v>89</v>
      </c>
      <c r="AY156" s="13" t="s">
        <v>130</v>
      </c>
      <c r="BE156" s="140">
        <f t="shared" si="24"/>
        <v>0</v>
      </c>
      <c r="BF156" s="140">
        <f t="shared" si="25"/>
        <v>0</v>
      </c>
      <c r="BG156" s="140">
        <f t="shared" si="26"/>
        <v>0</v>
      </c>
      <c r="BH156" s="140">
        <f t="shared" si="27"/>
        <v>0</v>
      </c>
      <c r="BI156" s="140">
        <f t="shared" si="28"/>
        <v>0</v>
      </c>
      <c r="BJ156" s="13" t="s">
        <v>9</v>
      </c>
      <c r="BK156" s="140">
        <f t="shared" si="29"/>
        <v>0</v>
      </c>
      <c r="BL156" s="13" t="s">
        <v>135</v>
      </c>
      <c r="BM156" s="13" t="s">
        <v>222</v>
      </c>
    </row>
    <row r="157" spans="2:65" s="1" customFormat="1" ht="31.5" customHeight="1">
      <c r="B157" s="131"/>
      <c r="C157" s="132" t="s">
        <v>70</v>
      </c>
      <c r="D157" s="132" t="s">
        <v>131</v>
      </c>
      <c r="E157" s="133" t="s">
        <v>223</v>
      </c>
      <c r="F157" s="186" t="s">
        <v>224</v>
      </c>
      <c r="G157" s="187"/>
      <c r="H157" s="187"/>
      <c r="I157" s="187"/>
      <c r="J157" s="134" t="s">
        <v>134</v>
      </c>
      <c r="K157" s="135">
        <v>144</v>
      </c>
      <c r="L157" s="188"/>
      <c r="M157" s="187"/>
      <c r="N157" s="188">
        <f t="shared" si="20"/>
        <v>0</v>
      </c>
      <c r="O157" s="187"/>
      <c r="P157" s="187"/>
      <c r="Q157" s="187"/>
      <c r="R157" s="136"/>
      <c r="T157" s="137" t="s">
        <v>3</v>
      </c>
      <c r="U157" s="36" t="s">
        <v>35</v>
      </c>
      <c r="V157" s="138">
        <v>0.33400000000000002</v>
      </c>
      <c r="W157" s="138">
        <f t="shared" si="21"/>
        <v>48.096000000000004</v>
      </c>
      <c r="X157" s="138">
        <v>2.6199999999999999E-3</v>
      </c>
      <c r="Y157" s="138">
        <f t="shared" si="22"/>
        <v>0.37728</v>
      </c>
      <c r="Z157" s="138">
        <v>0</v>
      </c>
      <c r="AA157" s="139">
        <f t="shared" si="23"/>
        <v>0</v>
      </c>
      <c r="AR157" s="13" t="s">
        <v>135</v>
      </c>
      <c r="AT157" s="13" t="s">
        <v>131</v>
      </c>
      <c r="AU157" s="13" t="s">
        <v>89</v>
      </c>
      <c r="AY157" s="13" t="s">
        <v>130</v>
      </c>
      <c r="BE157" s="140">
        <f t="shared" si="24"/>
        <v>0</v>
      </c>
      <c r="BF157" s="140">
        <f t="shared" si="25"/>
        <v>0</v>
      </c>
      <c r="BG157" s="140">
        <f t="shared" si="26"/>
        <v>0</v>
      </c>
      <c r="BH157" s="140">
        <f t="shared" si="27"/>
        <v>0</v>
      </c>
      <c r="BI157" s="140">
        <f t="shared" si="28"/>
        <v>0</v>
      </c>
      <c r="BJ157" s="13" t="s">
        <v>9</v>
      </c>
      <c r="BK157" s="140">
        <f t="shared" si="29"/>
        <v>0</v>
      </c>
      <c r="BL157" s="13" t="s">
        <v>135</v>
      </c>
      <c r="BM157" s="13" t="s">
        <v>225</v>
      </c>
    </row>
    <row r="158" spans="2:65" s="1" customFormat="1" ht="31.5" customHeight="1">
      <c r="B158" s="131"/>
      <c r="C158" s="132" t="s">
        <v>226</v>
      </c>
      <c r="D158" s="132" t="s">
        <v>131</v>
      </c>
      <c r="E158" s="133" t="s">
        <v>227</v>
      </c>
      <c r="F158" s="186" t="s">
        <v>228</v>
      </c>
      <c r="G158" s="187"/>
      <c r="H158" s="187"/>
      <c r="I158" s="187"/>
      <c r="J158" s="134" t="s">
        <v>134</v>
      </c>
      <c r="K158" s="135">
        <v>312</v>
      </c>
      <c r="L158" s="188"/>
      <c r="M158" s="187"/>
      <c r="N158" s="188">
        <f t="shared" si="20"/>
        <v>0</v>
      </c>
      <c r="O158" s="187"/>
      <c r="P158" s="187"/>
      <c r="Q158" s="187"/>
      <c r="R158" s="136"/>
      <c r="T158" s="137" t="s">
        <v>3</v>
      </c>
      <c r="U158" s="36" t="s">
        <v>35</v>
      </c>
      <c r="V158" s="138">
        <v>1.4</v>
      </c>
      <c r="W158" s="138">
        <f t="shared" si="21"/>
        <v>436.79999999999995</v>
      </c>
      <c r="X158" s="138">
        <v>1.312E-2</v>
      </c>
      <c r="Y158" s="138">
        <f t="shared" si="22"/>
        <v>4.0934400000000002</v>
      </c>
      <c r="Z158" s="138">
        <v>0</v>
      </c>
      <c r="AA158" s="139">
        <f t="shared" si="23"/>
        <v>0</v>
      </c>
      <c r="AR158" s="13" t="s">
        <v>135</v>
      </c>
      <c r="AT158" s="13" t="s">
        <v>131</v>
      </c>
      <c r="AU158" s="13" t="s">
        <v>89</v>
      </c>
      <c r="AY158" s="13" t="s">
        <v>130</v>
      </c>
      <c r="BE158" s="140">
        <f t="shared" si="24"/>
        <v>0</v>
      </c>
      <c r="BF158" s="140">
        <f t="shared" si="25"/>
        <v>0</v>
      </c>
      <c r="BG158" s="140">
        <f t="shared" si="26"/>
        <v>0</v>
      </c>
      <c r="BH158" s="140">
        <f t="shared" si="27"/>
        <v>0</v>
      </c>
      <c r="BI158" s="140">
        <f t="shared" si="28"/>
        <v>0</v>
      </c>
      <c r="BJ158" s="13" t="s">
        <v>9</v>
      </c>
      <c r="BK158" s="140">
        <f t="shared" si="29"/>
        <v>0</v>
      </c>
      <c r="BL158" s="13" t="s">
        <v>135</v>
      </c>
      <c r="BM158" s="13" t="s">
        <v>229</v>
      </c>
    </row>
    <row r="159" spans="2:65" s="1" customFormat="1" ht="31.5" customHeight="1">
      <c r="B159" s="131"/>
      <c r="C159" s="132" t="s">
        <v>8</v>
      </c>
      <c r="D159" s="132" t="s">
        <v>131</v>
      </c>
      <c r="E159" s="133" t="s">
        <v>230</v>
      </c>
      <c r="F159" s="186" t="s">
        <v>231</v>
      </c>
      <c r="G159" s="187"/>
      <c r="H159" s="187"/>
      <c r="I159" s="187"/>
      <c r="J159" s="134" t="s">
        <v>173</v>
      </c>
      <c r="K159" s="135">
        <v>22</v>
      </c>
      <c r="L159" s="188"/>
      <c r="M159" s="187"/>
      <c r="N159" s="188">
        <f t="shared" si="20"/>
        <v>0</v>
      </c>
      <c r="O159" s="187"/>
      <c r="P159" s="187"/>
      <c r="Q159" s="187"/>
      <c r="R159" s="136"/>
      <c r="T159" s="137" t="s">
        <v>3</v>
      </c>
      <c r="U159" s="36" t="s">
        <v>35</v>
      </c>
      <c r="V159" s="138">
        <v>1.1020000000000001</v>
      </c>
      <c r="W159" s="138">
        <f t="shared" si="21"/>
        <v>24.244000000000003</v>
      </c>
      <c r="X159" s="138">
        <v>1.6299999999999999E-3</v>
      </c>
      <c r="Y159" s="138">
        <f t="shared" si="22"/>
        <v>3.5859999999999996E-2</v>
      </c>
      <c r="Z159" s="138">
        <v>0</v>
      </c>
      <c r="AA159" s="139">
        <f t="shared" si="23"/>
        <v>0</v>
      </c>
      <c r="AR159" s="13" t="s">
        <v>135</v>
      </c>
      <c r="AT159" s="13" t="s">
        <v>131</v>
      </c>
      <c r="AU159" s="13" t="s">
        <v>89</v>
      </c>
      <c r="AY159" s="13" t="s">
        <v>130</v>
      </c>
      <c r="BE159" s="140">
        <f t="shared" si="24"/>
        <v>0</v>
      </c>
      <c r="BF159" s="140">
        <f t="shared" si="25"/>
        <v>0</v>
      </c>
      <c r="BG159" s="140">
        <f t="shared" si="26"/>
        <v>0</v>
      </c>
      <c r="BH159" s="140">
        <f t="shared" si="27"/>
        <v>0</v>
      </c>
      <c r="BI159" s="140">
        <f t="shared" si="28"/>
        <v>0</v>
      </c>
      <c r="BJ159" s="13" t="s">
        <v>9</v>
      </c>
      <c r="BK159" s="140">
        <f t="shared" si="29"/>
        <v>0</v>
      </c>
      <c r="BL159" s="13" t="s">
        <v>135</v>
      </c>
      <c r="BM159" s="13" t="s">
        <v>232</v>
      </c>
    </row>
    <row r="160" spans="2:65" s="1" customFormat="1" ht="31.5" customHeight="1">
      <c r="B160" s="131"/>
      <c r="C160" s="132" t="s">
        <v>233</v>
      </c>
      <c r="D160" s="132" t="s">
        <v>131</v>
      </c>
      <c r="E160" s="133" t="s">
        <v>234</v>
      </c>
      <c r="F160" s="186" t="s">
        <v>235</v>
      </c>
      <c r="G160" s="187"/>
      <c r="H160" s="187"/>
      <c r="I160" s="187"/>
      <c r="J160" s="134" t="s">
        <v>134</v>
      </c>
      <c r="K160" s="135">
        <v>828</v>
      </c>
      <c r="L160" s="188"/>
      <c r="M160" s="187"/>
      <c r="N160" s="188">
        <f t="shared" si="20"/>
        <v>0</v>
      </c>
      <c r="O160" s="187"/>
      <c r="P160" s="187"/>
      <c r="Q160" s="187"/>
      <c r="R160" s="136"/>
      <c r="T160" s="137" t="s">
        <v>3</v>
      </c>
      <c r="U160" s="36" t="s">
        <v>35</v>
      </c>
      <c r="V160" s="138">
        <v>2.1000000000000001E-2</v>
      </c>
      <c r="W160" s="138">
        <f t="shared" si="21"/>
        <v>17.388000000000002</v>
      </c>
      <c r="X160" s="138">
        <v>0</v>
      </c>
      <c r="Y160" s="138">
        <f t="shared" si="22"/>
        <v>0</v>
      </c>
      <c r="Z160" s="138">
        <v>0</v>
      </c>
      <c r="AA160" s="139">
        <f t="shared" si="23"/>
        <v>0</v>
      </c>
      <c r="AR160" s="13" t="s">
        <v>135</v>
      </c>
      <c r="AT160" s="13" t="s">
        <v>131</v>
      </c>
      <c r="AU160" s="13" t="s">
        <v>89</v>
      </c>
      <c r="AY160" s="13" t="s">
        <v>130</v>
      </c>
      <c r="BE160" s="140">
        <f t="shared" si="24"/>
        <v>0</v>
      </c>
      <c r="BF160" s="140">
        <f t="shared" si="25"/>
        <v>0</v>
      </c>
      <c r="BG160" s="140">
        <f t="shared" si="26"/>
        <v>0</v>
      </c>
      <c r="BH160" s="140">
        <f t="shared" si="27"/>
        <v>0</v>
      </c>
      <c r="BI160" s="140">
        <f t="shared" si="28"/>
        <v>0</v>
      </c>
      <c r="BJ160" s="13" t="s">
        <v>9</v>
      </c>
      <c r="BK160" s="140">
        <f t="shared" si="29"/>
        <v>0</v>
      </c>
      <c r="BL160" s="13" t="s">
        <v>135</v>
      </c>
      <c r="BM160" s="13" t="s">
        <v>236</v>
      </c>
    </row>
    <row r="161" spans="2:65" s="1" customFormat="1" ht="31.5" customHeight="1">
      <c r="B161" s="131"/>
      <c r="C161" s="132" t="s">
        <v>237</v>
      </c>
      <c r="D161" s="132" t="s">
        <v>131</v>
      </c>
      <c r="E161" s="133" t="s">
        <v>238</v>
      </c>
      <c r="F161" s="186" t="s">
        <v>239</v>
      </c>
      <c r="G161" s="187"/>
      <c r="H161" s="187"/>
      <c r="I161" s="187"/>
      <c r="J161" s="134" t="s">
        <v>134</v>
      </c>
      <c r="K161" s="135">
        <v>408</v>
      </c>
      <c r="L161" s="188"/>
      <c r="M161" s="187"/>
      <c r="N161" s="188">
        <f t="shared" si="20"/>
        <v>0</v>
      </c>
      <c r="O161" s="187"/>
      <c r="P161" s="187"/>
      <c r="Q161" s="187"/>
      <c r="R161" s="136"/>
      <c r="T161" s="137" t="s">
        <v>3</v>
      </c>
      <c r="U161" s="36" t="s">
        <v>35</v>
      </c>
      <c r="V161" s="138">
        <v>3.2000000000000001E-2</v>
      </c>
      <c r="W161" s="138">
        <f t="shared" si="21"/>
        <v>13.056000000000001</v>
      </c>
      <c r="X161" s="138">
        <v>0</v>
      </c>
      <c r="Y161" s="138">
        <f t="shared" si="22"/>
        <v>0</v>
      </c>
      <c r="Z161" s="138">
        <v>0</v>
      </c>
      <c r="AA161" s="139">
        <f t="shared" si="23"/>
        <v>0</v>
      </c>
      <c r="AR161" s="13" t="s">
        <v>135</v>
      </c>
      <c r="AT161" s="13" t="s">
        <v>131</v>
      </c>
      <c r="AU161" s="13" t="s">
        <v>89</v>
      </c>
      <c r="AY161" s="13" t="s">
        <v>130</v>
      </c>
      <c r="BE161" s="140">
        <f t="shared" si="24"/>
        <v>0</v>
      </c>
      <c r="BF161" s="140">
        <f t="shared" si="25"/>
        <v>0</v>
      </c>
      <c r="BG161" s="140">
        <f t="shared" si="26"/>
        <v>0</v>
      </c>
      <c r="BH161" s="140">
        <f t="shared" si="27"/>
        <v>0</v>
      </c>
      <c r="BI161" s="140">
        <f t="shared" si="28"/>
        <v>0</v>
      </c>
      <c r="BJ161" s="13" t="s">
        <v>9</v>
      </c>
      <c r="BK161" s="140">
        <f t="shared" si="29"/>
        <v>0</v>
      </c>
      <c r="BL161" s="13" t="s">
        <v>135</v>
      </c>
      <c r="BM161" s="13" t="s">
        <v>240</v>
      </c>
    </row>
    <row r="162" spans="2:65" s="1" customFormat="1" ht="31.5" customHeight="1">
      <c r="B162" s="131"/>
      <c r="C162" s="132" t="s">
        <v>241</v>
      </c>
      <c r="D162" s="132" t="s">
        <v>131</v>
      </c>
      <c r="E162" s="133" t="s">
        <v>242</v>
      </c>
      <c r="F162" s="186" t="s">
        <v>243</v>
      </c>
      <c r="G162" s="187"/>
      <c r="H162" s="187"/>
      <c r="I162" s="187"/>
      <c r="J162" s="134" t="s">
        <v>134</v>
      </c>
      <c r="K162" s="135">
        <v>864</v>
      </c>
      <c r="L162" s="188"/>
      <c r="M162" s="187"/>
      <c r="N162" s="188">
        <f t="shared" si="20"/>
        <v>0</v>
      </c>
      <c r="O162" s="187"/>
      <c r="P162" s="187"/>
      <c r="Q162" s="187"/>
      <c r="R162" s="136"/>
      <c r="T162" s="137" t="s">
        <v>3</v>
      </c>
      <c r="U162" s="36" t="s">
        <v>35</v>
      </c>
      <c r="V162" s="138">
        <v>4.2000000000000003E-2</v>
      </c>
      <c r="W162" s="138">
        <f t="shared" si="21"/>
        <v>36.288000000000004</v>
      </c>
      <c r="X162" s="138">
        <v>0</v>
      </c>
      <c r="Y162" s="138">
        <f t="shared" si="22"/>
        <v>0</v>
      </c>
      <c r="Z162" s="138">
        <v>0</v>
      </c>
      <c r="AA162" s="139">
        <f t="shared" si="23"/>
        <v>0</v>
      </c>
      <c r="AR162" s="13" t="s">
        <v>135</v>
      </c>
      <c r="AT162" s="13" t="s">
        <v>131</v>
      </c>
      <c r="AU162" s="13" t="s">
        <v>89</v>
      </c>
      <c r="AY162" s="13" t="s">
        <v>130</v>
      </c>
      <c r="BE162" s="140">
        <f t="shared" si="24"/>
        <v>0</v>
      </c>
      <c r="BF162" s="140">
        <f t="shared" si="25"/>
        <v>0</v>
      </c>
      <c r="BG162" s="140">
        <f t="shared" si="26"/>
        <v>0</v>
      </c>
      <c r="BH162" s="140">
        <f t="shared" si="27"/>
        <v>0</v>
      </c>
      <c r="BI162" s="140">
        <f t="shared" si="28"/>
        <v>0</v>
      </c>
      <c r="BJ162" s="13" t="s">
        <v>9</v>
      </c>
      <c r="BK162" s="140">
        <f t="shared" si="29"/>
        <v>0</v>
      </c>
      <c r="BL162" s="13" t="s">
        <v>135</v>
      </c>
      <c r="BM162" s="13" t="s">
        <v>244</v>
      </c>
    </row>
    <row r="163" spans="2:65" s="1" customFormat="1" ht="31.5" customHeight="1">
      <c r="B163" s="131"/>
      <c r="C163" s="132" t="s">
        <v>245</v>
      </c>
      <c r="D163" s="132" t="s">
        <v>131</v>
      </c>
      <c r="E163" s="133" t="s">
        <v>246</v>
      </c>
      <c r="F163" s="186" t="s">
        <v>247</v>
      </c>
      <c r="G163" s="187"/>
      <c r="H163" s="187"/>
      <c r="I163" s="187"/>
      <c r="J163" s="134" t="s">
        <v>134</v>
      </c>
      <c r="K163" s="135">
        <v>456</v>
      </c>
      <c r="L163" s="188"/>
      <c r="M163" s="187"/>
      <c r="N163" s="188">
        <f t="shared" si="20"/>
        <v>0</v>
      </c>
      <c r="O163" s="187"/>
      <c r="P163" s="187"/>
      <c r="Q163" s="187"/>
      <c r="R163" s="136"/>
      <c r="T163" s="137" t="s">
        <v>3</v>
      </c>
      <c r="U163" s="36" t="s">
        <v>35</v>
      </c>
      <c r="V163" s="138">
        <v>5.2999999999999999E-2</v>
      </c>
      <c r="W163" s="138">
        <f t="shared" si="21"/>
        <v>24.167999999999999</v>
      </c>
      <c r="X163" s="138">
        <v>0</v>
      </c>
      <c r="Y163" s="138">
        <f t="shared" si="22"/>
        <v>0</v>
      </c>
      <c r="Z163" s="138">
        <v>0</v>
      </c>
      <c r="AA163" s="139">
        <f t="shared" si="23"/>
        <v>0</v>
      </c>
      <c r="AR163" s="13" t="s">
        <v>135</v>
      </c>
      <c r="AT163" s="13" t="s">
        <v>131</v>
      </c>
      <c r="AU163" s="13" t="s">
        <v>89</v>
      </c>
      <c r="AY163" s="13" t="s">
        <v>130</v>
      </c>
      <c r="BE163" s="140">
        <f t="shared" si="24"/>
        <v>0</v>
      </c>
      <c r="BF163" s="140">
        <f t="shared" si="25"/>
        <v>0</v>
      </c>
      <c r="BG163" s="140">
        <f t="shared" si="26"/>
        <v>0</v>
      </c>
      <c r="BH163" s="140">
        <f t="shared" si="27"/>
        <v>0</v>
      </c>
      <c r="BI163" s="140">
        <f t="shared" si="28"/>
        <v>0</v>
      </c>
      <c r="BJ163" s="13" t="s">
        <v>9</v>
      </c>
      <c r="BK163" s="140">
        <f t="shared" si="29"/>
        <v>0</v>
      </c>
      <c r="BL163" s="13" t="s">
        <v>135</v>
      </c>
      <c r="BM163" s="13" t="s">
        <v>248</v>
      </c>
    </row>
    <row r="164" spans="2:65" s="1" customFormat="1" ht="44.25" customHeight="1">
      <c r="B164" s="131"/>
      <c r="C164" s="132" t="s">
        <v>70</v>
      </c>
      <c r="D164" s="132" t="s">
        <v>131</v>
      </c>
      <c r="E164" s="133" t="s">
        <v>249</v>
      </c>
      <c r="F164" s="186" t="s">
        <v>250</v>
      </c>
      <c r="G164" s="187"/>
      <c r="H164" s="187"/>
      <c r="I164" s="187"/>
      <c r="J164" s="134" t="s">
        <v>251</v>
      </c>
      <c r="K164" s="135">
        <v>52</v>
      </c>
      <c r="L164" s="188"/>
      <c r="M164" s="187"/>
      <c r="N164" s="188">
        <f t="shared" si="20"/>
        <v>0</v>
      </c>
      <c r="O164" s="187"/>
      <c r="P164" s="187"/>
      <c r="Q164" s="187"/>
      <c r="R164" s="136"/>
      <c r="T164" s="137" t="s">
        <v>3</v>
      </c>
      <c r="U164" s="36" t="s">
        <v>35</v>
      </c>
      <c r="V164" s="138">
        <v>0.42199999999999999</v>
      </c>
      <c r="W164" s="138">
        <f t="shared" si="21"/>
        <v>21.943999999999999</v>
      </c>
      <c r="X164" s="138">
        <v>0</v>
      </c>
      <c r="Y164" s="138">
        <f t="shared" si="22"/>
        <v>0</v>
      </c>
      <c r="Z164" s="138">
        <v>0</v>
      </c>
      <c r="AA164" s="139">
        <f t="shared" si="23"/>
        <v>0</v>
      </c>
      <c r="AR164" s="13" t="s">
        <v>135</v>
      </c>
      <c r="AT164" s="13" t="s">
        <v>131</v>
      </c>
      <c r="AU164" s="13" t="s">
        <v>89</v>
      </c>
      <c r="AY164" s="13" t="s">
        <v>130</v>
      </c>
      <c r="BE164" s="140">
        <f t="shared" si="24"/>
        <v>0</v>
      </c>
      <c r="BF164" s="140">
        <f t="shared" si="25"/>
        <v>0</v>
      </c>
      <c r="BG164" s="140">
        <f t="shared" si="26"/>
        <v>0</v>
      </c>
      <c r="BH164" s="140">
        <f t="shared" si="27"/>
        <v>0</v>
      </c>
      <c r="BI164" s="140">
        <f t="shared" si="28"/>
        <v>0</v>
      </c>
      <c r="BJ164" s="13" t="s">
        <v>9</v>
      </c>
      <c r="BK164" s="140">
        <f t="shared" si="29"/>
        <v>0</v>
      </c>
      <c r="BL164" s="13" t="s">
        <v>135</v>
      </c>
      <c r="BM164" s="13" t="s">
        <v>252</v>
      </c>
    </row>
    <row r="165" spans="2:65" s="1" customFormat="1" ht="31.5" customHeight="1">
      <c r="B165" s="131"/>
      <c r="C165" s="132" t="s">
        <v>253</v>
      </c>
      <c r="D165" s="132" t="s">
        <v>131</v>
      </c>
      <c r="E165" s="133" t="s">
        <v>254</v>
      </c>
      <c r="F165" s="186" t="s">
        <v>255</v>
      </c>
      <c r="G165" s="187"/>
      <c r="H165" s="187"/>
      <c r="I165" s="187"/>
      <c r="J165" s="134" t="s">
        <v>169</v>
      </c>
      <c r="K165" s="135"/>
      <c r="L165" s="188"/>
      <c r="M165" s="187"/>
      <c r="N165" s="188">
        <f t="shared" si="20"/>
        <v>0</v>
      </c>
      <c r="O165" s="187"/>
      <c r="P165" s="187"/>
      <c r="Q165" s="187"/>
      <c r="R165" s="136"/>
      <c r="T165" s="137" t="s">
        <v>3</v>
      </c>
      <c r="U165" s="36" t="s">
        <v>35</v>
      </c>
      <c r="V165" s="138">
        <v>0</v>
      </c>
      <c r="W165" s="138">
        <f t="shared" si="21"/>
        <v>0</v>
      </c>
      <c r="X165" s="138">
        <v>0</v>
      </c>
      <c r="Y165" s="138">
        <f t="shared" si="22"/>
        <v>0</v>
      </c>
      <c r="Z165" s="138">
        <v>0</v>
      </c>
      <c r="AA165" s="139">
        <f t="shared" si="23"/>
        <v>0</v>
      </c>
      <c r="AR165" s="13" t="s">
        <v>135</v>
      </c>
      <c r="AT165" s="13" t="s">
        <v>131</v>
      </c>
      <c r="AU165" s="13" t="s">
        <v>89</v>
      </c>
      <c r="AY165" s="13" t="s">
        <v>130</v>
      </c>
      <c r="BE165" s="140">
        <f t="shared" si="24"/>
        <v>0</v>
      </c>
      <c r="BF165" s="140">
        <f t="shared" si="25"/>
        <v>0</v>
      </c>
      <c r="BG165" s="140">
        <f t="shared" si="26"/>
        <v>0</v>
      </c>
      <c r="BH165" s="140">
        <f t="shared" si="27"/>
        <v>0</v>
      </c>
      <c r="BI165" s="140">
        <f t="shared" si="28"/>
        <v>0</v>
      </c>
      <c r="BJ165" s="13" t="s">
        <v>9</v>
      </c>
      <c r="BK165" s="140">
        <f t="shared" si="29"/>
        <v>0</v>
      </c>
      <c r="BL165" s="13" t="s">
        <v>135</v>
      </c>
      <c r="BM165" s="13" t="s">
        <v>256</v>
      </c>
    </row>
    <row r="166" spans="2:65" s="1" customFormat="1" ht="22.5" customHeight="1">
      <c r="B166" s="131"/>
      <c r="C166" s="132" t="s">
        <v>70</v>
      </c>
      <c r="D166" s="132" t="s">
        <v>131</v>
      </c>
      <c r="E166" s="133" t="s">
        <v>257</v>
      </c>
      <c r="F166" s="186" t="s">
        <v>258</v>
      </c>
      <c r="G166" s="187"/>
      <c r="H166" s="187"/>
      <c r="I166" s="187"/>
      <c r="J166" s="134" t="s">
        <v>259</v>
      </c>
      <c r="K166" s="135">
        <v>1</v>
      </c>
      <c r="L166" s="188"/>
      <c r="M166" s="187"/>
      <c r="N166" s="188">
        <f t="shared" si="20"/>
        <v>0</v>
      </c>
      <c r="O166" s="187"/>
      <c r="P166" s="187"/>
      <c r="Q166" s="187"/>
      <c r="R166" s="136"/>
      <c r="T166" s="137" t="s">
        <v>3</v>
      </c>
      <c r="U166" s="36" t="s">
        <v>35</v>
      </c>
      <c r="V166" s="138">
        <v>0</v>
      </c>
      <c r="W166" s="138">
        <f t="shared" si="21"/>
        <v>0</v>
      </c>
      <c r="X166" s="138">
        <v>0</v>
      </c>
      <c r="Y166" s="138">
        <f t="shared" si="22"/>
        <v>0</v>
      </c>
      <c r="Z166" s="138">
        <v>0</v>
      </c>
      <c r="AA166" s="139">
        <f t="shared" si="23"/>
        <v>0</v>
      </c>
      <c r="AR166" s="13" t="s">
        <v>135</v>
      </c>
      <c r="AT166" s="13" t="s">
        <v>131</v>
      </c>
      <c r="AU166" s="13" t="s">
        <v>89</v>
      </c>
      <c r="AY166" s="13" t="s">
        <v>130</v>
      </c>
      <c r="BE166" s="140">
        <f t="shared" si="24"/>
        <v>0</v>
      </c>
      <c r="BF166" s="140">
        <f t="shared" si="25"/>
        <v>0</v>
      </c>
      <c r="BG166" s="140">
        <f t="shared" si="26"/>
        <v>0</v>
      </c>
      <c r="BH166" s="140">
        <f t="shared" si="27"/>
        <v>0</v>
      </c>
      <c r="BI166" s="140">
        <f t="shared" si="28"/>
        <v>0</v>
      </c>
      <c r="BJ166" s="13" t="s">
        <v>9</v>
      </c>
      <c r="BK166" s="140">
        <f t="shared" si="29"/>
        <v>0</v>
      </c>
      <c r="BL166" s="13" t="s">
        <v>135</v>
      </c>
      <c r="BM166" s="13" t="s">
        <v>260</v>
      </c>
    </row>
    <row r="167" spans="2:65" s="9" customFormat="1" ht="29.85" customHeight="1">
      <c r="B167" s="120"/>
      <c r="C167" s="121"/>
      <c r="D167" s="130" t="s">
        <v>104</v>
      </c>
      <c r="E167" s="130"/>
      <c r="F167" s="130"/>
      <c r="G167" s="130"/>
      <c r="H167" s="130"/>
      <c r="I167" s="130"/>
      <c r="J167" s="130"/>
      <c r="K167" s="130"/>
      <c r="L167" s="130"/>
      <c r="M167" s="130"/>
      <c r="N167" s="195">
        <f>BK167</f>
        <v>0</v>
      </c>
      <c r="O167" s="196"/>
      <c r="P167" s="196"/>
      <c r="Q167" s="196"/>
      <c r="R167" s="123"/>
      <c r="T167" s="124"/>
      <c r="U167" s="121"/>
      <c r="V167" s="121"/>
      <c r="W167" s="125">
        <f>SUM(W168:W204)</f>
        <v>0</v>
      </c>
      <c r="X167" s="121"/>
      <c r="Y167" s="125">
        <f>SUM(Y168:Y204)</f>
        <v>0</v>
      </c>
      <c r="Z167" s="121"/>
      <c r="AA167" s="126">
        <f>SUM(AA168:AA204)</f>
        <v>0</v>
      </c>
      <c r="AR167" s="127" t="s">
        <v>89</v>
      </c>
      <c r="AT167" s="128" t="s">
        <v>69</v>
      </c>
      <c r="AU167" s="128" t="s">
        <v>9</v>
      </c>
      <c r="AY167" s="127" t="s">
        <v>130</v>
      </c>
      <c r="BK167" s="129">
        <f>SUM(BK168:BK204)</f>
        <v>0</v>
      </c>
    </row>
    <row r="168" spans="2:65" s="1" customFormat="1" ht="22.5" customHeight="1">
      <c r="B168" s="131"/>
      <c r="C168" s="132" t="s">
        <v>261</v>
      </c>
      <c r="D168" s="132" t="s">
        <v>131</v>
      </c>
      <c r="E168" s="133" t="s">
        <v>262</v>
      </c>
      <c r="F168" s="186" t="s">
        <v>263</v>
      </c>
      <c r="G168" s="187"/>
      <c r="H168" s="187"/>
      <c r="I168" s="187"/>
      <c r="J168" s="134" t="s">
        <v>173</v>
      </c>
      <c r="K168" s="135">
        <v>58</v>
      </c>
      <c r="L168" s="188"/>
      <c r="M168" s="187"/>
      <c r="N168" s="188">
        <f t="shared" ref="N168:N204" si="30">ROUND(L168*K168,0)</f>
        <v>0</v>
      </c>
      <c r="O168" s="187"/>
      <c r="P168" s="187"/>
      <c r="Q168" s="187"/>
      <c r="R168" s="136"/>
      <c r="T168" s="137" t="s">
        <v>3</v>
      </c>
      <c r="U168" s="36" t="s">
        <v>35</v>
      </c>
      <c r="V168" s="138">
        <v>0</v>
      </c>
      <c r="W168" s="138">
        <f t="shared" ref="W168:W204" si="31">V168*K168</f>
        <v>0</v>
      </c>
      <c r="X168" s="138">
        <v>0</v>
      </c>
      <c r="Y168" s="138">
        <f t="shared" ref="Y168:Y204" si="32">X168*K168</f>
        <v>0</v>
      </c>
      <c r="Z168" s="138">
        <v>0</v>
      </c>
      <c r="AA168" s="139">
        <f t="shared" ref="AA168:AA204" si="33">Z168*K168</f>
        <v>0</v>
      </c>
      <c r="AR168" s="13" t="s">
        <v>135</v>
      </c>
      <c r="AT168" s="13" t="s">
        <v>131</v>
      </c>
      <c r="AU168" s="13" t="s">
        <v>89</v>
      </c>
      <c r="AY168" s="13" t="s">
        <v>130</v>
      </c>
      <c r="BE168" s="140">
        <f t="shared" ref="BE168:BE204" si="34">IF(U168="základní",N168,0)</f>
        <v>0</v>
      </c>
      <c r="BF168" s="140">
        <f t="shared" ref="BF168:BF204" si="35">IF(U168="snížená",N168,0)</f>
        <v>0</v>
      </c>
      <c r="BG168" s="140">
        <f t="shared" ref="BG168:BG204" si="36">IF(U168="zákl. přenesená",N168,0)</f>
        <v>0</v>
      </c>
      <c r="BH168" s="140">
        <f t="shared" ref="BH168:BH204" si="37">IF(U168="sníž. přenesená",N168,0)</f>
        <v>0</v>
      </c>
      <c r="BI168" s="140">
        <f t="shared" ref="BI168:BI204" si="38">IF(U168="nulová",N168,0)</f>
        <v>0</v>
      </c>
      <c r="BJ168" s="13" t="s">
        <v>9</v>
      </c>
      <c r="BK168" s="140">
        <f t="shared" ref="BK168:BK204" si="39">ROUND(L168*K168,0)</f>
        <v>0</v>
      </c>
      <c r="BL168" s="13" t="s">
        <v>135</v>
      </c>
      <c r="BM168" s="13" t="s">
        <v>264</v>
      </c>
    </row>
    <row r="169" spans="2:65" s="1" customFormat="1" ht="22.5" customHeight="1">
      <c r="B169" s="131"/>
      <c r="C169" s="132" t="s">
        <v>265</v>
      </c>
      <c r="D169" s="132" t="s">
        <v>131</v>
      </c>
      <c r="E169" s="133" t="s">
        <v>266</v>
      </c>
      <c r="F169" s="186" t="s">
        <v>267</v>
      </c>
      <c r="G169" s="187"/>
      <c r="H169" s="187"/>
      <c r="I169" s="187"/>
      <c r="J169" s="134" t="s">
        <v>173</v>
      </c>
      <c r="K169" s="135">
        <v>16</v>
      </c>
      <c r="L169" s="188"/>
      <c r="M169" s="187"/>
      <c r="N169" s="188">
        <f t="shared" si="30"/>
        <v>0</v>
      </c>
      <c r="O169" s="187"/>
      <c r="P169" s="187"/>
      <c r="Q169" s="187"/>
      <c r="R169" s="136"/>
      <c r="T169" s="137" t="s">
        <v>3</v>
      </c>
      <c r="U169" s="36" t="s">
        <v>35</v>
      </c>
      <c r="V169" s="138">
        <v>0</v>
      </c>
      <c r="W169" s="138">
        <f t="shared" si="31"/>
        <v>0</v>
      </c>
      <c r="X169" s="138">
        <v>0</v>
      </c>
      <c r="Y169" s="138">
        <f t="shared" si="32"/>
        <v>0</v>
      </c>
      <c r="Z169" s="138">
        <v>0</v>
      </c>
      <c r="AA169" s="139">
        <f t="shared" si="33"/>
        <v>0</v>
      </c>
      <c r="AR169" s="13" t="s">
        <v>135</v>
      </c>
      <c r="AT169" s="13" t="s">
        <v>131</v>
      </c>
      <c r="AU169" s="13" t="s">
        <v>89</v>
      </c>
      <c r="AY169" s="13" t="s">
        <v>130</v>
      </c>
      <c r="BE169" s="140">
        <f t="shared" si="34"/>
        <v>0</v>
      </c>
      <c r="BF169" s="140">
        <f t="shared" si="35"/>
        <v>0</v>
      </c>
      <c r="BG169" s="140">
        <f t="shared" si="36"/>
        <v>0</v>
      </c>
      <c r="BH169" s="140">
        <f t="shared" si="37"/>
        <v>0</v>
      </c>
      <c r="BI169" s="140">
        <f t="shared" si="38"/>
        <v>0</v>
      </c>
      <c r="BJ169" s="13" t="s">
        <v>9</v>
      </c>
      <c r="BK169" s="140">
        <f t="shared" si="39"/>
        <v>0</v>
      </c>
      <c r="BL169" s="13" t="s">
        <v>135</v>
      </c>
      <c r="BM169" s="13" t="s">
        <v>268</v>
      </c>
    </row>
    <row r="170" spans="2:65" s="1" customFormat="1" ht="22.5" customHeight="1">
      <c r="B170" s="131"/>
      <c r="C170" s="132" t="s">
        <v>269</v>
      </c>
      <c r="D170" s="132" t="s">
        <v>131</v>
      </c>
      <c r="E170" s="133" t="s">
        <v>270</v>
      </c>
      <c r="F170" s="186" t="s">
        <v>271</v>
      </c>
      <c r="G170" s="187"/>
      <c r="H170" s="187"/>
      <c r="I170" s="187"/>
      <c r="J170" s="134" t="s">
        <v>173</v>
      </c>
      <c r="K170" s="135">
        <v>9</v>
      </c>
      <c r="L170" s="188"/>
      <c r="M170" s="187"/>
      <c r="N170" s="188">
        <f t="shared" si="30"/>
        <v>0</v>
      </c>
      <c r="O170" s="187"/>
      <c r="P170" s="187"/>
      <c r="Q170" s="187"/>
      <c r="R170" s="136"/>
      <c r="T170" s="137" t="s">
        <v>3</v>
      </c>
      <c r="U170" s="36" t="s">
        <v>35</v>
      </c>
      <c r="V170" s="138">
        <v>0</v>
      </c>
      <c r="W170" s="138">
        <f t="shared" si="31"/>
        <v>0</v>
      </c>
      <c r="X170" s="138">
        <v>0</v>
      </c>
      <c r="Y170" s="138">
        <f t="shared" si="32"/>
        <v>0</v>
      </c>
      <c r="Z170" s="138">
        <v>0</v>
      </c>
      <c r="AA170" s="139">
        <f t="shared" si="33"/>
        <v>0</v>
      </c>
      <c r="AR170" s="13" t="s">
        <v>135</v>
      </c>
      <c r="AT170" s="13" t="s">
        <v>131</v>
      </c>
      <c r="AU170" s="13" t="s">
        <v>89</v>
      </c>
      <c r="AY170" s="13" t="s">
        <v>130</v>
      </c>
      <c r="BE170" s="140">
        <f t="shared" si="34"/>
        <v>0</v>
      </c>
      <c r="BF170" s="140">
        <f t="shared" si="35"/>
        <v>0</v>
      </c>
      <c r="BG170" s="140">
        <f t="shared" si="36"/>
        <v>0</v>
      </c>
      <c r="BH170" s="140">
        <f t="shared" si="37"/>
        <v>0</v>
      </c>
      <c r="BI170" s="140">
        <f t="shared" si="38"/>
        <v>0</v>
      </c>
      <c r="BJ170" s="13" t="s">
        <v>9</v>
      </c>
      <c r="BK170" s="140">
        <f t="shared" si="39"/>
        <v>0</v>
      </c>
      <c r="BL170" s="13" t="s">
        <v>135</v>
      </c>
      <c r="BM170" s="13" t="s">
        <v>272</v>
      </c>
    </row>
    <row r="171" spans="2:65" s="1" customFormat="1" ht="22.5" customHeight="1">
      <c r="B171" s="131"/>
      <c r="C171" s="132" t="s">
        <v>273</v>
      </c>
      <c r="D171" s="132" t="s">
        <v>131</v>
      </c>
      <c r="E171" s="133" t="s">
        <v>274</v>
      </c>
      <c r="F171" s="186" t="s">
        <v>275</v>
      </c>
      <c r="G171" s="187"/>
      <c r="H171" s="187"/>
      <c r="I171" s="187"/>
      <c r="J171" s="134" t="s">
        <v>173</v>
      </c>
      <c r="K171" s="135">
        <v>17</v>
      </c>
      <c r="L171" s="188"/>
      <c r="M171" s="187"/>
      <c r="N171" s="188">
        <f t="shared" si="30"/>
        <v>0</v>
      </c>
      <c r="O171" s="187"/>
      <c r="P171" s="187"/>
      <c r="Q171" s="187"/>
      <c r="R171" s="136"/>
      <c r="T171" s="137" t="s">
        <v>3</v>
      </c>
      <c r="U171" s="36" t="s">
        <v>35</v>
      </c>
      <c r="V171" s="138">
        <v>0</v>
      </c>
      <c r="W171" s="138">
        <f t="shared" si="31"/>
        <v>0</v>
      </c>
      <c r="X171" s="138">
        <v>0</v>
      </c>
      <c r="Y171" s="138">
        <f t="shared" si="32"/>
        <v>0</v>
      </c>
      <c r="Z171" s="138">
        <v>0</v>
      </c>
      <c r="AA171" s="139">
        <f t="shared" si="33"/>
        <v>0</v>
      </c>
      <c r="AR171" s="13" t="s">
        <v>135</v>
      </c>
      <c r="AT171" s="13" t="s">
        <v>131</v>
      </c>
      <c r="AU171" s="13" t="s">
        <v>89</v>
      </c>
      <c r="AY171" s="13" t="s">
        <v>130</v>
      </c>
      <c r="BE171" s="140">
        <f t="shared" si="34"/>
        <v>0</v>
      </c>
      <c r="BF171" s="140">
        <f t="shared" si="35"/>
        <v>0</v>
      </c>
      <c r="BG171" s="140">
        <f t="shared" si="36"/>
        <v>0</v>
      </c>
      <c r="BH171" s="140">
        <f t="shared" si="37"/>
        <v>0</v>
      </c>
      <c r="BI171" s="140">
        <f t="shared" si="38"/>
        <v>0</v>
      </c>
      <c r="BJ171" s="13" t="s">
        <v>9</v>
      </c>
      <c r="BK171" s="140">
        <f t="shared" si="39"/>
        <v>0</v>
      </c>
      <c r="BL171" s="13" t="s">
        <v>135</v>
      </c>
      <c r="BM171" s="13" t="s">
        <v>276</v>
      </c>
    </row>
    <row r="172" spans="2:65" s="1" customFormat="1" ht="22.5" customHeight="1">
      <c r="B172" s="131"/>
      <c r="C172" s="132" t="s">
        <v>277</v>
      </c>
      <c r="D172" s="132" t="s">
        <v>131</v>
      </c>
      <c r="E172" s="133" t="s">
        <v>278</v>
      </c>
      <c r="F172" s="186" t="s">
        <v>279</v>
      </c>
      <c r="G172" s="187"/>
      <c r="H172" s="187"/>
      <c r="I172" s="187"/>
      <c r="J172" s="134" t="s">
        <v>173</v>
      </c>
      <c r="K172" s="135">
        <v>24</v>
      </c>
      <c r="L172" s="188"/>
      <c r="M172" s="187"/>
      <c r="N172" s="188">
        <f t="shared" si="30"/>
        <v>0</v>
      </c>
      <c r="O172" s="187"/>
      <c r="P172" s="187"/>
      <c r="Q172" s="187"/>
      <c r="R172" s="136"/>
      <c r="T172" s="137" t="s">
        <v>3</v>
      </c>
      <c r="U172" s="36" t="s">
        <v>35</v>
      </c>
      <c r="V172" s="138">
        <v>0</v>
      </c>
      <c r="W172" s="138">
        <f t="shared" si="31"/>
        <v>0</v>
      </c>
      <c r="X172" s="138">
        <v>0</v>
      </c>
      <c r="Y172" s="138">
        <f t="shared" si="32"/>
        <v>0</v>
      </c>
      <c r="Z172" s="138">
        <v>0</v>
      </c>
      <c r="AA172" s="139">
        <f t="shared" si="33"/>
        <v>0</v>
      </c>
      <c r="AR172" s="13" t="s">
        <v>135</v>
      </c>
      <c r="AT172" s="13" t="s">
        <v>131</v>
      </c>
      <c r="AU172" s="13" t="s">
        <v>89</v>
      </c>
      <c r="AY172" s="13" t="s">
        <v>130</v>
      </c>
      <c r="BE172" s="140">
        <f t="shared" si="34"/>
        <v>0</v>
      </c>
      <c r="BF172" s="140">
        <f t="shared" si="35"/>
        <v>0</v>
      </c>
      <c r="BG172" s="140">
        <f t="shared" si="36"/>
        <v>0</v>
      </c>
      <c r="BH172" s="140">
        <f t="shared" si="37"/>
        <v>0</v>
      </c>
      <c r="BI172" s="140">
        <f t="shared" si="38"/>
        <v>0</v>
      </c>
      <c r="BJ172" s="13" t="s">
        <v>9</v>
      </c>
      <c r="BK172" s="140">
        <f t="shared" si="39"/>
        <v>0</v>
      </c>
      <c r="BL172" s="13" t="s">
        <v>135</v>
      </c>
      <c r="BM172" s="13" t="s">
        <v>280</v>
      </c>
    </row>
    <row r="173" spans="2:65" s="1" customFormat="1" ht="22.5" customHeight="1">
      <c r="B173" s="131"/>
      <c r="C173" s="132" t="s">
        <v>281</v>
      </c>
      <c r="D173" s="132" t="s">
        <v>131</v>
      </c>
      <c r="E173" s="133" t="s">
        <v>282</v>
      </c>
      <c r="F173" s="186" t="s">
        <v>283</v>
      </c>
      <c r="G173" s="187"/>
      <c r="H173" s="187"/>
      <c r="I173" s="187"/>
      <c r="J173" s="134" t="s">
        <v>173</v>
      </c>
      <c r="K173" s="135">
        <v>6</v>
      </c>
      <c r="L173" s="188"/>
      <c r="M173" s="187"/>
      <c r="N173" s="188">
        <f t="shared" si="30"/>
        <v>0</v>
      </c>
      <c r="O173" s="187"/>
      <c r="P173" s="187"/>
      <c r="Q173" s="187"/>
      <c r="R173" s="136"/>
      <c r="T173" s="137" t="s">
        <v>3</v>
      </c>
      <c r="U173" s="36" t="s">
        <v>35</v>
      </c>
      <c r="V173" s="138">
        <v>0</v>
      </c>
      <c r="W173" s="138">
        <f t="shared" si="31"/>
        <v>0</v>
      </c>
      <c r="X173" s="138">
        <v>0</v>
      </c>
      <c r="Y173" s="138">
        <f t="shared" si="32"/>
        <v>0</v>
      </c>
      <c r="Z173" s="138">
        <v>0</v>
      </c>
      <c r="AA173" s="139">
        <f t="shared" si="33"/>
        <v>0</v>
      </c>
      <c r="AR173" s="13" t="s">
        <v>135</v>
      </c>
      <c r="AT173" s="13" t="s">
        <v>131</v>
      </c>
      <c r="AU173" s="13" t="s">
        <v>89</v>
      </c>
      <c r="AY173" s="13" t="s">
        <v>130</v>
      </c>
      <c r="BE173" s="140">
        <f t="shared" si="34"/>
        <v>0</v>
      </c>
      <c r="BF173" s="140">
        <f t="shared" si="35"/>
        <v>0</v>
      </c>
      <c r="BG173" s="140">
        <f t="shared" si="36"/>
        <v>0</v>
      </c>
      <c r="BH173" s="140">
        <f t="shared" si="37"/>
        <v>0</v>
      </c>
      <c r="BI173" s="140">
        <f t="shared" si="38"/>
        <v>0</v>
      </c>
      <c r="BJ173" s="13" t="s">
        <v>9</v>
      </c>
      <c r="BK173" s="140">
        <f t="shared" si="39"/>
        <v>0</v>
      </c>
      <c r="BL173" s="13" t="s">
        <v>135</v>
      </c>
      <c r="BM173" s="13" t="s">
        <v>284</v>
      </c>
    </row>
    <row r="174" spans="2:65" s="1" customFormat="1" ht="22.5" customHeight="1">
      <c r="B174" s="131"/>
      <c r="C174" s="132" t="s">
        <v>70</v>
      </c>
      <c r="D174" s="132" t="s">
        <v>131</v>
      </c>
      <c r="E174" s="133" t="s">
        <v>285</v>
      </c>
      <c r="F174" s="186" t="s">
        <v>286</v>
      </c>
      <c r="G174" s="187"/>
      <c r="H174" s="187"/>
      <c r="I174" s="187"/>
      <c r="J174" s="134" t="s">
        <v>173</v>
      </c>
      <c r="K174" s="135">
        <v>5</v>
      </c>
      <c r="L174" s="188"/>
      <c r="M174" s="187"/>
      <c r="N174" s="188">
        <f t="shared" si="30"/>
        <v>0</v>
      </c>
      <c r="O174" s="187"/>
      <c r="P174" s="187"/>
      <c r="Q174" s="187"/>
      <c r="R174" s="136"/>
      <c r="T174" s="137" t="s">
        <v>3</v>
      </c>
      <c r="U174" s="36" t="s">
        <v>35</v>
      </c>
      <c r="V174" s="138">
        <v>0</v>
      </c>
      <c r="W174" s="138">
        <f t="shared" si="31"/>
        <v>0</v>
      </c>
      <c r="X174" s="138">
        <v>0</v>
      </c>
      <c r="Y174" s="138">
        <f t="shared" si="32"/>
        <v>0</v>
      </c>
      <c r="Z174" s="138">
        <v>0</v>
      </c>
      <c r="AA174" s="139">
        <f t="shared" si="33"/>
        <v>0</v>
      </c>
      <c r="AR174" s="13" t="s">
        <v>135</v>
      </c>
      <c r="AT174" s="13" t="s">
        <v>131</v>
      </c>
      <c r="AU174" s="13" t="s">
        <v>89</v>
      </c>
      <c r="AY174" s="13" t="s">
        <v>130</v>
      </c>
      <c r="BE174" s="140">
        <f t="shared" si="34"/>
        <v>0</v>
      </c>
      <c r="BF174" s="140">
        <f t="shared" si="35"/>
        <v>0</v>
      </c>
      <c r="BG174" s="140">
        <f t="shared" si="36"/>
        <v>0</v>
      </c>
      <c r="BH174" s="140">
        <f t="shared" si="37"/>
        <v>0</v>
      </c>
      <c r="BI174" s="140">
        <f t="shared" si="38"/>
        <v>0</v>
      </c>
      <c r="BJ174" s="13" t="s">
        <v>9</v>
      </c>
      <c r="BK174" s="140">
        <f t="shared" si="39"/>
        <v>0</v>
      </c>
      <c r="BL174" s="13" t="s">
        <v>135</v>
      </c>
      <c r="BM174" s="13" t="s">
        <v>287</v>
      </c>
    </row>
    <row r="175" spans="2:65" s="1" customFormat="1" ht="22.5" customHeight="1">
      <c r="B175" s="131"/>
      <c r="C175" s="132" t="s">
        <v>288</v>
      </c>
      <c r="D175" s="132" t="s">
        <v>131</v>
      </c>
      <c r="E175" s="133" t="s">
        <v>289</v>
      </c>
      <c r="F175" s="186" t="s">
        <v>290</v>
      </c>
      <c r="G175" s="187"/>
      <c r="H175" s="187"/>
      <c r="I175" s="187"/>
      <c r="J175" s="134" t="s">
        <v>173</v>
      </c>
      <c r="K175" s="135">
        <v>29</v>
      </c>
      <c r="L175" s="188"/>
      <c r="M175" s="187"/>
      <c r="N175" s="188">
        <f t="shared" si="30"/>
        <v>0</v>
      </c>
      <c r="O175" s="187"/>
      <c r="P175" s="187"/>
      <c r="Q175" s="187"/>
      <c r="R175" s="136"/>
      <c r="T175" s="137" t="s">
        <v>3</v>
      </c>
      <c r="U175" s="36" t="s">
        <v>35</v>
      </c>
      <c r="V175" s="138">
        <v>0</v>
      </c>
      <c r="W175" s="138">
        <f t="shared" si="31"/>
        <v>0</v>
      </c>
      <c r="X175" s="138">
        <v>0</v>
      </c>
      <c r="Y175" s="138">
        <f t="shared" si="32"/>
        <v>0</v>
      </c>
      <c r="Z175" s="138">
        <v>0</v>
      </c>
      <c r="AA175" s="139">
        <f t="shared" si="33"/>
        <v>0</v>
      </c>
      <c r="AR175" s="13" t="s">
        <v>135</v>
      </c>
      <c r="AT175" s="13" t="s">
        <v>131</v>
      </c>
      <c r="AU175" s="13" t="s">
        <v>89</v>
      </c>
      <c r="AY175" s="13" t="s">
        <v>130</v>
      </c>
      <c r="BE175" s="140">
        <f t="shared" si="34"/>
        <v>0</v>
      </c>
      <c r="BF175" s="140">
        <f t="shared" si="35"/>
        <v>0</v>
      </c>
      <c r="BG175" s="140">
        <f t="shared" si="36"/>
        <v>0</v>
      </c>
      <c r="BH175" s="140">
        <f t="shared" si="37"/>
        <v>0</v>
      </c>
      <c r="BI175" s="140">
        <f t="shared" si="38"/>
        <v>0</v>
      </c>
      <c r="BJ175" s="13" t="s">
        <v>9</v>
      </c>
      <c r="BK175" s="140">
        <f t="shared" si="39"/>
        <v>0</v>
      </c>
      <c r="BL175" s="13" t="s">
        <v>135</v>
      </c>
      <c r="BM175" s="13" t="s">
        <v>291</v>
      </c>
    </row>
    <row r="176" spans="2:65" s="1" customFormat="1" ht="22.5" customHeight="1">
      <c r="B176" s="131"/>
      <c r="C176" s="132" t="s">
        <v>70</v>
      </c>
      <c r="D176" s="132" t="s">
        <v>131</v>
      </c>
      <c r="E176" s="133" t="s">
        <v>292</v>
      </c>
      <c r="F176" s="186" t="s">
        <v>293</v>
      </c>
      <c r="G176" s="187"/>
      <c r="H176" s="187"/>
      <c r="I176" s="187"/>
      <c r="J176" s="134" t="s">
        <v>173</v>
      </c>
      <c r="K176" s="135">
        <v>29</v>
      </c>
      <c r="L176" s="188"/>
      <c r="M176" s="187"/>
      <c r="N176" s="188">
        <f t="shared" si="30"/>
        <v>0</v>
      </c>
      <c r="O176" s="187"/>
      <c r="P176" s="187"/>
      <c r="Q176" s="187"/>
      <c r="R176" s="136"/>
      <c r="T176" s="137" t="s">
        <v>3</v>
      </c>
      <c r="U176" s="36" t="s">
        <v>35</v>
      </c>
      <c r="V176" s="138">
        <v>0</v>
      </c>
      <c r="W176" s="138">
        <f t="shared" si="31"/>
        <v>0</v>
      </c>
      <c r="X176" s="138">
        <v>0</v>
      </c>
      <c r="Y176" s="138">
        <f t="shared" si="32"/>
        <v>0</v>
      </c>
      <c r="Z176" s="138">
        <v>0</v>
      </c>
      <c r="AA176" s="139">
        <f t="shared" si="33"/>
        <v>0</v>
      </c>
      <c r="AR176" s="13" t="s">
        <v>135</v>
      </c>
      <c r="AT176" s="13" t="s">
        <v>131</v>
      </c>
      <c r="AU176" s="13" t="s">
        <v>89</v>
      </c>
      <c r="AY176" s="13" t="s">
        <v>130</v>
      </c>
      <c r="BE176" s="140">
        <f t="shared" si="34"/>
        <v>0</v>
      </c>
      <c r="BF176" s="140">
        <f t="shared" si="35"/>
        <v>0</v>
      </c>
      <c r="BG176" s="140">
        <f t="shared" si="36"/>
        <v>0</v>
      </c>
      <c r="BH176" s="140">
        <f t="shared" si="37"/>
        <v>0</v>
      </c>
      <c r="BI176" s="140">
        <f t="shared" si="38"/>
        <v>0</v>
      </c>
      <c r="BJ176" s="13" t="s">
        <v>9</v>
      </c>
      <c r="BK176" s="140">
        <f t="shared" si="39"/>
        <v>0</v>
      </c>
      <c r="BL176" s="13" t="s">
        <v>135</v>
      </c>
      <c r="BM176" s="13" t="s">
        <v>294</v>
      </c>
    </row>
    <row r="177" spans="2:65" s="1" customFormat="1" ht="31.5" customHeight="1">
      <c r="B177" s="131"/>
      <c r="C177" s="132" t="s">
        <v>295</v>
      </c>
      <c r="D177" s="132" t="s">
        <v>131</v>
      </c>
      <c r="E177" s="133" t="s">
        <v>296</v>
      </c>
      <c r="F177" s="201" t="s">
        <v>551</v>
      </c>
      <c r="G177" s="187"/>
      <c r="H177" s="187"/>
      <c r="I177" s="187"/>
      <c r="J177" s="134" t="s">
        <v>173</v>
      </c>
      <c r="K177" s="135">
        <v>1</v>
      </c>
      <c r="L177" s="188"/>
      <c r="M177" s="187"/>
      <c r="N177" s="188">
        <f t="shared" si="30"/>
        <v>0</v>
      </c>
      <c r="O177" s="187"/>
      <c r="P177" s="187"/>
      <c r="Q177" s="187"/>
      <c r="R177" s="136"/>
      <c r="T177" s="137" t="s">
        <v>3</v>
      </c>
      <c r="U177" s="36" t="s">
        <v>35</v>
      </c>
      <c r="V177" s="138">
        <v>0</v>
      </c>
      <c r="W177" s="138">
        <f t="shared" si="31"/>
        <v>0</v>
      </c>
      <c r="X177" s="138">
        <v>0</v>
      </c>
      <c r="Y177" s="138">
        <f t="shared" si="32"/>
        <v>0</v>
      </c>
      <c r="Z177" s="138">
        <v>0</v>
      </c>
      <c r="AA177" s="139">
        <f t="shared" si="33"/>
        <v>0</v>
      </c>
      <c r="AR177" s="13" t="s">
        <v>135</v>
      </c>
      <c r="AT177" s="13" t="s">
        <v>131</v>
      </c>
      <c r="AU177" s="13" t="s">
        <v>89</v>
      </c>
      <c r="AY177" s="13" t="s">
        <v>130</v>
      </c>
      <c r="BE177" s="140">
        <f t="shared" si="34"/>
        <v>0</v>
      </c>
      <c r="BF177" s="140">
        <f t="shared" si="35"/>
        <v>0</v>
      </c>
      <c r="BG177" s="140">
        <f t="shared" si="36"/>
        <v>0</v>
      </c>
      <c r="BH177" s="140">
        <f t="shared" si="37"/>
        <v>0</v>
      </c>
      <c r="BI177" s="140">
        <f t="shared" si="38"/>
        <v>0</v>
      </c>
      <c r="BJ177" s="13" t="s">
        <v>9</v>
      </c>
      <c r="BK177" s="140">
        <f t="shared" si="39"/>
        <v>0</v>
      </c>
      <c r="BL177" s="13" t="s">
        <v>135</v>
      </c>
      <c r="BM177" s="13" t="s">
        <v>297</v>
      </c>
    </row>
    <row r="178" spans="2:65" s="1" customFormat="1" ht="31.5" customHeight="1">
      <c r="B178" s="131"/>
      <c r="C178" s="132" t="s">
        <v>298</v>
      </c>
      <c r="D178" s="132" t="s">
        <v>131</v>
      </c>
      <c r="E178" s="133" t="s">
        <v>299</v>
      </c>
      <c r="F178" s="201" t="s">
        <v>552</v>
      </c>
      <c r="G178" s="187"/>
      <c r="H178" s="187"/>
      <c r="I178" s="187"/>
      <c r="J178" s="134" t="s">
        <v>173</v>
      </c>
      <c r="K178" s="135">
        <v>1</v>
      </c>
      <c r="L178" s="188"/>
      <c r="M178" s="187"/>
      <c r="N178" s="188">
        <f t="shared" si="30"/>
        <v>0</v>
      </c>
      <c r="O178" s="187"/>
      <c r="P178" s="187"/>
      <c r="Q178" s="187"/>
      <c r="R178" s="136"/>
      <c r="T178" s="137" t="s">
        <v>3</v>
      </c>
      <c r="U178" s="36" t="s">
        <v>35</v>
      </c>
      <c r="V178" s="138">
        <v>0</v>
      </c>
      <c r="W178" s="138">
        <f t="shared" si="31"/>
        <v>0</v>
      </c>
      <c r="X178" s="138">
        <v>0</v>
      </c>
      <c r="Y178" s="138">
        <f t="shared" si="32"/>
        <v>0</v>
      </c>
      <c r="Z178" s="138">
        <v>0</v>
      </c>
      <c r="AA178" s="139">
        <f t="shared" si="33"/>
        <v>0</v>
      </c>
      <c r="AR178" s="13" t="s">
        <v>135</v>
      </c>
      <c r="AT178" s="13" t="s">
        <v>131</v>
      </c>
      <c r="AU178" s="13" t="s">
        <v>89</v>
      </c>
      <c r="AY178" s="13" t="s">
        <v>130</v>
      </c>
      <c r="BE178" s="140">
        <f t="shared" si="34"/>
        <v>0</v>
      </c>
      <c r="BF178" s="140">
        <f t="shared" si="35"/>
        <v>0</v>
      </c>
      <c r="BG178" s="140">
        <f t="shared" si="36"/>
        <v>0</v>
      </c>
      <c r="BH178" s="140">
        <f t="shared" si="37"/>
        <v>0</v>
      </c>
      <c r="BI178" s="140">
        <f t="shared" si="38"/>
        <v>0</v>
      </c>
      <c r="BJ178" s="13" t="s">
        <v>9</v>
      </c>
      <c r="BK178" s="140">
        <f t="shared" si="39"/>
        <v>0</v>
      </c>
      <c r="BL178" s="13" t="s">
        <v>135</v>
      </c>
      <c r="BM178" s="13" t="s">
        <v>300</v>
      </c>
    </row>
    <row r="179" spans="2:65" s="1" customFormat="1" ht="31.5" customHeight="1">
      <c r="B179" s="131"/>
      <c r="C179" s="132" t="s">
        <v>301</v>
      </c>
      <c r="D179" s="132" t="s">
        <v>131</v>
      </c>
      <c r="E179" s="133" t="s">
        <v>302</v>
      </c>
      <c r="F179" s="201" t="s">
        <v>553</v>
      </c>
      <c r="G179" s="187"/>
      <c r="H179" s="187"/>
      <c r="I179" s="187"/>
      <c r="J179" s="134" t="s">
        <v>173</v>
      </c>
      <c r="K179" s="135">
        <v>1</v>
      </c>
      <c r="L179" s="188"/>
      <c r="M179" s="187"/>
      <c r="N179" s="188">
        <f t="shared" si="30"/>
        <v>0</v>
      </c>
      <c r="O179" s="187"/>
      <c r="P179" s="187"/>
      <c r="Q179" s="187"/>
      <c r="R179" s="136"/>
      <c r="T179" s="137" t="s">
        <v>3</v>
      </c>
      <c r="U179" s="36" t="s">
        <v>35</v>
      </c>
      <c r="V179" s="138">
        <v>0</v>
      </c>
      <c r="W179" s="138">
        <f t="shared" si="31"/>
        <v>0</v>
      </c>
      <c r="X179" s="138">
        <v>0</v>
      </c>
      <c r="Y179" s="138">
        <f t="shared" si="32"/>
        <v>0</v>
      </c>
      <c r="Z179" s="138">
        <v>0</v>
      </c>
      <c r="AA179" s="139">
        <f t="shared" si="33"/>
        <v>0</v>
      </c>
      <c r="AR179" s="13" t="s">
        <v>135</v>
      </c>
      <c r="AT179" s="13" t="s">
        <v>131</v>
      </c>
      <c r="AU179" s="13" t="s">
        <v>89</v>
      </c>
      <c r="AY179" s="13" t="s">
        <v>130</v>
      </c>
      <c r="BE179" s="140">
        <f t="shared" si="34"/>
        <v>0</v>
      </c>
      <c r="BF179" s="140">
        <f t="shared" si="35"/>
        <v>0</v>
      </c>
      <c r="BG179" s="140">
        <f t="shared" si="36"/>
        <v>0</v>
      </c>
      <c r="BH179" s="140">
        <f t="shared" si="37"/>
        <v>0</v>
      </c>
      <c r="BI179" s="140">
        <f t="shared" si="38"/>
        <v>0</v>
      </c>
      <c r="BJ179" s="13" t="s">
        <v>9</v>
      </c>
      <c r="BK179" s="140">
        <f t="shared" si="39"/>
        <v>0</v>
      </c>
      <c r="BL179" s="13" t="s">
        <v>135</v>
      </c>
      <c r="BM179" s="13" t="s">
        <v>303</v>
      </c>
    </row>
    <row r="180" spans="2:65" s="1" customFormat="1" ht="31.5" customHeight="1">
      <c r="B180" s="131"/>
      <c r="C180" s="132" t="s">
        <v>304</v>
      </c>
      <c r="D180" s="132" t="s">
        <v>131</v>
      </c>
      <c r="E180" s="133" t="s">
        <v>305</v>
      </c>
      <c r="F180" s="201" t="s">
        <v>554</v>
      </c>
      <c r="G180" s="187"/>
      <c r="H180" s="187"/>
      <c r="I180" s="187"/>
      <c r="J180" s="134" t="s">
        <v>173</v>
      </c>
      <c r="K180" s="135">
        <v>4</v>
      </c>
      <c r="L180" s="188"/>
      <c r="M180" s="187"/>
      <c r="N180" s="188">
        <f t="shared" si="30"/>
        <v>0</v>
      </c>
      <c r="O180" s="187"/>
      <c r="P180" s="187"/>
      <c r="Q180" s="187"/>
      <c r="R180" s="136"/>
      <c r="T180" s="137" t="s">
        <v>3</v>
      </c>
      <c r="U180" s="36" t="s">
        <v>35</v>
      </c>
      <c r="V180" s="138">
        <v>0</v>
      </c>
      <c r="W180" s="138">
        <f t="shared" si="31"/>
        <v>0</v>
      </c>
      <c r="X180" s="138">
        <v>0</v>
      </c>
      <c r="Y180" s="138">
        <f t="shared" si="32"/>
        <v>0</v>
      </c>
      <c r="Z180" s="138">
        <v>0</v>
      </c>
      <c r="AA180" s="139">
        <f t="shared" si="33"/>
        <v>0</v>
      </c>
      <c r="AR180" s="13" t="s">
        <v>135</v>
      </c>
      <c r="AT180" s="13" t="s">
        <v>131</v>
      </c>
      <c r="AU180" s="13" t="s">
        <v>89</v>
      </c>
      <c r="AY180" s="13" t="s">
        <v>130</v>
      </c>
      <c r="BE180" s="140">
        <f t="shared" si="34"/>
        <v>0</v>
      </c>
      <c r="BF180" s="140">
        <f t="shared" si="35"/>
        <v>0</v>
      </c>
      <c r="BG180" s="140">
        <f t="shared" si="36"/>
        <v>0</v>
      </c>
      <c r="BH180" s="140">
        <f t="shared" si="37"/>
        <v>0</v>
      </c>
      <c r="BI180" s="140">
        <f t="shared" si="38"/>
        <v>0</v>
      </c>
      <c r="BJ180" s="13" t="s">
        <v>9</v>
      </c>
      <c r="BK180" s="140">
        <f t="shared" si="39"/>
        <v>0</v>
      </c>
      <c r="BL180" s="13" t="s">
        <v>135</v>
      </c>
      <c r="BM180" s="13" t="s">
        <v>306</v>
      </c>
    </row>
    <row r="181" spans="2:65" s="1" customFormat="1" ht="31.5" customHeight="1">
      <c r="B181" s="131"/>
      <c r="C181" s="132" t="s">
        <v>70</v>
      </c>
      <c r="D181" s="132" t="s">
        <v>131</v>
      </c>
      <c r="E181" s="133" t="s">
        <v>307</v>
      </c>
      <c r="F181" s="186" t="s">
        <v>308</v>
      </c>
      <c r="G181" s="187"/>
      <c r="H181" s="187"/>
      <c r="I181" s="187"/>
      <c r="J181" s="134" t="s">
        <v>173</v>
      </c>
      <c r="K181" s="135">
        <v>7</v>
      </c>
      <c r="L181" s="188"/>
      <c r="M181" s="187"/>
      <c r="N181" s="188">
        <f t="shared" si="30"/>
        <v>0</v>
      </c>
      <c r="O181" s="187"/>
      <c r="P181" s="187"/>
      <c r="Q181" s="187"/>
      <c r="R181" s="136"/>
      <c r="T181" s="137" t="s">
        <v>3</v>
      </c>
      <c r="U181" s="36" t="s">
        <v>35</v>
      </c>
      <c r="V181" s="138">
        <v>0</v>
      </c>
      <c r="W181" s="138">
        <f t="shared" si="31"/>
        <v>0</v>
      </c>
      <c r="X181" s="138">
        <v>0</v>
      </c>
      <c r="Y181" s="138">
        <f t="shared" si="32"/>
        <v>0</v>
      </c>
      <c r="Z181" s="138">
        <v>0</v>
      </c>
      <c r="AA181" s="139">
        <f t="shared" si="33"/>
        <v>0</v>
      </c>
      <c r="AR181" s="13" t="s">
        <v>135</v>
      </c>
      <c r="AT181" s="13" t="s">
        <v>131</v>
      </c>
      <c r="AU181" s="13" t="s">
        <v>89</v>
      </c>
      <c r="AY181" s="13" t="s">
        <v>130</v>
      </c>
      <c r="BE181" s="140">
        <f t="shared" si="34"/>
        <v>0</v>
      </c>
      <c r="BF181" s="140">
        <f t="shared" si="35"/>
        <v>0</v>
      </c>
      <c r="BG181" s="140">
        <f t="shared" si="36"/>
        <v>0</v>
      </c>
      <c r="BH181" s="140">
        <f t="shared" si="37"/>
        <v>0</v>
      </c>
      <c r="BI181" s="140">
        <f t="shared" si="38"/>
        <v>0</v>
      </c>
      <c r="BJ181" s="13" t="s">
        <v>9</v>
      </c>
      <c r="BK181" s="140">
        <f t="shared" si="39"/>
        <v>0</v>
      </c>
      <c r="BL181" s="13" t="s">
        <v>135</v>
      </c>
      <c r="BM181" s="13" t="s">
        <v>309</v>
      </c>
    </row>
    <row r="182" spans="2:65" s="1" customFormat="1" ht="22.5" customHeight="1">
      <c r="B182" s="131"/>
      <c r="C182" s="132" t="s">
        <v>70</v>
      </c>
      <c r="D182" s="132" t="s">
        <v>131</v>
      </c>
      <c r="E182" s="133" t="s">
        <v>310</v>
      </c>
      <c r="F182" s="186" t="s">
        <v>311</v>
      </c>
      <c r="G182" s="187"/>
      <c r="H182" s="187"/>
      <c r="I182" s="187"/>
      <c r="J182" s="134" t="s">
        <v>173</v>
      </c>
      <c r="K182" s="135">
        <v>1</v>
      </c>
      <c r="L182" s="188"/>
      <c r="M182" s="187"/>
      <c r="N182" s="188">
        <f t="shared" si="30"/>
        <v>0</v>
      </c>
      <c r="O182" s="187"/>
      <c r="P182" s="187"/>
      <c r="Q182" s="187"/>
      <c r="R182" s="136"/>
      <c r="T182" s="137" t="s">
        <v>3</v>
      </c>
      <c r="U182" s="36" t="s">
        <v>35</v>
      </c>
      <c r="V182" s="138">
        <v>0</v>
      </c>
      <c r="W182" s="138">
        <f t="shared" si="31"/>
        <v>0</v>
      </c>
      <c r="X182" s="138">
        <v>0</v>
      </c>
      <c r="Y182" s="138">
        <f t="shared" si="32"/>
        <v>0</v>
      </c>
      <c r="Z182" s="138">
        <v>0</v>
      </c>
      <c r="AA182" s="139">
        <f t="shared" si="33"/>
        <v>0</v>
      </c>
      <c r="AR182" s="13" t="s">
        <v>135</v>
      </c>
      <c r="AT182" s="13" t="s">
        <v>131</v>
      </c>
      <c r="AU182" s="13" t="s">
        <v>89</v>
      </c>
      <c r="AY182" s="13" t="s">
        <v>130</v>
      </c>
      <c r="BE182" s="140">
        <f t="shared" si="34"/>
        <v>0</v>
      </c>
      <c r="BF182" s="140">
        <f t="shared" si="35"/>
        <v>0</v>
      </c>
      <c r="BG182" s="140">
        <f t="shared" si="36"/>
        <v>0</v>
      </c>
      <c r="BH182" s="140">
        <f t="shared" si="37"/>
        <v>0</v>
      </c>
      <c r="BI182" s="140">
        <f t="shared" si="38"/>
        <v>0</v>
      </c>
      <c r="BJ182" s="13" t="s">
        <v>9</v>
      </c>
      <c r="BK182" s="140">
        <f t="shared" si="39"/>
        <v>0</v>
      </c>
      <c r="BL182" s="13" t="s">
        <v>135</v>
      </c>
      <c r="BM182" s="13" t="s">
        <v>312</v>
      </c>
    </row>
    <row r="183" spans="2:65" s="1" customFormat="1" ht="22.5" customHeight="1">
      <c r="B183" s="131"/>
      <c r="C183" s="132" t="s">
        <v>70</v>
      </c>
      <c r="D183" s="132" t="s">
        <v>131</v>
      </c>
      <c r="E183" s="133" t="s">
        <v>313</v>
      </c>
      <c r="F183" s="186" t="s">
        <v>314</v>
      </c>
      <c r="G183" s="187"/>
      <c r="H183" s="187"/>
      <c r="I183" s="187"/>
      <c r="J183" s="134" t="s">
        <v>173</v>
      </c>
      <c r="K183" s="135">
        <v>2</v>
      </c>
      <c r="L183" s="188"/>
      <c r="M183" s="187"/>
      <c r="N183" s="188">
        <f t="shared" si="30"/>
        <v>0</v>
      </c>
      <c r="O183" s="187"/>
      <c r="P183" s="187"/>
      <c r="Q183" s="187"/>
      <c r="R183" s="136"/>
      <c r="T183" s="137" t="s">
        <v>3</v>
      </c>
      <c r="U183" s="36" t="s">
        <v>35</v>
      </c>
      <c r="V183" s="138">
        <v>0</v>
      </c>
      <c r="W183" s="138">
        <f t="shared" si="31"/>
        <v>0</v>
      </c>
      <c r="X183" s="138">
        <v>0</v>
      </c>
      <c r="Y183" s="138">
        <f t="shared" si="32"/>
        <v>0</v>
      </c>
      <c r="Z183" s="138">
        <v>0</v>
      </c>
      <c r="AA183" s="139">
        <f t="shared" si="33"/>
        <v>0</v>
      </c>
      <c r="AR183" s="13" t="s">
        <v>135</v>
      </c>
      <c r="AT183" s="13" t="s">
        <v>131</v>
      </c>
      <c r="AU183" s="13" t="s">
        <v>89</v>
      </c>
      <c r="AY183" s="13" t="s">
        <v>130</v>
      </c>
      <c r="BE183" s="140">
        <f t="shared" si="34"/>
        <v>0</v>
      </c>
      <c r="BF183" s="140">
        <f t="shared" si="35"/>
        <v>0</v>
      </c>
      <c r="BG183" s="140">
        <f t="shared" si="36"/>
        <v>0</v>
      </c>
      <c r="BH183" s="140">
        <f t="shared" si="37"/>
        <v>0</v>
      </c>
      <c r="BI183" s="140">
        <f t="shared" si="38"/>
        <v>0</v>
      </c>
      <c r="BJ183" s="13" t="s">
        <v>9</v>
      </c>
      <c r="BK183" s="140">
        <f t="shared" si="39"/>
        <v>0</v>
      </c>
      <c r="BL183" s="13" t="s">
        <v>135</v>
      </c>
      <c r="BM183" s="13" t="s">
        <v>315</v>
      </c>
    </row>
    <row r="184" spans="2:65" s="1" customFormat="1" ht="22.5" customHeight="1">
      <c r="B184" s="131"/>
      <c r="C184" s="132" t="s">
        <v>70</v>
      </c>
      <c r="D184" s="132" t="s">
        <v>131</v>
      </c>
      <c r="E184" s="133" t="s">
        <v>316</v>
      </c>
      <c r="F184" s="186" t="s">
        <v>317</v>
      </c>
      <c r="G184" s="187"/>
      <c r="H184" s="187"/>
      <c r="I184" s="187"/>
      <c r="J184" s="134" t="s">
        <v>173</v>
      </c>
      <c r="K184" s="135">
        <v>2</v>
      </c>
      <c r="L184" s="188"/>
      <c r="M184" s="187"/>
      <c r="N184" s="188">
        <f t="shared" si="30"/>
        <v>0</v>
      </c>
      <c r="O184" s="187"/>
      <c r="P184" s="187"/>
      <c r="Q184" s="187"/>
      <c r="R184" s="136"/>
      <c r="T184" s="137" t="s">
        <v>3</v>
      </c>
      <c r="U184" s="36" t="s">
        <v>35</v>
      </c>
      <c r="V184" s="138">
        <v>0</v>
      </c>
      <c r="W184" s="138">
        <f t="shared" si="31"/>
        <v>0</v>
      </c>
      <c r="X184" s="138">
        <v>0</v>
      </c>
      <c r="Y184" s="138">
        <f t="shared" si="32"/>
        <v>0</v>
      </c>
      <c r="Z184" s="138">
        <v>0</v>
      </c>
      <c r="AA184" s="139">
        <f t="shared" si="33"/>
        <v>0</v>
      </c>
      <c r="AR184" s="13" t="s">
        <v>135</v>
      </c>
      <c r="AT184" s="13" t="s">
        <v>131</v>
      </c>
      <c r="AU184" s="13" t="s">
        <v>89</v>
      </c>
      <c r="AY184" s="13" t="s">
        <v>130</v>
      </c>
      <c r="BE184" s="140">
        <f t="shared" si="34"/>
        <v>0</v>
      </c>
      <c r="BF184" s="140">
        <f t="shared" si="35"/>
        <v>0</v>
      </c>
      <c r="BG184" s="140">
        <f t="shared" si="36"/>
        <v>0</v>
      </c>
      <c r="BH184" s="140">
        <f t="shared" si="37"/>
        <v>0</v>
      </c>
      <c r="BI184" s="140">
        <f t="shared" si="38"/>
        <v>0</v>
      </c>
      <c r="BJ184" s="13" t="s">
        <v>9</v>
      </c>
      <c r="BK184" s="140">
        <f t="shared" si="39"/>
        <v>0</v>
      </c>
      <c r="BL184" s="13" t="s">
        <v>135</v>
      </c>
      <c r="BM184" s="13" t="s">
        <v>318</v>
      </c>
    </row>
    <row r="185" spans="2:65" s="1" customFormat="1" ht="22.5" customHeight="1">
      <c r="B185" s="131"/>
      <c r="C185" s="132" t="s">
        <v>70</v>
      </c>
      <c r="D185" s="132" t="s">
        <v>131</v>
      </c>
      <c r="E185" s="133" t="s">
        <v>319</v>
      </c>
      <c r="F185" s="186" t="s">
        <v>320</v>
      </c>
      <c r="G185" s="187"/>
      <c r="H185" s="187"/>
      <c r="I185" s="187"/>
      <c r="J185" s="134" t="s">
        <v>173</v>
      </c>
      <c r="K185" s="135">
        <v>4</v>
      </c>
      <c r="L185" s="188"/>
      <c r="M185" s="187"/>
      <c r="N185" s="188">
        <f t="shared" si="30"/>
        <v>0</v>
      </c>
      <c r="O185" s="187"/>
      <c r="P185" s="187"/>
      <c r="Q185" s="187"/>
      <c r="R185" s="136"/>
      <c r="T185" s="137" t="s">
        <v>3</v>
      </c>
      <c r="U185" s="36" t="s">
        <v>35</v>
      </c>
      <c r="V185" s="138">
        <v>0</v>
      </c>
      <c r="W185" s="138">
        <f t="shared" si="31"/>
        <v>0</v>
      </c>
      <c r="X185" s="138">
        <v>0</v>
      </c>
      <c r="Y185" s="138">
        <f t="shared" si="32"/>
        <v>0</v>
      </c>
      <c r="Z185" s="138">
        <v>0</v>
      </c>
      <c r="AA185" s="139">
        <f t="shared" si="33"/>
        <v>0</v>
      </c>
      <c r="AR185" s="13" t="s">
        <v>135</v>
      </c>
      <c r="AT185" s="13" t="s">
        <v>131</v>
      </c>
      <c r="AU185" s="13" t="s">
        <v>89</v>
      </c>
      <c r="AY185" s="13" t="s">
        <v>130</v>
      </c>
      <c r="BE185" s="140">
        <f t="shared" si="34"/>
        <v>0</v>
      </c>
      <c r="BF185" s="140">
        <f t="shared" si="35"/>
        <v>0</v>
      </c>
      <c r="BG185" s="140">
        <f t="shared" si="36"/>
        <v>0</v>
      </c>
      <c r="BH185" s="140">
        <f t="shared" si="37"/>
        <v>0</v>
      </c>
      <c r="BI185" s="140">
        <f t="shared" si="38"/>
        <v>0</v>
      </c>
      <c r="BJ185" s="13" t="s">
        <v>9</v>
      </c>
      <c r="BK185" s="140">
        <f t="shared" si="39"/>
        <v>0</v>
      </c>
      <c r="BL185" s="13" t="s">
        <v>135</v>
      </c>
      <c r="BM185" s="13" t="s">
        <v>321</v>
      </c>
    </row>
    <row r="186" spans="2:65" s="1" customFormat="1" ht="31.5" customHeight="1">
      <c r="B186" s="131"/>
      <c r="C186" s="132" t="s">
        <v>70</v>
      </c>
      <c r="D186" s="132" t="s">
        <v>131</v>
      </c>
      <c r="E186" s="133" t="s">
        <v>322</v>
      </c>
      <c r="F186" s="186" t="s">
        <v>323</v>
      </c>
      <c r="G186" s="187"/>
      <c r="H186" s="187"/>
      <c r="I186" s="187"/>
      <c r="J186" s="134" t="s">
        <v>173</v>
      </c>
      <c r="K186" s="135">
        <v>1</v>
      </c>
      <c r="L186" s="188"/>
      <c r="M186" s="187"/>
      <c r="N186" s="188">
        <f t="shared" si="30"/>
        <v>0</v>
      </c>
      <c r="O186" s="187"/>
      <c r="P186" s="187"/>
      <c r="Q186" s="187"/>
      <c r="R186" s="136"/>
      <c r="T186" s="137" t="s">
        <v>3</v>
      </c>
      <c r="U186" s="36" t="s">
        <v>35</v>
      </c>
      <c r="V186" s="138">
        <v>0</v>
      </c>
      <c r="W186" s="138">
        <f t="shared" si="31"/>
        <v>0</v>
      </c>
      <c r="X186" s="138">
        <v>0</v>
      </c>
      <c r="Y186" s="138">
        <f t="shared" si="32"/>
        <v>0</v>
      </c>
      <c r="Z186" s="138">
        <v>0</v>
      </c>
      <c r="AA186" s="139">
        <f t="shared" si="33"/>
        <v>0</v>
      </c>
      <c r="AR186" s="13" t="s">
        <v>135</v>
      </c>
      <c r="AT186" s="13" t="s">
        <v>131</v>
      </c>
      <c r="AU186" s="13" t="s">
        <v>89</v>
      </c>
      <c r="AY186" s="13" t="s">
        <v>130</v>
      </c>
      <c r="BE186" s="140">
        <f t="shared" si="34"/>
        <v>0</v>
      </c>
      <c r="BF186" s="140">
        <f t="shared" si="35"/>
        <v>0</v>
      </c>
      <c r="BG186" s="140">
        <f t="shared" si="36"/>
        <v>0</v>
      </c>
      <c r="BH186" s="140">
        <f t="shared" si="37"/>
        <v>0</v>
      </c>
      <c r="BI186" s="140">
        <f t="shared" si="38"/>
        <v>0</v>
      </c>
      <c r="BJ186" s="13" t="s">
        <v>9</v>
      </c>
      <c r="BK186" s="140">
        <f t="shared" si="39"/>
        <v>0</v>
      </c>
      <c r="BL186" s="13" t="s">
        <v>135</v>
      </c>
      <c r="BM186" s="13" t="s">
        <v>324</v>
      </c>
    </row>
    <row r="187" spans="2:65" s="1" customFormat="1" ht="31.5" customHeight="1">
      <c r="B187" s="131"/>
      <c r="C187" s="132" t="s">
        <v>70</v>
      </c>
      <c r="D187" s="132" t="s">
        <v>131</v>
      </c>
      <c r="E187" s="133" t="s">
        <v>325</v>
      </c>
      <c r="F187" s="186" t="s">
        <v>326</v>
      </c>
      <c r="G187" s="187"/>
      <c r="H187" s="187"/>
      <c r="I187" s="187"/>
      <c r="J187" s="134" t="s">
        <v>173</v>
      </c>
      <c r="K187" s="135">
        <v>4</v>
      </c>
      <c r="L187" s="188"/>
      <c r="M187" s="187"/>
      <c r="N187" s="188">
        <f t="shared" si="30"/>
        <v>0</v>
      </c>
      <c r="O187" s="187"/>
      <c r="P187" s="187"/>
      <c r="Q187" s="187"/>
      <c r="R187" s="136"/>
      <c r="T187" s="137" t="s">
        <v>3</v>
      </c>
      <c r="U187" s="36" t="s">
        <v>35</v>
      </c>
      <c r="V187" s="138">
        <v>0</v>
      </c>
      <c r="W187" s="138">
        <f t="shared" si="31"/>
        <v>0</v>
      </c>
      <c r="X187" s="138">
        <v>0</v>
      </c>
      <c r="Y187" s="138">
        <f t="shared" si="32"/>
        <v>0</v>
      </c>
      <c r="Z187" s="138">
        <v>0</v>
      </c>
      <c r="AA187" s="139">
        <f t="shared" si="33"/>
        <v>0</v>
      </c>
      <c r="AR187" s="13" t="s">
        <v>135</v>
      </c>
      <c r="AT187" s="13" t="s">
        <v>131</v>
      </c>
      <c r="AU187" s="13" t="s">
        <v>89</v>
      </c>
      <c r="AY187" s="13" t="s">
        <v>130</v>
      </c>
      <c r="BE187" s="140">
        <f t="shared" si="34"/>
        <v>0</v>
      </c>
      <c r="BF187" s="140">
        <f t="shared" si="35"/>
        <v>0</v>
      </c>
      <c r="BG187" s="140">
        <f t="shared" si="36"/>
        <v>0</v>
      </c>
      <c r="BH187" s="140">
        <f t="shared" si="37"/>
        <v>0</v>
      </c>
      <c r="BI187" s="140">
        <f t="shared" si="38"/>
        <v>0</v>
      </c>
      <c r="BJ187" s="13" t="s">
        <v>9</v>
      </c>
      <c r="BK187" s="140">
        <f t="shared" si="39"/>
        <v>0</v>
      </c>
      <c r="BL187" s="13" t="s">
        <v>135</v>
      </c>
      <c r="BM187" s="13" t="s">
        <v>327</v>
      </c>
    </row>
    <row r="188" spans="2:65" s="1" customFormat="1" ht="31.5" customHeight="1">
      <c r="B188" s="131"/>
      <c r="C188" s="132" t="s">
        <v>70</v>
      </c>
      <c r="D188" s="132" t="s">
        <v>131</v>
      </c>
      <c r="E188" s="133" t="s">
        <v>328</v>
      </c>
      <c r="F188" s="186" t="s">
        <v>329</v>
      </c>
      <c r="G188" s="187"/>
      <c r="H188" s="187"/>
      <c r="I188" s="187"/>
      <c r="J188" s="134" t="s">
        <v>173</v>
      </c>
      <c r="K188" s="135">
        <v>2</v>
      </c>
      <c r="L188" s="188"/>
      <c r="M188" s="187"/>
      <c r="N188" s="188">
        <f t="shared" si="30"/>
        <v>0</v>
      </c>
      <c r="O188" s="187"/>
      <c r="P188" s="187"/>
      <c r="Q188" s="187"/>
      <c r="R188" s="136"/>
      <c r="T188" s="137" t="s">
        <v>3</v>
      </c>
      <c r="U188" s="36" t="s">
        <v>35</v>
      </c>
      <c r="V188" s="138">
        <v>0</v>
      </c>
      <c r="W188" s="138">
        <f t="shared" si="31"/>
        <v>0</v>
      </c>
      <c r="X188" s="138">
        <v>0</v>
      </c>
      <c r="Y188" s="138">
        <f t="shared" si="32"/>
        <v>0</v>
      </c>
      <c r="Z188" s="138">
        <v>0</v>
      </c>
      <c r="AA188" s="139">
        <f t="shared" si="33"/>
        <v>0</v>
      </c>
      <c r="AR188" s="13" t="s">
        <v>135</v>
      </c>
      <c r="AT188" s="13" t="s">
        <v>131</v>
      </c>
      <c r="AU188" s="13" t="s">
        <v>89</v>
      </c>
      <c r="AY188" s="13" t="s">
        <v>130</v>
      </c>
      <c r="BE188" s="140">
        <f t="shared" si="34"/>
        <v>0</v>
      </c>
      <c r="BF188" s="140">
        <f t="shared" si="35"/>
        <v>0</v>
      </c>
      <c r="BG188" s="140">
        <f t="shared" si="36"/>
        <v>0</v>
      </c>
      <c r="BH188" s="140">
        <f t="shared" si="37"/>
        <v>0</v>
      </c>
      <c r="BI188" s="140">
        <f t="shared" si="38"/>
        <v>0</v>
      </c>
      <c r="BJ188" s="13" t="s">
        <v>9</v>
      </c>
      <c r="BK188" s="140">
        <f t="shared" si="39"/>
        <v>0</v>
      </c>
      <c r="BL188" s="13" t="s">
        <v>135</v>
      </c>
      <c r="BM188" s="13" t="s">
        <v>330</v>
      </c>
    </row>
    <row r="189" spans="2:65" s="1" customFormat="1" ht="31.5" customHeight="1">
      <c r="B189" s="131"/>
      <c r="C189" s="132" t="s">
        <v>70</v>
      </c>
      <c r="D189" s="132" t="s">
        <v>131</v>
      </c>
      <c r="E189" s="133" t="s">
        <v>331</v>
      </c>
      <c r="F189" s="186" t="s">
        <v>332</v>
      </c>
      <c r="G189" s="187"/>
      <c r="H189" s="187"/>
      <c r="I189" s="187"/>
      <c r="J189" s="134" t="s">
        <v>173</v>
      </c>
      <c r="K189" s="135">
        <v>1</v>
      </c>
      <c r="L189" s="188"/>
      <c r="M189" s="187"/>
      <c r="N189" s="188">
        <f t="shared" si="30"/>
        <v>0</v>
      </c>
      <c r="O189" s="187"/>
      <c r="P189" s="187"/>
      <c r="Q189" s="187"/>
      <c r="R189" s="136"/>
      <c r="T189" s="137" t="s">
        <v>3</v>
      </c>
      <c r="U189" s="36" t="s">
        <v>35</v>
      </c>
      <c r="V189" s="138">
        <v>0</v>
      </c>
      <c r="W189" s="138">
        <f t="shared" si="31"/>
        <v>0</v>
      </c>
      <c r="X189" s="138">
        <v>0</v>
      </c>
      <c r="Y189" s="138">
        <f t="shared" si="32"/>
        <v>0</v>
      </c>
      <c r="Z189" s="138">
        <v>0</v>
      </c>
      <c r="AA189" s="139">
        <f t="shared" si="33"/>
        <v>0</v>
      </c>
      <c r="AR189" s="13" t="s">
        <v>135</v>
      </c>
      <c r="AT189" s="13" t="s">
        <v>131</v>
      </c>
      <c r="AU189" s="13" t="s">
        <v>89</v>
      </c>
      <c r="AY189" s="13" t="s">
        <v>130</v>
      </c>
      <c r="BE189" s="140">
        <f t="shared" si="34"/>
        <v>0</v>
      </c>
      <c r="BF189" s="140">
        <f t="shared" si="35"/>
        <v>0</v>
      </c>
      <c r="BG189" s="140">
        <f t="shared" si="36"/>
        <v>0</v>
      </c>
      <c r="BH189" s="140">
        <f t="shared" si="37"/>
        <v>0</v>
      </c>
      <c r="BI189" s="140">
        <f t="shared" si="38"/>
        <v>0</v>
      </c>
      <c r="BJ189" s="13" t="s">
        <v>9</v>
      </c>
      <c r="BK189" s="140">
        <f t="shared" si="39"/>
        <v>0</v>
      </c>
      <c r="BL189" s="13" t="s">
        <v>135</v>
      </c>
      <c r="BM189" s="13" t="s">
        <v>333</v>
      </c>
    </row>
    <row r="190" spans="2:65" s="1" customFormat="1" ht="22.5" customHeight="1">
      <c r="B190" s="131"/>
      <c r="C190" s="132" t="s">
        <v>70</v>
      </c>
      <c r="D190" s="132" t="s">
        <v>131</v>
      </c>
      <c r="E190" s="133" t="s">
        <v>334</v>
      </c>
      <c r="F190" s="186" t="s">
        <v>335</v>
      </c>
      <c r="G190" s="187"/>
      <c r="H190" s="187"/>
      <c r="I190" s="187"/>
      <c r="J190" s="134" t="s">
        <v>173</v>
      </c>
      <c r="K190" s="135">
        <v>14</v>
      </c>
      <c r="L190" s="188"/>
      <c r="M190" s="187"/>
      <c r="N190" s="188">
        <f t="shared" si="30"/>
        <v>0</v>
      </c>
      <c r="O190" s="187"/>
      <c r="P190" s="187"/>
      <c r="Q190" s="187"/>
      <c r="R190" s="136"/>
      <c r="T190" s="137" t="s">
        <v>3</v>
      </c>
      <c r="U190" s="36" t="s">
        <v>35</v>
      </c>
      <c r="V190" s="138">
        <v>0</v>
      </c>
      <c r="W190" s="138">
        <f t="shared" si="31"/>
        <v>0</v>
      </c>
      <c r="X190" s="138">
        <v>0</v>
      </c>
      <c r="Y190" s="138">
        <f t="shared" si="32"/>
        <v>0</v>
      </c>
      <c r="Z190" s="138">
        <v>0</v>
      </c>
      <c r="AA190" s="139">
        <f t="shared" si="33"/>
        <v>0</v>
      </c>
      <c r="AR190" s="13" t="s">
        <v>135</v>
      </c>
      <c r="AT190" s="13" t="s">
        <v>131</v>
      </c>
      <c r="AU190" s="13" t="s">
        <v>89</v>
      </c>
      <c r="AY190" s="13" t="s">
        <v>130</v>
      </c>
      <c r="BE190" s="140">
        <f t="shared" si="34"/>
        <v>0</v>
      </c>
      <c r="BF190" s="140">
        <f t="shared" si="35"/>
        <v>0</v>
      </c>
      <c r="BG190" s="140">
        <f t="shared" si="36"/>
        <v>0</v>
      </c>
      <c r="BH190" s="140">
        <f t="shared" si="37"/>
        <v>0</v>
      </c>
      <c r="BI190" s="140">
        <f t="shared" si="38"/>
        <v>0</v>
      </c>
      <c r="BJ190" s="13" t="s">
        <v>9</v>
      </c>
      <c r="BK190" s="140">
        <f t="shared" si="39"/>
        <v>0</v>
      </c>
      <c r="BL190" s="13" t="s">
        <v>135</v>
      </c>
      <c r="BM190" s="13" t="s">
        <v>336</v>
      </c>
    </row>
    <row r="191" spans="2:65" s="1" customFormat="1" ht="22.5" customHeight="1">
      <c r="B191" s="131"/>
      <c r="C191" s="132" t="s">
        <v>70</v>
      </c>
      <c r="D191" s="132" t="s">
        <v>131</v>
      </c>
      <c r="E191" s="133" t="s">
        <v>337</v>
      </c>
      <c r="F191" s="186" t="s">
        <v>338</v>
      </c>
      <c r="G191" s="187"/>
      <c r="H191" s="187"/>
      <c r="I191" s="187"/>
      <c r="J191" s="134" t="s">
        <v>173</v>
      </c>
      <c r="K191" s="135">
        <v>8</v>
      </c>
      <c r="L191" s="188"/>
      <c r="M191" s="187"/>
      <c r="N191" s="188">
        <f t="shared" si="30"/>
        <v>0</v>
      </c>
      <c r="O191" s="187"/>
      <c r="P191" s="187"/>
      <c r="Q191" s="187"/>
      <c r="R191" s="136"/>
      <c r="T191" s="137" t="s">
        <v>3</v>
      </c>
      <c r="U191" s="36" t="s">
        <v>35</v>
      </c>
      <c r="V191" s="138">
        <v>0</v>
      </c>
      <c r="W191" s="138">
        <f t="shared" si="31"/>
        <v>0</v>
      </c>
      <c r="X191" s="138">
        <v>0</v>
      </c>
      <c r="Y191" s="138">
        <f t="shared" si="32"/>
        <v>0</v>
      </c>
      <c r="Z191" s="138">
        <v>0</v>
      </c>
      <c r="AA191" s="139">
        <f t="shared" si="33"/>
        <v>0</v>
      </c>
      <c r="AR191" s="13" t="s">
        <v>135</v>
      </c>
      <c r="AT191" s="13" t="s">
        <v>131</v>
      </c>
      <c r="AU191" s="13" t="s">
        <v>89</v>
      </c>
      <c r="AY191" s="13" t="s">
        <v>130</v>
      </c>
      <c r="BE191" s="140">
        <f t="shared" si="34"/>
        <v>0</v>
      </c>
      <c r="BF191" s="140">
        <f t="shared" si="35"/>
        <v>0</v>
      </c>
      <c r="BG191" s="140">
        <f t="shared" si="36"/>
        <v>0</v>
      </c>
      <c r="BH191" s="140">
        <f t="shared" si="37"/>
        <v>0</v>
      </c>
      <c r="BI191" s="140">
        <f t="shared" si="38"/>
        <v>0</v>
      </c>
      <c r="BJ191" s="13" t="s">
        <v>9</v>
      </c>
      <c r="BK191" s="140">
        <f t="shared" si="39"/>
        <v>0</v>
      </c>
      <c r="BL191" s="13" t="s">
        <v>135</v>
      </c>
      <c r="BM191" s="13" t="s">
        <v>339</v>
      </c>
    </row>
    <row r="192" spans="2:65" s="1" customFormat="1" ht="22.5" customHeight="1">
      <c r="B192" s="131"/>
      <c r="C192" s="132" t="s">
        <v>70</v>
      </c>
      <c r="D192" s="132" t="s">
        <v>131</v>
      </c>
      <c r="E192" s="133" t="s">
        <v>340</v>
      </c>
      <c r="F192" s="186" t="s">
        <v>341</v>
      </c>
      <c r="G192" s="187"/>
      <c r="H192" s="187"/>
      <c r="I192" s="187"/>
      <c r="J192" s="134" t="s">
        <v>173</v>
      </c>
      <c r="K192" s="135">
        <v>22</v>
      </c>
      <c r="L192" s="188"/>
      <c r="M192" s="187"/>
      <c r="N192" s="188">
        <f t="shared" si="30"/>
        <v>0</v>
      </c>
      <c r="O192" s="187"/>
      <c r="P192" s="187"/>
      <c r="Q192" s="187"/>
      <c r="R192" s="136"/>
      <c r="T192" s="137" t="s">
        <v>3</v>
      </c>
      <c r="U192" s="36" t="s">
        <v>35</v>
      </c>
      <c r="V192" s="138">
        <v>0</v>
      </c>
      <c r="W192" s="138">
        <f t="shared" si="31"/>
        <v>0</v>
      </c>
      <c r="X192" s="138">
        <v>0</v>
      </c>
      <c r="Y192" s="138">
        <f t="shared" si="32"/>
        <v>0</v>
      </c>
      <c r="Z192" s="138">
        <v>0</v>
      </c>
      <c r="AA192" s="139">
        <f t="shared" si="33"/>
        <v>0</v>
      </c>
      <c r="AR192" s="13" t="s">
        <v>135</v>
      </c>
      <c r="AT192" s="13" t="s">
        <v>131</v>
      </c>
      <c r="AU192" s="13" t="s">
        <v>89</v>
      </c>
      <c r="AY192" s="13" t="s">
        <v>130</v>
      </c>
      <c r="BE192" s="140">
        <f t="shared" si="34"/>
        <v>0</v>
      </c>
      <c r="BF192" s="140">
        <f t="shared" si="35"/>
        <v>0</v>
      </c>
      <c r="BG192" s="140">
        <f t="shared" si="36"/>
        <v>0</v>
      </c>
      <c r="BH192" s="140">
        <f t="shared" si="37"/>
        <v>0</v>
      </c>
      <c r="BI192" s="140">
        <f t="shared" si="38"/>
        <v>0</v>
      </c>
      <c r="BJ192" s="13" t="s">
        <v>9</v>
      </c>
      <c r="BK192" s="140">
        <f t="shared" si="39"/>
        <v>0</v>
      </c>
      <c r="BL192" s="13" t="s">
        <v>135</v>
      </c>
      <c r="BM192" s="13" t="s">
        <v>342</v>
      </c>
    </row>
    <row r="193" spans="2:65" s="1" customFormat="1" ht="22.5" customHeight="1">
      <c r="B193" s="131"/>
      <c r="C193" s="132" t="s">
        <v>70</v>
      </c>
      <c r="D193" s="132" t="s">
        <v>131</v>
      </c>
      <c r="E193" s="133" t="s">
        <v>343</v>
      </c>
      <c r="F193" s="186" t="s">
        <v>344</v>
      </c>
      <c r="G193" s="187"/>
      <c r="H193" s="187"/>
      <c r="I193" s="187"/>
      <c r="J193" s="134" t="s">
        <v>173</v>
      </c>
      <c r="K193" s="135">
        <v>14</v>
      </c>
      <c r="L193" s="188"/>
      <c r="M193" s="187"/>
      <c r="N193" s="188">
        <f t="shared" si="30"/>
        <v>0</v>
      </c>
      <c r="O193" s="187"/>
      <c r="P193" s="187"/>
      <c r="Q193" s="187"/>
      <c r="R193" s="136"/>
      <c r="T193" s="137" t="s">
        <v>3</v>
      </c>
      <c r="U193" s="36" t="s">
        <v>35</v>
      </c>
      <c r="V193" s="138">
        <v>0</v>
      </c>
      <c r="W193" s="138">
        <f t="shared" si="31"/>
        <v>0</v>
      </c>
      <c r="X193" s="138">
        <v>0</v>
      </c>
      <c r="Y193" s="138">
        <f t="shared" si="32"/>
        <v>0</v>
      </c>
      <c r="Z193" s="138">
        <v>0</v>
      </c>
      <c r="AA193" s="139">
        <f t="shared" si="33"/>
        <v>0</v>
      </c>
      <c r="AR193" s="13" t="s">
        <v>135</v>
      </c>
      <c r="AT193" s="13" t="s">
        <v>131</v>
      </c>
      <c r="AU193" s="13" t="s">
        <v>89</v>
      </c>
      <c r="AY193" s="13" t="s">
        <v>130</v>
      </c>
      <c r="BE193" s="140">
        <f t="shared" si="34"/>
        <v>0</v>
      </c>
      <c r="BF193" s="140">
        <f t="shared" si="35"/>
        <v>0</v>
      </c>
      <c r="BG193" s="140">
        <f t="shared" si="36"/>
        <v>0</v>
      </c>
      <c r="BH193" s="140">
        <f t="shared" si="37"/>
        <v>0</v>
      </c>
      <c r="BI193" s="140">
        <f t="shared" si="38"/>
        <v>0</v>
      </c>
      <c r="BJ193" s="13" t="s">
        <v>9</v>
      </c>
      <c r="BK193" s="140">
        <f t="shared" si="39"/>
        <v>0</v>
      </c>
      <c r="BL193" s="13" t="s">
        <v>135</v>
      </c>
      <c r="BM193" s="13" t="s">
        <v>345</v>
      </c>
    </row>
    <row r="194" spans="2:65" s="1" customFormat="1" ht="22.5" customHeight="1">
      <c r="B194" s="131"/>
      <c r="C194" s="132" t="s">
        <v>70</v>
      </c>
      <c r="D194" s="132" t="s">
        <v>131</v>
      </c>
      <c r="E194" s="133" t="s">
        <v>346</v>
      </c>
      <c r="F194" s="186" t="s">
        <v>347</v>
      </c>
      <c r="G194" s="187"/>
      <c r="H194" s="187"/>
      <c r="I194" s="187"/>
      <c r="J194" s="134" t="s">
        <v>173</v>
      </c>
      <c r="K194" s="135">
        <v>6</v>
      </c>
      <c r="L194" s="188"/>
      <c r="M194" s="187"/>
      <c r="N194" s="188">
        <f t="shared" si="30"/>
        <v>0</v>
      </c>
      <c r="O194" s="187"/>
      <c r="P194" s="187"/>
      <c r="Q194" s="187"/>
      <c r="R194" s="136"/>
      <c r="T194" s="137" t="s">
        <v>3</v>
      </c>
      <c r="U194" s="36" t="s">
        <v>35</v>
      </c>
      <c r="V194" s="138">
        <v>0</v>
      </c>
      <c r="W194" s="138">
        <f t="shared" si="31"/>
        <v>0</v>
      </c>
      <c r="X194" s="138">
        <v>0</v>
      </c>
      <c r="Y194" s="138">
        <f t="shared" si="32"/>
        <v>0</v>
      </c>
      <c r="Z194" s="138">
        <v>0</v>
      </c>
      <c r="AA194" s="139">
        <f t="shared" si="33"/>
        <v>0</v>
      </c>
      <c r="AR194" s="13" t="s">
        <v>135</v>
      </c>
      <c r="AT194" s="13" t="s">
        <v>131</v>
      </c>
      <c r="AU194" s="13" t="s">
        <v>89</v>
      </c>
      <c r="AY194" s="13" t="s">
        <v>130</v>
      </c>
      <c r="BE194" s="140">
        <f t="shared" si="34"/>
        <v>0</v>
      </c>
      <c r="BF194" s="140">
        <f t="shared" si="35"/>
        <v>0</v>
      </c>
      <c r="BG194" s="140">
        <f t="shared" si="36"/>
        <v>0</v>
      </c>
      <c r="BH194" s="140">
        <f t="shared" si="37"/>
        <v>0</v>
      </c>
      <c r="BI194" s="140">
        <f t="shared" si="38"/>
        <v>0</v>
      </c>
      <c r="BJ194" s="13" t="s">
        <v>9</v>
      </c>
      <c r="BK194" s="140">
        <f t="shared" si="39"/>
        <v>0</v>
      </c>
      <c r="BL194" s="13" t="s">
        <v>135</v>
      </c>
      <c r="BM194" s="13" t="s">
        <v>348</v>
      </c>
    </row>
    <row r="195" spans="2:65" s="1" customFormat="1" ht="22.5" customHeight="1">
      <c r="B195" s="131"/>
      <c r="C195" s="132" t="s">
        <v>70</v>
      </c>
      <c r="D195" s="132" t="s">
        <v>131</v>
      </c>
      <c r="E195" s="133" t="s">
        <v>349</v>
      </c>
      <c r="F195" s="186" t="s">
        <v>350</v>
      </c>
      <c r="G195" s="187"/>
      <c r="H195" s="187"/>
      <c r="I195" s="187"/>
      <c r="J195" s="134" t="s">
        <v>173</v>
      </c>
      <c r="K195" s="135">
        <v>3</v>
      </c>
      <c r="L195" s="188"/>
      <c r="M195" s="187"/>
      <c r="N195" s="188">
        <f t="shared" si="30"/>
        <v>0</v>
      </c>
      <c r="O195" s="187"/>
      <c r="P195" s="187"/>
      <c r="Q195" s="187"/>
      <c r="R195" s="136"/>
      <c r="T195" s="137" t="s">
        <v>3</v>
      </c>
      <c r="U195" s="36" t="s">
        <v>35</v>
      </c>
      <c r="V195" s="138">
        <v>0</v>
      </c>
      <c r="W195" s="138">
        <f t="shared" si="31"/>
        <v>0</v>
      </c>
      <c r="X195" s="138">
        <v>0</v>
      </c>
      <c r="Y195" s="138">
        <f t="shared" si="32"/>
        <v>0</v>
      </c>
      <c r="Z195" s="138">
        <v>0</v>
      </c>
      <c r="AA195" s="139">
        <f t="shared" si="33"/>
        <v>0</v>
      </c>
      <c r="AR195" s="13" t="s">
        <v>135</v>
      </c>
      <c r="AT195" s="13" t="s">
        <v>131</v>
      </c>
      <c r="AU195" s="13" t="s">
        <v>89</v>
      </c>
      <c r="AY195" s="13" t="s">
        <v>130</v>
      </c>
      <c r="BE195" s="140">
        <f t="shared" si="34"/>
        <v>0</v>
      </c>
      <c r="BF195" s="140">
        <f t="shared" si="35"/>
        <v>0</v>
      </c>
      <c r="BG195" s="140">
        <f t="shared" si="36"/>
        <v>0</v>
      </c>
      <c r="BH195" s="140">
        <f t="shared" si="37"/>
        <v>0</v>
      </c>
      <c r="BI195" s="140">
        <f t="shared" si="38"/>
        <v>0</v>
      </c>
      <c r="BJ195" s="13" t="s">
        <v>9</v>
      </c>
      <c r="BK195" s="140">
        <f t="shared" si="39"/>
        <v>0</v>
      </c>
      <c r="BL195" s="13" t="s">
        <v>135</v>
      </c>
      <c r="BM195" s="13" t="s">
        <v>351</v>
      </c>
    </row>
    <row r="196" spans="2:65" s="1" customFormat="1" ht="22.5" customHeight="1">
      <c r="B196" s="131"/>
      <c r="C196" s="132" t="s">
        <v>70</v>
      </c>
      <c r="D196" s="132" t="s">
        <v>131</v>
      </c>
      <c r="E196" s="133" t="s">
        <v>352</v>
      </c>
      <c r="F196" s="186" t="s">
        <v>353</v>
      </c>
      <c r="G196" s="187"/>
      <c r="H196" s="187"/>
      <c r="I196" s="187"/>
      <c r="J196" s="134" t="s">
        <v>173</v>
      </c>
      <c r="K196" s="135">
        <v>2</v>
      </c>
      <c r="L196" s="188"/>
      <c r="M196" s="187"/>
      <c r="N196" s="188">
        <f t="shared" si="30"/>
        <v>0</v>
      </c>
      <c r="O196" s="187"/>
      <c r="P196" s="187"/>
      <c r="Q196" s="187"/>
      <c r="R196" s="136"/>
      <c r="T196" s="137" t="s">
        <v>3</v>
      </c>
      <c r="U196" s="36" t="s">
        <v>35</v>
      </c>
      <c r="V196" s="138">
        <v>0</v>
      </c>
      <c r="W196" s="138">
        <f t="shared" si="31"/>
        <v>0</v>
      </c>
      <c r="X196" s="138">
        <v>0</v>
      </c>
      <c r="Y196" s="138">
        <f t="shared" si="32"/>
        <v>0</v>
      </c>
      <c r="Z196" s="138">
        <v>0</v>
      </c>
      <c r="AA196" s="139">
        <f t="shared" si="33"/>
        <v>0</v>
      </c>
      <c r="AR196" s="13" t="s">
        <v>135</v>
      </c>
      <c r="AT196" s="13" t="s">
        <v>131</v>
      </c>
      <c r="AU196" s="13" t="s">
        <v>89</v>
      </c>
      <c r="AY196" s="13" t="s">
        <v>130</v>
      </c>
      <c r="BE196" s="140">
        <f t="shared" si="34"/>
        <v>0</v>
      </c>
      <c r="BF196" s="140">
        <f t="shared" si="35"/>
        <v>0</v>
      </c>
      <c r="BG196" s="140">
        <f t="shared" si="36"/>
        <v>0</v>
      </c>
      <c r="BH196" s="140">
        <f t="shared" si="37"/>
        <v>0</v>
      </c>
      <c r="BI196" s="140">
        <f t="shared" si="38"/>
        <v>0</v>
      </c>
      <c r="BJ196" s="13" t="s">
        <v>9</v>
      </c>
      <c r="BK196" s="140">
        <f t="shared" si="39"/>
        <v>0</v>
      </c>
      <c r="BL196" s="13" t="s">
        <v>135</v>
      </c>
      <c r="BM196" s="13" t="s">
        <v>354</v>
      </c>
    </row>
    <row r="197" spans="2:65" s="1" customFormat="1" ht="22.5" customHeight="1">
      <c r="B197" s="131"/>
      <c r="C197" s="132" t="s">
        <v>70</v>
      </c>
      <c r="D197" s="132" t="s">
        <v>131</v>
      </c>
      <c r="E197" s="133" t="s">
        <v>355</v>
      </c>
      <c r="F197" s="186" t="s">
        <v>356</v>
      </c>
      <c r="G197" s="187"/>
      <c r="H197" s="187"/>
      <c r="I197" s="187"/>
      <c r="J197" s="134" t="s">
        <v>173</v>
      </c>
      <c r="K197" s="135">
        <v>1</v>
      </c>
      <c r="L197" s="188"/>
      <c r="M197" s="187"/>
      <c r="N197" s="188">
        <f t="shared" si="30"/>
        <v>0</v>
      </c>
      <c r="O197" s="187"/>
      <c r="P197" s="187"/>
      <c r="Q197" s="187"/>
      <c r="R197" s="136"/>
      <c r="T197" s="137" t="s">
        <v>3</v>
      </c>
      <c r="U197" s="36" t="s">
        <v>35</v>
      </c>
      <c r="V197" s="138">
        <v>0</v>
      </c>
      <c r="W197" s="138">
        <f t="shared" si="31"/>
        <v>0</v>
      </c>
      <c r="X197" s="138">
        <v>0</v>
      </c>
      <c r="Y197" s="138">
        <f t="shared" si="32"/>
        <v>0</v>
      </c>
      <c r="Z197" s="138">
        <v>0</v>
      </c>
      <c r="AA197" s="139">
        <f t="shared" si="33"/>
        <v>0</v>
      </c>
      <c r="AR197" s="13" t="s">
        <v>135</v>
      </c>
      <c r="AT197" s="13" t="s">
        <v>131</v>
      </c>
      <c r="AU197" s="13" t="s">
        <v>89</v>
      </c>
      <c r="AY197" s="13" t="s">
        <v>130</v>
      </c>
      <c r="BE197" s="140">
        <f t="shared" si="34"/>
        <v>0</v>
      </c>
      <c r="BF197" s="140">
        <f t="shared" si="35"/>
        <v>0</v>
      </c>
      <c r="BG197" s="140">
        <f t="shared" si="36"/>
        <v>0</v>
      </c>
      <c r="BH197" s="140">
        <f t="shared" si="37"/>
        <v>0</v>
      </c>
      <c r="BI197" s="140">
        <f t="shared" si="38"/>
        <v>0</v>
      </c>
      <c r="BJ197" s="13" t="s">
        <v>9</v>
      </c>
      <c r="BK197" s="140">
        <f t="shared" si="39"/>
        <v>0</v>
      </c>
      <c r="BL197" s="13" t="s">
        <v>135</v>
      </c>
      <c r="BM197" s="13" t="s">
        <v>357</v>
      </c>
    </row>
    <row r="198" spans="2:65" s="1" customFormat="1" ht="22.5" customHeight="1">
      <c r="B198" s="131"/>
      <c r="C198" s="132" t="s">
        <v>70</v>
      </c>
      <c r="D198" s="132" t="s">
        <v>131</v>
      </c>
      <c r="E198" s="133" t="s">
        <v>358</v>
      </c>
      <c r="F198" s="186" t="s">
        <v>359</v>
      </c>
      <c r="G198" s="187"/>
      <c r="H198" s="187"/>
      <c r="I198" s="187"/>
      <c r="J198" s="134" t="s">
        <v>173</v>
      </c>
      <c r="K198" s="135">
        <v>2</v>
      </c>
      <c r="L198" s="188"/>
      <c r="M198" s="187"/>
      <c r="N198" s="188">
        <f t="shared" si="30"/>
        <v>0</v>
      </c>
      <c r="O198" s="187"/>
      <c r="P198" s="187"/>
      <c r="Q198" s="187"/>
      <c r="R198" s="136"/>
      <c r="T198" s="137" t="s">
        <v>3</v>
      </c>
      <c r="U198" s="36" t="s">
        <v>35</v>
      </c>
      <c r="V198" s="138">
        <v>0</v>
      </c>
      <c r="W198" s="138">
        <f t="shared" si="31"/>
        <v>0</v>
      </c>
      <c r="X198" s="138">
        <v>0</v>
      </c>
      <c r="Y198" s="138">
        <f t="shared" si="32"/>
        <v>0</v>
      </c>
      <c r="Z198" s="138">
        <v>0</v>
      </c>
      <c r="AA198" s="139">
        <f t="shared" si="33"/>
        <v>0</v>
      </c>
      <c r="AR198" s="13" t="s">
        <v>135</v>
      </c>
      <c r="AT198" s="13" t="s">
        <v>131</v>
      </c>
      <c r="AU198" s="13" t="s">
        <v>89</v>
      </c>
      <c r="AY198" s="13" t="s">
        <v>130</v>
      </c>
      <c r="BE198" s="140">
        <f t="shared" si="34"/>
        <v>0</v>
      </c>
      <c r="BF198" s="140">
        <f t="shared" si="35"/>
        <v>0</v>
      </c>
      <c r="BG198" s="140">
        <f t="shared" si="36"/>
        <v>0</v>
      </c>
      <c r="BH198" s="140">
        <f t="shared" si="37"/>
        <v>0</v>
      </c>
      <c r="BI198" s="140">
        <f t="shared" si="38"/>
        <v>0</v>
      </c>
      <c r="BJ198" s="13" t="s">
        <v>9</v>
      </c>
      <c r="BK198" s="140">
        <f t="shared" si="39"/>
        <v>0</v>
      </c>
      <c r="BL198" s="13" t="s">
        <v>135</v>
      </c>
      <c r="BM198" s="13" t="s">
        <v>360</v>
      </c>
    </row>
    <row r="199" spans="2:65" s="1" customFormat="1" ht="22.5" customHeight="1">
      <c r="B199" s="131"/>
      <c r="C199" s="132" t="s">
        <v>70</v>
      </c>
      <c r="D199" s="132" t="s">
        <v>131</v>
      </c>
      <c r="E199" s="133" t="s">
        <v>361</v>
      </c>
      <c r="F199" s="186" t="s">
        <v>362</v>
      </c>
      <c r="G199" s="187"/>
      <c r="H199" s="187"/>
      <c r="I199" s="187"/>
      <c r="J199" s="134" t="s">
        <v>173</v>
      </c>
      <c r="K199" s="135">
        <v>1</v>
      </c>
      <c r="L199" s="188"/>
      <c r="M199" s="187"/>
      <c r="N199" s="188">
        <f t="shared" si="30"/>
        <v>0</v>
      </c>
      <c r="O199" s="187"/>
      <c r="P199" s="187"/>
      <c r="Q199" s="187"/>
      <c r="R199" s="136"/>
      <c r="T199" s="137" t="s">
        <v>3</v>
      </c>
      <c r="U199" s="36" t="s">
        <v>35</v>
      </c>
      <c r="V199" s="138">
        <v>0</v>
      </c>
      <c r="W199" s="138">
        <f t="shared" si="31"/>
        <v>0</v>
      </c>
      <c r="X199" s="138">
        <v>0</v>
      </c>
      <c r="Y199" s="138">
        <f t="shared" si="32"/>
        <v>0</v>
      </c>
      <c r="Z199" s="138">
        <v>0</v>
      </c>
      <c r="AA199" s="139">
        <f t="shared" si="33"/>
        <v>0</v>
      </c>
      <c r="AR199" s="13" t="s">
        <v>135</v>
      </c>
      <c r="AT199" s="13" t="s">
        <v>131</v>
      </c>
      <c r="AU199" s="13" t="s">
        <v>89</v>
      </c>
      <c r="AY199" s="13" t="s">
        <v>130</v>
      </c>
      <c r="BE199" s="140">
        <f t="shared" si="34"/>
        <v>0</v>
      </c>
      <c r="BF199" s="140">
        <f t="shared" si="35"/>
        <v>0</v>
      </c>
      <c r="BG199" s="140">
        <f t="shared" si="36"/>
        <v>0</v>
      </c>
      <c r="BH199" s="140">
        <f t="shared" si="37"/>
        <v>0</v>
      </c>
      <c r="BI199" s="140">
        <f t="shared" si="38"/>
        <v>0</v>
      </c>
      <c r="BJ199" s="13" t="s">
        <v>9</v>
      </c>
      <c r="BK199" s="140">
        <f t="shared" si="39"/>
        <v>0</v>
      </c>
      <c r="BL199" s="13" t="s">
        <v>135</v>
      </c>
      <c r="BM199" s="13" t="s">
        <v>363</v>
      </c>
    </row>
    <row r="200" spans="2:65" s="1" customFormat="1" ht="22.5" customHeight="1">
      <c r="B200" s="131"/>
      <c r="C200" s="132" t="s">
        <v>70</v>
      </c>
      <c r="D200" s="132" t="s">
        <v>131</v>
      </c>
      <c r="E200" s="133" t="s">
        <v>364</v>
      </c>
      <c r="F200" s="186" t="s">
        <v>365</v>
      </c>
      <c r="G200" s="187"/>
      <c r="H200" s="187"/>
      <c r="I200" s="187"/>
      <c r="J200" s="134" t="s">
        <v>173</v>
      </c>
      <c r="K200" s="135">
        <v>2</v>
      </c>
      <c r="L200" s="188"/>
      <c r="M200" s="187"/>
      <c r="N200" s="188">
        <f t="shared" si="30"/>
        <v>0</v>
      </c>
      <c r="O200" s="187"/>
      <c r="P200" s="187"/>
      <c r="Q200" s="187"/>
      <c r="R200" s="136"/>
      <c r="T200" s="137" t="s">
        <v>3</v>
      </c>
      <c r="U200" s="36" t="s">
        <v>35</v>
      </c>
      <c r="V200" s="138">
        <v>0</v>
      </c>
      <c r="W200" s="138">
        <f t="shared" si="31"/>
        <v>0</v>
      </c>
      <c r="X200" s="138">
        <v>0</v>
      </c>
      <c r="Y200" s="138">
        <f t="shared" si="32"/>
        <v>0</v>
      </c>
      <c r="Z200" s="138">
        <v>0</v>
      </c>
      <c r="AA200" s="139">
        <f t="shared" si="33"/>
        <v>0</v>
      </c>
      <c r="AR200" s="13" t="s">
        <v>135</v>
      </c>
      <c r="AT200" s="13" t="s">
        <v>131</v>
      </c>
      <c r="AU200" s="13" t="s">
        <v>89</v>
      </c>
      <c r="AY200" s="13" t="s">
        <v>130</v>
      </c>
      <c r="BE200" s="140">
        <f t="shared" si="34"/>
        <v>0</v>
      </c>
      <c r="BF200" s="140">
        <f t="shared" si="35"/>
        <v>0</v>
      </c>
      <c r="BG200" s="140">
        <f t="shared" si="36"/>
        <v>0</v>
      </c>
      <c r="BH200" s="140">
        <f t="shared" si="37"/>
        <v>0</v>
      </c>
      <c r="BI200" s="140">
        <f t="shared" si="38"/>
        <v>0</v>
      </c>
      <c r="BJ200" s="13" t="s">
        <v>9</v>
      </c>
      <c r="BK200" s="140">
        <f t="shared" si="39"/>
        <v>0</v>
      </c>
      <c r="BL200" s="13" t="s">
        <v>135</v>
      </c>
      <c r="BM200" s="13" t="s">
        <v>366</v>
      </c>
    </row>
    <row r="201" spans="2:65" s="1" customFormat="1" ht="22.5" customHeight="1">
      <c r="B201" s="131"/>
      <c r="C201" s="132" t="s">
        <v>70</v>
      </c>
      <c r="D201" s="132" t="s">
        <v>131</v>
      </c>
      <c r="E201" s="133" t="s">
        <v>367</v>
      </c>
      <c r="F201" s="186" t="s">
        <v>368</v>
      </c>
      <c r="G201" s="187"/>
      <c r="H201" s="187"/>
      <c r="I201" s="187"/>
      <c r="J201" s="134" t="s">
        <v>173</v>
      </c>
      <c r="K201" s="135">
        <v>2</v>
      </c>
      <c r="L201" s="188"/>
      <c r="M201" s="187"/>
      <c r="N201" s="188">
        <f t="shared" si="30"/>
        <v>0</v>
      </c>
      <c r="O201" s="187"/>
      <c r="P201" s="187"/>
      <c r="Q201" s="187"/>
      <c r="R201" s="136"/>
      <c r="T201" s="137" t="s">
        <v>3</v>
      </c>
      <c r="U201" s="36" t="s">
        <v>35</v>
      </c>
      <c r="V201" s="138">
        <v>0</v>
      </c>
      <c r="W201" s="138">
        <f t="shared" si="31"/>
        <v>0</v>
      </c>
      <c r="X201" s="138">
        <v>0</v>
      </c>
      <c r="Y201" s="138">
        <f t="shared" si="32"/>
        <v>0</v>
      </c>
      <c r="Z201" s="138">
        <v>0</v>
      </c>
      <c r="AA201" s="139">
        <f t="shared" si="33"/>
        <v>0</v>
      </c>
      <c r="AR201" s="13" t="s">
        <v>135</v>
      </c>
      <c r="AT201" s="13" t="s">
        <v>131</v>
      </c>
      <c r="AU201" s="13" t="s">
        <v>89</v>
      </c>
      <c r="AY201" s="13" t="s">
        <v>130</v>
      </c>
      <c r="BE201" s="140">
        <f t="shared" si="34"/>
        <v>0</v>
      </c>
      <c r="BF201" s="140">
        <f t="shared" si="35"/>
        <v>0</v>
      </c>
      <c r="BG201" s="140">
        <f t="shared" si="36"/>
        <v>0</v>
      </c>
      <c r="BH201" s="140">
        <f t="shared" si="37"/>
        <v>0</v>
      </c>
      <c r="BI201" s="140">
        <f t="shared" si="38"/>
        <v>0</v>
      </c>
      <c r="BJ201" s="13" t="s">
        <v>9</v>
      </c>
      <c r="BK201" s="140">
        <f t="shared" si="39"/>
        <v>0</v>
      </c>
      <c r="BL201" s="13" t="s">
        <v>135</v>
      </c>
      <c r="BM201" s="13" t="s">
        <v>369</v>
      </c>
    </row>
    <row r="202" spans="2:65" s="1" customFormat="1" ht="22.5" customHeight="1">
      <c r="B202" s="131"/>
      <c r="C202" s="132" t="s">
        <v>70</v>
      </c>
      <c r="D202" s="132" t="s">
        <v>131</v>
      </c>
      <c r="E202" s="133" t="s">
        <v>370</v>
      </c>
      <c r="F202" s="186" t="s">
        <v>371</v>
      </c>
      <c r="G202" s="187"/>
      <c r="H202" s="187"/>
      <c r="I202" s="187"/>
      <c r="J202" s="134" t="s">
        <v>173</v>
      </c>
      <c r="K202" s="135">
        <v>2</v>
      </c>
      <c r="L202" s="188"/>
      <c r="M202" s="187"/>
      <c r="N202" s="188">
        <f t="shared" si="30"/>
        <v>0</v>
      </c>
      <c r="O202" s="187"/>
      <c r="P202" s="187"/>
      <c r="Q202" s="187"/>
      <c r="R202" s="136"/>
      <c r="T202" s="137" t="s">
        <v>3</v>
      </c>
      <c r="U202" s="36" t="s">
        <v>35</v>
      </c>
      <c r="V202" s="138">
        <v>0</v>
      </c>
      <c r="W202" s="138">
        <f t="shared" si="31"/>
        <v>0</v>
      </c>
      <c r="X202" s="138">
        <v>0</v>
      </c>
      <c r="Y202" s="138">
        <f t="shared" si="32"/>
        <v>0</v>
      </c>
      <c r="Z202" s="138">
        <v>0</v>
      </c>
      <c r="AA202" s="139">
        <f t="shared" si="33"/>
        <v>0</v>
      </c>
      <c r="AR202" s="13" t="s">
        <v>135</v>
      </c>
      <c r="AT202" s="13" t="s">
        <v>131</v>
      </c>
      <c r="AU202" s="13" t="s">
        <v>89</v>
      </c>
      <c r="AY202" s="13" t="s">
        <v>130</v>
      </c>
      <c r="BE202" s="140">
        <f t="shared" si="34"/>
        <v>0</v>
      </c>
      <c r="BF202" s="140">
        <f t="shared" si="35"/>
        <v>0</v>
      </c>
      <c r="BG202" s="140">
        <f t="shared" si="36"/>
        <v>0</v>
      </c>
      <c r="BH202" s="140">
        <f t="shared" si="37"/>
        <v>0</v>
      </c>
      <c r="BI202" s="140">
        <f t="shared" si="38"/>
        <v>0</v>
      </c>
      <c r="BJ202" s="13" t="s">
        <v>9</v>
      </c>
      <c r="BK202" s="140">
        <f t="shared" si="39"/>
        <v>0</v>
      </c>
      <c r="BL202" s="13" t="s">
        <v>135</v>
      </c>
      <c r="BM202" s="13" t="s">
        <v>372</v>
      </c>
    </row>
    <row r="203" spans="2:65" s="1" customFormat="1" ht="31.5" customHeight="1">
      <c r="B203" s="131"/>
      <c r="C203" s="132" t="s">
        <v>70</v>
      </c>
      <c r="D203" s="132" t="s">
        <v>131</v>
      </c>
      <c r="E203" s="133" t="s">
        <v>373</v>
      </c>
      <c r="F203" s="186" t="s">
        <v>374</v>
      </c>
      <c r="G203" s="187"/>
      <c r="H203" s="187"/>
      <c r="I203" s="187"/>
      <c r="J203" s="134" t="s">
        <v>173</v>
      </c>
      <c r="K203" s="135">
        <v>29</v>
      </c>
      <c r="L203" s="188"/>
      <c r="M203" s="187"/>
      <c r="N203" s="188">
        <f t="shared" si="30"/>
        <v>0</v>
      </c>
      <c r="O203" s="187"/>
      <c r="P203" s="187"/>
      <c r="Q203" s="187"/>
      <c r="R203" s="136"/>
      <c r="T203" s="137" t="s">
        <v>3</v>
      </c>
      <c r="U203" s="36" t="s">
        <v>35</v>
      </c>
      <c r="V203" s="138">
        <v>0</v>
      </c>
      <c r="W203" s="138">
        <f t="shared" si="31"/>
        <v>0</v>
      </c>
      <c r="X203" s="138">
        <v>0</v>
      </c>
      <c r="Y203" s="138">
        <f t="shared" si="32"/>
        <v>0</v>
      </c>
      <c r="Z203" s="138">
        <v>0</v>
      </c>
      <c r="AA203" s="139">
        <f t="shared" si="33"/>
        <v>0</v>
      </c>
      <c r="AR203" s="13" t="s">
        <v>135</v>
      </c>
      <c r="AT203" s="13" t="s">
        <v>131</v>
      </c>
      <c r="AU203" s="13" t="s">
        <v>89</v>
      </c>
      <c r="AY203" s="13" t="s">
        <v>130</v>
      </c>
      <c r="BE203" s="140">
        <f t="shared" si="34"/>
        <v>0</v>
      </c>
      <c r="BF203" s="140">
        <f t="shared" si="35"/>
        <v>0</v>
      </c>
      <c r="BG203" s="140">
        <f t="shared" si="36"/>
        <v>0</v>
      </c>
      <c r="BH203" s="140">
        <f t="shared" si="37"/>
        <v>0</v>
      </c>
      <c r="BI203" s="140">
        <f t="shared" si="38"/>
        <v>0</v>
      </c>
      <c r="BJ203" s="13" t="s">
        <v>9</v>
      </c>
      <c r="BK203" s="140">
        <f t="shared" si="39"/>
        <v>0</v>
      </c>
      <c r="BL203" s="13" t="s">
        <v>135</v>
      </c>
      <c r="BM203" s="13" t="s">
        <v>375</v>
      </c>
    </row>
    <row r="204" spans="2:65" s="1" customFormat="1" ht="31.5" customHeight="1">
      <c r="B204" s="131"/>
      <c r="C204" s="132" t="s">
        <v>376</v>
      </c>
      <c r="D204" s="132" t="s">
        <v>131</v>
      </c>
      <c r="E204" s="133" t="s">
        <v>377</v>
      </c>
      <c r="F204" s="186" t="s">
        <v>378</v>
      </c>
      <c r="G204" s="187"/>
      <c r="H204" s="187"/>
      <c r="I204" s="187"/>
      <c r="J204" s="134" t="s">
        <v>169</v>
      </c>
      <c r="K204" s="135"/>
      <c r="L204" s="188"/>
      <c r="M204" s="187"/>
      <c r="N204" s="188">
        <f t="shared" si="30"/>
        <v>0</v>
      </c>
      <c r="O204" s="187"/>
      <c r="P204" s="187"/>
      <c r="Q204" s="187"/>
      <c r="R204" s="136"/>
      <c r="T204" s="137" t="s">
        <v>3</v>
      </c>
      <c r="U204" s="36" t="s">
        <v>35</v>
      </c>
      <c r="V204" s="138">
        <v>0</v>
      </c>
      <c r="W204" s="138">
        <f t="shared" si="31"/>
        <v>0</v>
      </c>
      <c r="X204" s="138">
        <v>0</v>
      </c>
      <c r="Y204" s="138">
        <f t="shared" si="32"/>
        <v>0</v>
      </c>
      <c r="Z204" s="138">
        <v>0</v>
      </c>
      <c r="AA204" s="139">
        <f t="shared" si="33"/>
        <v>0</v>
      </c>
      <c r="AR204" s="13" t="s">
        <v>135</v>
      </c>
      <c r="AT204" s="13" t="s">
        <v>131</v>
      </c>
      <c r="AU204" s="13" t="s">
        <v>89</v>
      </c>
      <c r="AY204" s="13" t="s">
        <v>130</v>
      </c>
      <c r="BE204" s="140">
        <f t="shared" si="34"/>
        <v>0</v>
      </c>
      <c r="BF204" s="140">
        <f t="shared" si="35"/>
        <v>0</v>
      </c>
      <c r="BG204" s="140">
        <f t="shared" si="36"/>
        <v>0</v>
      </c>
      <c r="BH204" s="140">
        <f t="shared" si="37"/>
        <v>0</v>
      </c>
      <c r="BI204" s="140">
        <f t="shared" si="38"/>
        <v>0</v>
      </c>
      <c r="BJ204" s="13" t="s">
        <v>9</v>
      </c>
      <c r="BK204" s="140">
        <f t="shared" si="39"/>
        <v>0</v>
      </c>
      <c r="BL204" s="13" t="s">
        <v>135</v>
      </c>
      <c r="BM204" s="13" t="s">
        <v>379</v>
      </c>
    </row>
    <row r="205" spans="2:65" s="9" customFormat="1" ht="29.85" customHeight="1">
      <c r="B205" s="120"/>
      <c r="C205" s="121"/>
      <c r="D205" s="130" t="s">
        <v>105</v>
      </c>
      <c r="E205" s="130"/>
      <c r="F205" s="130"/>
      <c r="G205" s="130"/>
      <c r="H205" s="130"/>
      <c r="I205" s="130"/>
      <c r="J205" s="130"/>
      <c r="K205" s="130"/>
      <c r="L205" s="130"/>
      <c r="M205" s="130"/>
      <c r="N205" s="195">
        <f>BK205</f>
        <v>0</v>
      </c>
      <c r="O205" s="196"/>
      <c r="P205" s="196"/>
      <c r="Q205" s="196"/>
      <c r="R205" s="123"/>
      <c r="T205" s="124"/>
      <c r="U205" s="121"/>
      <c r="V205" s="121"/>
      <c r="W205" s="125">
        <f>SUM(W206:W212)</f>
        <v>0</v>
      </c>
      <c r="X205" s="121"/>
      <c r="Y205" s="125">
        <f>SUM(Y206:Y212)</f>
        <v>0</v>
      </c>
      <c r="Z205" s="121"/>
      <c r="AA205" s="126">
        <f>SUM(AA206:AA212)</f>
        <v>0</v>
      </c>
      <c r="AR205" s="127" t="s">
        <v>89</v>
      </c>
      <c r="AT205" s="128" t="s">
        <v>69</v>
      </c>
      <c r="AU205" s="128" t="s">
        <v>9</v>
      </c>
      <c r="AY205" s="127" t="s">
        <v>130</v>
      </c>
      <c r="BK205" s="129">
        <f>SUM(BK206:BK212)</f>
        <v>0</v>
      </c>
    </row>
    <row r="206" spans="2:65" s="1" customFormat="1" ht="31.5" customHeight="1">
      <c r="B206" s="131"/>
      <c r="C206" s="132" t="s">
        <v>70</v>
      </c>
      <c r="D206" s="132" t="s">
        <v>131</v>
      </c>
      <c r="E206" s="133" t="s">
        <v>380</v>
      </c>
      <c r="F206" s="201" t="s">
        <v>556</v>
      </c>
      <c r="G206" s="187"/>
      <c r="H206" s="187"/>
      <c r="I206" s="187"/>
      <c r="J206" s="134" t="s">
        <v>173</v>
      </c>
      <c r="K206" s="135">
        <v>8</v>
      </c>
      <c r="L206" s="188"/>
      <c r="M206" s="187"/>
      <c r="N206" s="188">
        <f t="shared" ref="N206:N212" si="40">ROUND(L206*K206,0)</f>
        <v>0</v>
      </c>
      <c r="O206" s="187"/>
      <c r="P206" s="187"/>
      <c r="Q206" s="187"/>
      <c r="R206" s="136"/>
      <c r="T206" s="137" t="s">
        <v>3</v>
      </c>
      <c r="U206" s="36" t="s">
        <v>35</v>
      </c>
      <c r="V206" s="138">
        <v>0</v>
      </c>
      <c r="W206" s="138">
        <f t="shared" ref="W206:W212" si="41">V206*K206</f>
        <v>0</v>
      </c>
      <c r="X206" s="138">
        <v>0</v>
      </c>
      <c r="Y206" s="138">
        <f t="shared" ref="Y206:Y212" si="42">X206*K206</f>
        <v>0</v>
      </c>
      <c r="Z206" s="138">
        <v>0</v>
      </c>
      <c r="AA206" s="139">
        <f t="shared" ref="AA206:AA212" si="43">Z206*K206</f>
        <v>0</v>
      </c>
      <c r="AR206" s="13" t="s">
        <v>135</v>
      </c>
      <c r="AT206" s="13" t="s">
        <v>131</v>
      </c>
      <c r="AU206" s="13" t="s">
        <v>89</v>
      </c>
      <c r="AY206" s="13" t="s">
        <v>130</v>
      </c>
      <c r="BE206" s="140">
        <f t="shared" ref="BE206:BE212" si="44">IF(U206="základní",N206,0)</f>
        <v>0</v>
      </c>
      <c r="BF206" s="140">
        <f t="shared" ref="BF206:BF212" si="45">IF(U206="snížená",N206,0)</f>
        <v>0</v>
      </c>
      <c r="BG206" s="140">
        <f t="shared" ref="BG206:BG212" si="46">IF(U206="zákl. přenesená",N206,0)</f>
        <v>0</v>
      </c>
      <c r="BH206" s="140">
        <f t="shared" ref="BH206:BH212" si="47">IF(U206="sníž. přenesená",N206,0)</f>
        <v>0</v>
      </c>
      <c r="BI206" s="140">
        <f t="shared" ref="BI206:BI212" si="48">IF(U206="nulová",N206,0)</f>
        <v>0</v>
      </c>
      <c r="BJ206" s="13" t="s">
        <v>9</v>
      </c>
      <c r="BK206" s="140">
        <f t="shared" ref="BK206:BK212" si="49">ROUND(L206*K206,0)</f>
        <v>0</v>
      </c>
      <c r="BL206" s="13" t="s">
        <v>135</v>
      </c>
      <c r="BM206" s="13" t="s">
        <v>381</v>
      </c>
    </row>
    <row r="207" spans="2:65" s="1" customFormat="1" ht="31.5" customHeight="1">
      <c r="B207" s="131"/>
      <c r="C207" s="132" t="s">
        <v>70</v>
      </c>
      <c r="D207" s="132" t="s">
        <v>131</v>
      </c>
      <c r="E207" s="133" t="s">
        <v>382</v>
      </c>
      <c r="F207" s="201" t="s">
        <v>557</v>
      </c>
      <c r="G207" s="187"/>
      <c r="H207" s="187"/>
      <c r="I207" s="187"/>
      <c r="J207" s="134" t="s">
        <v>173</v>
      </c>
      <c r="K207" s="135">
        <v>6</v>
      </c>
      <c r="L207" s="188"/>
      <c r="M207" s="187"/>
      <c r="N207" s="188">
        <f t="shared" si="40"/>
        <v>0</v>
      </c>
      <c r="O207" s="187"/>
      <c r="P207" s="187"/>
      <c r="Q207" s="187"/>
      <c r="R207" s="136"/>
      <c r="T207" s="137" t="s">
        <v>3</v>
      </c>
      <c r="U207" s="36" t="s">
        <v>35</v>
      </c>
      <c r="V207" s="138">
        <v>0</v>
      </c>
      <c r="W207" s="138">
        <f t="shared" si="41"/>
        <v>0</v>
      </c>
      <c r="X207" s="138">
        <v>0</v>
      </c>
      <c r="Y207" s="138">
        <f t="shared" si="42"/>
        <v>0</v>
      </c>
      <c r="Z207" s="138">
        <v>0</v>
      </c>
      <c r="AA207" s="139">
        <f t="shared" si="43"/>
        <v>0</v>
      </c>
      <c r="AR207" s="13" t="s">
        <v>135</v>
      </c>
      <c r="AT207" s="13" t="s">
        <v>131</v>
      </c>
      <c r="AU207" s="13" t="s">
        <v>89</v>
      </c>
      <c r="AY207" s="13" t="s">
        <v>130</v>
      </c>
      <c r="BE207" s="140">
        <f t="shared" si="44"/>
        <v>0</v>
      </c>
      <c r="BF207" s="140">
        <f t="shared" si="45"/>
        <v>0</v>
      </c>
      <c r="BG207" s="140">
        <f t="shared" si="46"/>
        <v>0</v>
      </c>
      <c r="BH207" s="140">
        <f t="shared" si="47"/>
        <v>0</v>
      </c>
      <c r="BI207" s="140">
        <f t="shared" si="48"/>
        <v>0</v>
      </c>
      <c r="BJ207" s="13" t="s">
        <v>9</v>
      </c>
      <c r="BK207" s="140">
        <f t="shared" si="49"/>
        <v>0</v>
      </c>
      <c r="BL207" s="13" t="s">
        <v>135</v>
      </c>
      <c r="BM207" s="13" t="s">
        <v>383</v>
      </c>
    </row>
    <row r="208" spans="2:65" s="1" customFormat="1" ht="31.5" customHeight="1">
      <c r="B208" s="131"/>
      <c r="C208" s="132" t="s">
        <v>70</v>
      </c>
      <c r="D208" s="132" t="s">
        <v>131</v>
      </c>
      <c r="E208" s="133" t="s">
        <v>384</v>
      </c>
      <c r="F208" s="201" t="s">
        <v>558</v>
      </c>
      <c r="G208" s="187"/>
      <c r="H208" s="187"/>
      <c r="I208" s="187"/>
      <c r="J208" s="134" t="s">
        <v>173</v>
      </c>
      <c r="K208" s="135">
        <v>15</v>
      </c>
      <c r="L208" s="188"/>
      <c r="M208" s="187"/>
      <c r="N208" s="188">
        <f t="shared" si="40"/>
        <v>0</v>
      </c>
      <c r="O208" s="187"/>
      <c r="P208" s="187"/>
      <c r="Q208" s="187"/>
      <c r="R208" s="136"/>
      <c r="T208" s="137" t="s">
        <v>3</v>
      </c>
      <c r="U208" s="36" t="s">
        <v>35</v>
      </c>
      <c r="V208" s="138">
        <v>0</v>
      </c>
      <c r="W208" s="138">
        <f t="shared" si="41"/>
        <v>0</v>
      </c>
      <c r="X208" s="138">
        <v>0</v>
      </c>
      <c r="Y208" s="138">
        <f t="shared" si="42"/>
        <v>0</v>
      </c>
      <c r="Z208" s="138">
        <v>0</v>
      </c>
      <c r="AA208" s="139">
        <f t="shared" si="43"/>
        <v>0</v>
      </c>
      <c r="AR208" s="13" t="s">
        <v>135</v>
      </c>
      <c r="AT208" s="13" t="s">
        <v>131</v>
      </c>
      <c r="AU208" s="13" t="s">
        <v>89</v>
      </c>
      <c r="AY208" s="13" t="s">
        <v>130</v>
      </c>
      <c r="BE208" s="140">
        <f t="shared" si="44"/>
        <v>0</v>
      </c>
      <c r="BF208" s="140">
        <f t="shared" si="45"/>
        <v>0</v>
      </c>
      <c r="BG208" s="140">
        <f t="shared" si="46"/>
        <v>0</v>
      </c>
      <c r="BH208" s="140">
        <f t="shared" si="47"/>
        <v>0</v>
      </c>
      <c r="BI208" s="140">
        <f t="shared" si="48"/>
        <v>0</v>
      </c>
      <c r="BJ208" s="13" t="s">
        <v>9</v>
      </c>
      <c r="BK208" s="140">
        <f t="shared" si="49"/>
        <v>0</v>
      </c>
      <c r="BL208" s="13" t="s">
        <v>135</v>
      </c>
      <c r="BM208" s="13" t="s">
        <v>385</v>
      </c>
    </row>
    <row r="209" spans="2:65" s="1" customFormat="1" ht="31.5" customHeight="1">
      <c r="B209" s="131"/>
      <c r="C209" s="132" t="s">
        <v>70</v>
      </c>
      <c r="D209" s="132" t="s">
        <v>131</v>
      </c>
      <c r="E209" s="133" t="s">
        <v>386</v>
      </c>
      <c r="F209" s="201" t="s">
        <v>559</v>
      </c>
      <c r="G209" s="187"/>
      <c r="H209" s="187"/>
      <c r="I209" s="187"/>
      <c r="J209" s="134" t="s">
        <v>173</v>
      </c>
      <c r="K209" s="135">
        <v>14</v>
      </c>
      <c r="L209" s="188"/>
      <c r="M209" s="187"/>
      <c r="N209" s="188">
        <f t="shared" si="40"/>
        <v>0</v>
      </c>
      <c r="O209" s="187"/>
      <c r="P209" s="187"/>
      <c r="Q209" s="187"/>
      <c r="R209" s="136"/>
      <c r="T209" s="137" t="s">
        <v>3</v>
      </c>
      <c r="U209" s="36" t="s">
        <v>35</v>
      </c>
      <c r="V209" s="138">
        <v>0</v>
      </c>
      <c r="W209" s="138">
        <f t="shared" si="41"/>
        <v>0</v>
      </c>
      <c r="X209" s="138">
        <v>0</v>
      </c>
      <c r="Y209" s="138">
        <f t="shared" si="42"/>
        <v>0</v>
      </c>
      <c r="Z209" s="138">
        <v>0</v>
      </c>
      <c r="AA209" s="139">
        <f t="shared" si="43"/>
        <v>0</v>
      </c>
      <c r="AR209" s="13" t="s">
        <v>135</v>
      </c>
      <c r="AT209" s="13" t="s">
        <v>131</v>
      </c>
      <c r="AU209" s="13" t="s">
        <v>89</v>
      </c>
      <c r="AY209" s="13" t="s">
        <v>130</v>
      </c>
      <c r="BE209" s="140">
        <f t="shared" si="44"/>
        <v>0</v>
      </c>
      <c r="BF209" s="140">
        <f t="shared" si="45"/>
        <v>0</v>
      </c>
      <c r="BG209" s="140">
        <f t="shared" si="46"/>
        <v>0</v>
      </c>
      <c r="BH209" s="140">
        <f t="shared" si="47"/>
        <v>0</v>
      </c>
      <c r="BI209" s="140">
        <f t="shared" si="48"/>
        <v>0</v>
      </c>
      <c r="BJ209" s="13" t="s">
        <v>9</v>
      </c>
      <c r="BK209" s="140">
        <f t="shared" si="49"/>
        <v>0</v>
      </c>
      <c r="BL209" s="13" t="s">
        <v>135</v>
      </c>
      <c r="BM209" s="13" t="s">
        <v>387</v>
      </c>
    </row>
    <row r="210" spans="2:65" s="1" customFormat="1" ht="31.5" customHeight="1">
      <c r="B210" s="131"/>
      <c r="C210" s="132" t="s">
        <v>70</v>
      </c>
      <c r="D210" s="132" t="s">
        <v>131</v>
      </c>
      <c r="E210" s="133" t="s">
        <v>388</v>
      </c>
      <c r="F210" s="201" t="s">
        <v>560</v>
      </c>
      <c r="G210" s="187"/>
      <c r="H210" s="187"/>
      <c r="I210" s="187"/>
      <c r="J210" s="134" t="s">
        <v>173</v>
      </c>
      <c r="K210" s="135">
        <v>15</v>
      </c>
      <c r="L210" s="188"/>
      <c r="M210" s="187"/>
      <c r="N210" s="188">
        <f t="shared" si="40"/>
        <v>0</v>
      </c>
      <c r="O210" s="187"/>
      <c r="P210" s="187"/>
      <c r="Q210" s="187"/>
      <c r="R210" s="136"/>
      <c r="T210" s="137" t="s">
        <v>3</v>
      </c>
      <c r="U210" s="36" t="s">
        <v>35</v>
      </c>
      <c r="V210" s="138">
        <v>0</v>
      </c>
      <c r="W210" s="138">
        <f t="shared" si="41"/>
        <v>0</v>
      </c>
      <c r="X210" s="138">
        <v>0</v>
      </c>
      <c r="Y210" s="138">
        <f t="shared" si="42"/>
        <v>0</v>
      </c>
      <c r="Z210" s="138">
        <v>0</v>
      </c>
      <c r="AA210" s="139">
        <f t="shared" si="43"/>
        <v>0</v>
      </c>
      <c r="AR210" s="13" t="s">
        <v>135</v>
      </c>
      <c r="AT210" s="13" t="s">
        <v>131</v>
      </c>
      <c r="AU210" s="13" t="s">
        <v>89</v>
      </c>
      <c r="AY210" s="13" t="s">
        <v>130</v>
      </c>
      <c r="BE210" s="140">
        <f t="shared" si="44"/>
        <v>0</v>
      </c>
      <c r="BF210" s="140">
        <f t="shared" si="45"/>
        <v>0</v>
      </c>
      <c r="BG210" s="140">
        <f t="shared" si="46"/>
        <v>0</v>
      </c>
      <c r="BH210" s="140">
        <f t="shared" si="47"/>
        <v>0</v>
      </c>
      <c r="BI210" s="140">
        <f t="shared" si="48"/>
        <v>0</v>
      </c>
      <c r="BJ210" s="13" t="s">
        <v>9</v>
      </c>
      <c r="BK210" s="140">
        <f t="shared" si="49"/>
        <v>0</v>
      </c>
      <c r="BL210" s="13" t="s">
        <v>135</v>
      </c>
      <c r="BM210" s="13" t="s">
        <v>389</v>
      </c>
    </row>
    <row r="211" spans="2:65" s="1" customFormat="1" ht="44.25" customHeight="1">
      <c r="B211" s="131"/>
      <c r="C211" s="132" t="s">
        <v>70</v>
      </c>
      <c r="D211" s="132" t="s">
        <v>131</v>
      </c>
      <c r="E211" s="133" t="s">
        <v>390</v>
      </c>
      <c r="F211" s="201" t="s">
        <v>561</v>
      </c>
      <c r="G211" s="187"/>
      <c r="H211" s="187"/>
      <c r="I211" s="187"/>
      <c r="J211" s="134" t="s">
        <v>173</v>
      </c>
      <c r="K211" s="135">
        <v>1</v>
      </c>
      <c r="L211" s="188"/>
      <c r="M211" s="187"/>
      <c r="N211" s="188">
        <f t="shared" si="40"/>
        <v>0</v>
      </c>
      <c r="O211" s="187"/>
      <c r="P211" s="187"/>
      <c r="Q211" s="187"/>
      <c r="R211" s="136"/>
      <c r="T211" s="137" t="s">
        <v>3</v>
      </c>
      <c r="U211" s="36" t="s">
        <v>35</v>
      </c>
      <c r="V211" s="138">
        <v>0</v>
      </c>
      <c r="W211" s="138">
        <f t="shared" si="41"/>
        <v>0</v>
      </c>
      <c r="X211" s="138">
        <v>0</v>
      </c>
      <c r="Y211" s="138">
        <f t="shared" si="42"/>
        <v>0</v>
      </c>
      <c r="Z211" s="138">
        <v>0</v>
      </c>
      <c r="AA211" s="139">
        <f t="shared" si="43"/>
        <v>0</v>
      </c>
      <c r="AR211" s="13" t="s">
        <v>135</v>
      </c>
      <c r="AT211" s="13" t="s">
        <v>131</v>
      </c>
      <c r="AU211" s="13" t="s">
        <v>89</v>
      </c>
      <c r="AY211" s="13" t="s">
        <v>130</v>
      </c>
      <c r="BE211" s="140">
        <f t="shared" si="44"/>
        <v>0</v>
      </c>
      <c r="BF211" s="140">
        <f t="shared" si="45"/>
        <v>0</v>
      </c>
      <c r="BG211" s="140">
        <f t="shared" si="46"/>
        <v>0</v>
      </c>
      <c r="BH211" s="140">
        <f t="shared" si="47"/>
        <v>0</v>
      </c>
      <c r="BI211" s="140">
        <f t="shared" si="48"/>
        <v>0</v>
      </c>
      <c r="BJ211" s="13" t="s">
        <v>9</v>
      </c>
      <c r="BK211" s="140">
        <f t="shared" si="49"/>
        <v>0</v>
      </c>
      <c r="BL211" s="13" t="s">
        <v>135</v>
      </c>
      <c r="BM211" s="13" t="s">
        <v>391</v>
      </c>
    </row>
    <row r="212" spans="2:65" s="1" customFormat="1" ht="31.5" customHeight="1">
      <c r="B212" s="131"/>
      <c r="C212" s="132" t="s">
        <v>70</v>
      </c>
      <c r="D212" s="132" t="s">
        <v>131</v>
      </c>
      <c r="E212" s="133" t="s">
        <v>392</v>
      </c>
      <c r="F212" s="186" t="s">
        <v>393</v>
      </c>
      <c r="G212" s="187"/>
      <c r="H212" s="187"/>
      <c r="I212" s="187"/>
      <c r="J212" s="134" t="s">
        <v>169</v>
      </c>
      <c r="K212" s="135"/>
      <c r="L212" s="188"/>
      <c r="M212" s="187"/>
      <c r="N212" s="188">
        <f t="shared" si="40"/>
        <v>0</v>
      </c>
      <c r="O212" s="187"/>
      <c r="P212" s="187"/>
      <c r="Q212" s="187"/>
      <c r="R212" s="136"/>
      <c r="T212" s="137" t="s">
        <v>3</v>
      </c>
      <c r="U212" s="36" t="s">
        <v>35</v>
      </c>
      <c r="V212" s="138">
        <v>0</v>
      </c>
      <c r="W212" s="138">
        <f t="shared" si="41"/>
        <v>0</v>
      </c>
      <c r="X212" s="138">
        <v>0</v>
      </c>
      <c r="Y212" s="138">
        <f t="shared" si="42"/>
        <v>0</v>
      </c>
      <c r="Z212" s="138">
        <v>0</v>
      </c>
      <c r="AA212" s="139">
        <f t="shared" si="43"/>
        <v>0</v>
      </c>
      <c r="AR212" s="13" t="s">
        <v>135</v>
      </c>
      <c r="AT212" s="13" t="s">
        <v>131</v>
      </c>
      <c r="AU212" s="13" t="s">
        <v>89</v>
      </c>
      <c r="AY212" s="13" t="s">
        <v>130</v>
      </c>
      <c r="BE212" s="140">
        <f t="shared" si="44"/>
        <v>0</v>
      </c>
      <c r="BF212" s="140">
        <f t="shared" si="45"/>
        <v>0</v>
      </c>
      <c r="BG212" s="140">
        <f t="shared" si="46"/>
        <v>0</v>
      </c>
      <c r="BH212" s="140">
        <f t="shared" si="47"/>
        <v>0</v>
      </c>
      <c r="BI212" s="140">
        <f t="shared" si="48"/>
        <v>0</v>
      </c>
      <c r="BJ212" s="13" t="s">
        <v>9</v>
      </c>
      <c r="BK212" s="140">
        <f t="shared" si="49"/>
        <v>0</v>
      </c>
      <c r="BL212" s="13" t="s">
        <v>135</v>
      </c>
      <c r="BM212" s="13" t="s">
        <v>394</v>
      </c>
    </row>
    <row r="213" spans="2:65" s="9" customFormat="1" ht="29.85" customHeight="1">
      <c r="B213" s="120"/>
      <c r="C213" s="121"/>
      <c r="D213" s="130" t="s">
        <v>106</v>
      </c>
      <c r="E213" s="130"/>
      <c r="F213" s="130"/>
      <c r="G213" s="130"/>
      <c r="H213" s="130"/>
      <c r="I213" s="130"/>
      <c r="J213" s="130"/>
      <c r="K213" s="130"/>
      <c r="L213" s="130"/>
      <c r="M213" s="130"/>
      <c r="N213" s="195">
        <f>BK213</f>
        <v>0</v>
      </c>
      <c r="O213" s="196"/>
      <c r="P213" s="196"/>
      <c r="Q213" s="196"/>
      <c r="R213" s="123"/>
      <c r="T213" s="124"/>
      <c r="U213" s="121"/>
      <c r="V213" s="121"/>
      <c r="W213" s="125">
        <f>SUM(W214:W215)</f>
        <v>0</v>
      </c>
      <c r="X213" s="121"/>
      <c r="Y213" s="125">
        <f>SUM(Y214:Y215)</f>
        <v>0</v>
      </c>
      <c r="Z213" s="121"/>
      <c r="AA213" s="126">
        <f>SUM(AA214:AA215)</f>
        <v>0</v>
      </c>
      <c r="AR213" s="127" t="s">
        <v>89</v>
      </c>
      <c r="AT213" s="128" t="s">
        <v>69</v>
      </c>
      <c r="AU213" s="128" t="s">
        <v>9</v>
      </c>
      <c r="AY213" s="127" t="s">
        <v>130</v>
      </c>
      <c r="BK213" s="129">
        <f>SUM(BK214:BK215)</f>
        <v>0</v>
      </c>
    </row>
    <row r="214" spans="2:65" s="1" customFormat="1" ht="22.5" customHeight="1">
      <c r="B214" s="131"/>
      <c r="C214" s="132" t="s">
        <v>70</v>
      </c>
      <c r="D214" s="132" t="s">
        <v>131</v>
      </c>
      <c r="E214" s="133" t="s">
        <v>395</v>
      </c>
      <c r="F214" s="186" t="s">
        <v>396</v>
      </c>
      <c r="G214" s="187"/>
      <c r="H214" s="187"/>
      <c r="I214" s="187"/>
      <c r="J214" s="134" t="s">
        <v>397</v>
      </c>
      <c r="K214" s="135">
        <v>4500</v>
      </c>
      <c r="L214" s="188"/>
      <c r="M214" s="187"/>
      <c r="N214" s="188">
        <f>ROUND(L214*K214,0)</f>
        <v>0</v>
      </c>
      <c r="O214" s="187"/>
      <c r="P214" s="187"/>
      <c r="Q214" s="187"/>
      <c r="R214" s="136"/>
      <c r="T214" s="137" t="s">
        <v>3</v>
      </c>
      <c r="U214" s="36" t="s">
        <v>35</v>
      </c>
      <c r="V214" s="138">
        <v>0</v>
      </c>
      <c r="W214" s="138">
        <f>V214*K214</f>
        <v>0</v>
      </c>
      <c r="X214" s="138">
        <v>0</v>
      </c>
      <c r="Y214" s="138">
        <f>X214*K214</f>
        <v>0</v>
      </c>
      <c r="Z214" s="138">
        <v>0</v>
      </c>
      <c r="AA214" s="139">
        <f>Z214*K214</f>
        <v>0</v>
      </c>
      <c r="AR214" s="13" t="s">
        <v>135</v>
      </c>
      <c r="AT214" s="13" t="s">
        <v>131</v>
      </c>
      <c r="AU214" s="13" t="s">
        <v>89</v>
      </c>
      <c r="AY214" s="13" t="s">
        <v>130</v>
      </c>
      <c r="BE214" s="140">
        <f>IF(U214="základní",N214,0)</f>
        <v>0</v>
      </c>
      <c r="BF214" s="140">
        <f>IF(U214="snížená",N214,0)</f>
        <v>0</v>
      </c>
      <c r="BG214" s="140">
        <f>IF(U214="zákl. přenesená",N214,0)</f>
        <v>0</v>
      </c>
      <c r="BH214" s="140">
        <f>IF(U214="sníž. přenesená",N214,0)</f>
        <v>0</v>
      </c>
      <c r="BI214" s="140">
        <f>IF(U214="nulová",N214,0)</f>
        <v>0</v>
      </c>
      <c r="BJ214" s="13" t="s">
        <v>9</v>
      </c>
      <c r="BK214" s="140">
        <f>ROUND(L214*K214,0)</f>
        <v>0</v>
      </c>
      <c r="BL214" s="13" t="s">
        <v>135</v>
      </c>
      <c r="BM214" s="13" t="s">
        <v>398</v>
      </c>
    </row>
    <row r="215" spans="2:65" s="1" customFormat="1" ht="31.5" customHeight="1">
      <c r="B215" s="131"/>
      <c r="C215" s="132" t="s">
        <v>70</v>
      </c>
      <c r="D215" s="132" t="s">
        <v>131</v>
      </c>
      <c r="E215" s="133" t="s">
        <v>399</v>
      </c>
      <c r="F215" s="186" t="s">
        <v>400</v>
      </c>
      <c r="G215" s="187"/>
      <c r="H215" s="187"/>
      <c r="I215" s="187"/>
      <c r="J215" s="134" t="s">
        <v>169</v>
      </c>
      <c r="K215" s="135"/>
      <c r="L215" s="188"/>
      <c r="M215" s="187"/>
      <c r="N215" s="188">
        <f>ROUND(L215*K215,0)</f>
        <v>0</v>
      </c>
      <c r="O215" s="187"/>
      <c r="P215" s="187"/>
      <c r="Q215" s="187"/>
      <c r="R215" s="136"/>
      <c r="T215" s="137" t="s">
        <v>3</v>
      </c>
      <c r="U215" s="36" t="s">
        <v>35</v>
      </c>
      <c r="V215" s="138">
        <v>0</v>
      </c>
      <c r="W215" s="138">
        <f>V215*K215</f>
        <v>0</v>
      </c>
      <c r="X215" s="138">
        <v>0</v>
      </c>
      <c r="Y215" s="138">
        <f>X215*K215</f>
        <v>0</v>
      </c>
      <c r="Z215" s="138">
        <v>0</v>
      </c>
      <c r="AA215" s="139">
        <f>Z215*K215</f>
        <v>0</v>
      </c>
      <c r="AR215" s="13" t="s">
        <v>135</v>
      </c>
      <c r="AT215" s="13" t="s">
        <v>131</v>
      </c>
      <c r="AU215" s="13" t="s">
        <v>89</v>
      </c>
      <c r="AY215" s="13" t="s">
        <v>130</v>
      </c>
      <c r="BE215" s="140">
        <f>IF(U215="základní",N215,0)</f>
        <v>0</v>
      </c>
      <c r="BF215" s="140">
        <f>IF(U215="snížená",N215,0)</f>
        <v>0</v>
      </c>
      <c r="BG215" s="140">
        <f>IF(U215="zákl. přenesená",N215,0)</f>
        <v>0</v>
      </c>
      <c r="BH215" s="140">
        <f>IF(U215="sníž. přenesená",N215,0)</f>
        <v>0</v>
      </c>
      <c r="BI215" s="140">
        <f>IF(U215="nulová",N215,0)</f>
        <v>0</v>
      </c>
      <c r="BJ215" s="13" t="s">
        <v>9</v>
      </c>
      <c r="BK215" s="140">
        <f>ROUND(L215*K215,0)</f>
        <v>0</v>
      </c>
      <c r="BL215" s="13" t="s">
        <v>135</v>
      </c>
      <c r="BM215" s="13" t="s">
        <v>401</v>
      </c>
    </row>
    <row r="216" spans="2:65" s="9" customFormat="1" ht="29.85" customHeight="1">
      <c r="B216" s="120"/>
      <c r="C216" s="121"/>
      <c r="D216" s="130" t="s">
        <v>107</v>
      </c>
      <c r="E216" s="130"/>
      <c r="F216" s="130"/>
      <c r="G216" s="130"/>
      <c r="H216" s="130"/>
      <c r="I216" s="130"/>
      <c r="J216" s="130"/>
      <c r="K216" s="130"/>
      <c r="L216" s="130"/>
      <c r="M216" s="130"/>
      <c r="N216" s="195">
        <f>BK216</f>
        <v>0</v>
      </c>
      <c r="O216" s="196"/>
      <c r="P216" s="196"/>
      <c r="Q216" s="196"/>
      <c r="R216" s="123"/>
      <c r="T216" s="124"/>
      <c r="U216" s="121"/>
      <c r="V216" s="121"/>
      <c r="W216" s="125">
        <f>SUM(W217:W218)</f>
        <v>0</v>
      </c>
      <c r="X216" s="121"/>
      <c r="Y216" s="125">
        <f>SUM(Y217:Y218)</f>
        <v>0</v>
      </c>
      <c r="Z216" s="121"/>
      <c r="AA216" s="126">
        <f>SUM(AA217:AA218)</f>
        <v>0</v>
      </c>
      <c r="AR216" s="127" t="s">
        <v>89</v>
      </c>
      <c r="AT216" s="128" t="s">
        <v>69</v>
      </c>
      <c r="AU216" s="128" t="s">
        <v>9</v>
      </c>
      <c r="AY216" s="127" t="s">
        <v>130</v>
      </c>
      <c r="BK216" s="129">
        <f>SUM(BK217:BK218)</f>
        <v>0</v>
      </c>
    </row>
    <row r="217" spans="2:65" s="1" customFormat="1" ht="31.5" customHeight="1">
      <c r="B217" s="131"/>
      <c r="C217" s="132" t="s">
        <v>70</v>
      </c>
      <c r="D217" s="132" t="s">
        <v>131</v>
      </c>
      <c r="E217" s="133" t="s">
        <v>402</v>
      </c>
      <c r="F217" s="186" t="s">
        <v>403</v>
      </c>
      <c r="G217" s="187"/>
      <c r="H217" s="187"/>
      <c r="I217" s="187"/>
      <c r="J217" s="134" t="s">
        <v>134</v>
      </c>
      <c r="K217" s="135">
        <v>312</v>
      </c>
      <c r="L217" s="188"/>
      <c r="M217" s="187"/>
      <c r="N217" s="188">
        <f>ROUND(L217*K217,0)</f>
        <v>0</v>
      </c>
      <c r="O217" s="187"/>
      <c r="P217" s="187"/>
      <c r="Q217" s="187"/>
      <c r="R217" s="136"/>
      <c r="T217" s="137" t="s">
        <v>3</v>
      </c>
      <c r="U217" s="36" t="s">
        <v>35</v>
      </c>
      <c r="V217" s="138">
        <v>0</v>
      </c>
      <c r="W217" s="138">
        <f>V217*K217</f>
        <v>0</v>
      </c>
      <c r="X217" s="138">
        <v>0</v>
      </c>
      <c r="Y217" s="138">
        <f>X217*K217</f>
        <v>0</v>
      </c>
      <c r="Z217" s="138">
        <v>0</v>
      </c>
      <c r="AA217" s="139">
        <f>Z217*K217</f>
        <v>0</v>
      </c>
      <c r="AR217" s="13" t="s">
        <v>135</v>
      </c>
      <c r="AT217" s="13" t="s">
        <v>131</v>
      </c>
      <c r="AU217" s="13" t="s">
        <v>89</v>
      </c>
      <c r="AY217" s="13" t="s">
        <v>130</v>
      </c>
      <c r="BE217" s="140">
        <f>IF(U217="základní",N217,0)</f>
        <v>0</v>
      </c>
      <c r="BF217" s="140">
        <f>IF(U217="snížená",N217,0)</f>
        <v>0</v>
      </c>
      <c r="BG217" s="140">
        <f>IF(U217="zákl. přenesená",N217,0)</f>
        <v>0</v>
      </c>
      <c r="BH217" s="140">
        <f>IF(U217="sníž. přenesená",N217,0)</f>
        <v>0</v>
      </c>
      <c r="BI217" s="140">
        <f>IF(U217="nulová",N217,0)</f>
        <v>0</v>
      </c>
      <c r="BJ217" s="13" t="s">
        <v>9</v>
      </c>
      <c r="BK217" s="140">
        <f>ROUND(L217*K217,0)</f>
        <v>0</v>
      </c>
      <c r="BL217" s="13" t="s">
        <v>135</v>
      </c>
      <c r="BM217" s="13" t="s">
        <v>404</v>
      </c>
    </row>
    <row r="218" spans="2:65" s="1" customFormat="1" ht="31.5" customHeight="1">
      <c r="B218" s="131"/>
      <c r="C218" s="132" t="s">
        <v>70</v>
      </c>
      <c r="D218" s="132" t="s">
        <v>131</v>
      </c>
      <c r="E218" s="133" t="s">
        <v>405</v>
      </c>
      <c r="F218" s="186" t="s">
        <v>406</v>
      </c>
      <c r="G218" s="187"/>
      <c r="H218" s="187"/>
      <c r="I218" s="187"/>
      <c r="J218" s="134" t="s">
        <v>407</v>
      </c>
      <c r="K218" s="135">
        <v>144</v>
      </c>
      <c r="L218" s="188"/>
      <c r="M218" s="187"/>
      <c r="N218" s="188">
        <f>ROUND(L218*K218,0)</f>
        <v>0</v>
      </c>
      <c r="O218" s="187"/>
      <c r="P218" s="187"/>
      <c r="Q218" s="187"/>
      <c r="R218" s="136"/>
      <c r="T218" s="137" t="s">
        <v>3</v>
      </c>
      <c r="U218" s="36" t="s">
        <v>35</v>
      </c>
      <c r="V218" s="138">
        <v>0</v>
      </c>
      <c r="W218" s="138">
        <f>V218*K218</f>
        <v>0</v>
      </c>
      <c r="X218" s="138">
        <v>0</v>
      </c>
      <c r="Y218" s="138">
        <f>X218*K218</f>
        <v>0</v>
      </c>
      <c r="Z218" s="138">
        <v>0</v>
      </c>
      <c r="AA218" s="139">
        <f>Z218*K218</f>
        <v>0</v>
      </c>
      <c r="AR218" s="13" t="s">
        <v>135</v>
      </c>
      <c r="AT218" s="13" t="s">
        <v>131</v>
      </c>
      <c r="AU218" s="13" t="s">
        <v>89</v>
      </c>
      <c r="AY218" s="13" t="s">
        <v>130</v>
      </c>
      <c r="BE218" s="140">
        <f>IF(U218="základní",N218,0)</f>
        <v>0</v>
      </c>
      <c r="BF218" s="140">
        <f>IF(U218="snížená",N218,0)</f>
        <v>0</v>
      </c>
      <c r="BG218" s="140">
        <f>IF(U218="zákl. přenesená",N218,0)</f>
        <v>0</v>
      </c>
      <c r="BH218" s="140">
        <f>IF(U218="sníž. přenesená",N218,0)</f>
        <v>0</v>
      </c>
      <c r="BI218" s="140">
        <f>IF(U218="nulová",N218,0)</f>
        <v>0</v>
      </c>
      <c r="BJ218" s="13" t="s">
        <v>9</v>
      </c>
      <c r="BK218" s="140">
        <f>ROUND(L218*K218,0)</f>
        <v>0</v>
      </c>
      <c r="BL218" s="13" t="s">
        <v>135</v>
      </c>
      <c r="BM218" s="13" t="s">
        <v>408</v>
      </c>
    </row>
    <row r="219" spans="2:65" s="9" customFormat="1" ht="37.35" customHeight="1">
      <c r="B219" s="120"/>
      <c r="C219" s="121"/>
      <c r="D219" s="122" t="s">
        <v>108</v>
      </c>
      <c r="E219" s="122"/>
      <c r="F219" s="122"/>
      <c r="G219" s="122"/>
      <c r="H219" s="122"/>
      <c r="I219" s="122"/>
      <c r="J219" s="122"/>
      <c r="K219" s="122"/>
      <c r="L219" s="122"/>
      <c r="M219" s="122"/>
      <c r="N219" s="197">
        <f>BK219</f>
        <v>0</v>
      </c>
      <c r="O219" s="198"/>
      <c r="P219" s="198"/>
      <c r="Q219" s="198"/>
      <c r="R219" s="123"/>
      <c r="T219" s="124"/>
      <c r="U219" s="121"/>
      <c r="V219" s="121"/>
      <c r="W219" s="125">
        <f>W220</f>
        <v>0</v>
      </c>
      <c r="X219" s="121"/>
      <c r="Y219" s="125">
        <f>Y220</f>
        <v>0</v>
      </c>
      <c r="Z219" s="121"/>
      <c r="AA219" s="126">
        <f>AA220</f>
        <v>0</v>
      </c>
      <c r="AR219" s="127" t="s">
        <v>140</v>
      </c>
      <c r="AT219" s="128" t="s">
        <v>69</v>
      </c>
      <c r="AU219" s="128" t="s">
        <v>70</v>
      </c>
      <c r="AY219" s="127" t="s">
        <v>130</v>
      </c>
      <c r="BK219" s="129">
        <f>BK220</f>
        <v>0</v>
      </c>
    </row>
    <row r="220" spans="2:65" s="9" customFormat="1" ht="19.899999999999999" customHeight="1">
      <c r="B220" s="120"/>
      <c r="C220" s="121"/>
      <c r="D220" s="130" t="s">
        <v>109</v>
      </c>
      <c r="E220" s="130"/>
      <c r="F220" s="130"/>
      <c r="G220" s="130"/>
      <c r="H220" s="130"/>
      <c r="I220" s="130"/>
      <c r="J220" s="130"/>
      <c r="K220" s="130"/>
      <c r="L220" s="130"/>
      <c r="M220" s="130"/>
      <c r="N220" s="193">
        <f>BK220</f>
        <v>0</v>
      </c>
      <c r="O220" s="194"/>
      <c r="P220" s="194"/>
      <c r="Q220" s="194"/>
      <c r="R220" s="123"/>
      <c r="T220" s="124"/>
      <c r="U220" s="121"/>
      <c r="V220" s="121"/>
      <c r="W220" s="125">
        <f>SUM(W221:W234)</f>
        <v>0</v>
      </c>
      <c r="X220" s="121"/>
      <c r="Y220" s="125">
        <f>SUM(Y221:Y234)</f>
        <v>0</v>
      </c>
      <c r="Z220" s="121"/>
      <c r="AA220" s="126">
        <f>SUM(AA221:AA234)</f>
        <v>0</v>
      </c>
      <c r="AR220" s="127" t="s">
        <v>140</v>
      </c>
      <c r="AT220" s="128" t="s">
        <v>69</v>
      </c>
      <c r="AU220" s="128" t="s">
        <v>9</v>
      </c>
      <c r="AY220" s="127" t="s">
        <v>130</v>
      </c>
      <c r="BK220" s="129">
        <f>SUM(BK221:BK234)</f>
        <v>0</v>
      </c>
    </row>
    <row r="221" spans="2:65" s="1" customFormat="1" ht="22.5" customHeight="1">
      <c r="B221" s="131"/>
      <c r="C221" s="132" t="s">
        <v>70</v>
      </c>
      <c r="D221" s="132" t="s">
        <v>131</v>
      </c>
      <c r="E221" s="133" t="s">
        <v>409</v>
      </c>
      <c r="F221" s="186" t="s">
        <v>410</v>
      </c>
      <c r="G221" s="187"/>
      <c r="H221" s="187"/>
      <c r="I221" s="187"/>
      <c r="J221" s="134" t="s">
        <v>259</v>
      </c>
      <c r="K221" s="135">
        <v>1</v>
      </c>
      <c r="L221" s="188"/>
      <c r="M221" s="187"/>
      <c r="N221" s="188">
        <f t="shared" ref="N221:N234" si="50">ROUND(L221*K221,0)</f>
        <v>0</v>
      </c>
      <c r="O221" s="187"/>
      <c r="P221" s="187"/>
      <c r="Q221" s="187"/>
      <c r="R221" s="136"/>
      <c r="T221" s="137" t="s">
        <v>3</v>
      </c>
      <c r="U221" s="36" t="s">
        <v>35</v>
      </c>
      <c r="V221" s="138">
        <v>0</v>
      </c>
      <c r="W221" s="138">
        <f t="shared" ref="W221:W234" si="51">V221*K221</f>
        <v>0</v>
      </c>
      <c r="X221" s="138">
        <v>0</v>
      </c>
      <c r="Y221" s="138">
        <f t="shared" ref="Y221:Y234" si="52">X221*K221</f>
        <v>0</v>
      </c>
      <c r="Z221" s="138">
        <v>0</v>
      </c>
      <c r="AA221" s="139">
        <f t="shared" ref="AA221:AA234" si="53">Z221*K221</f>
        <v>0</v>
      </c>
      <c r="AR221" s="13" t="s">
        <v>411</v>
      </c>
      <c r="AT221" s="13" t="s">
        <v>131</v>
      </c>
      <c r="AU221" s="13" t="s">
        <v>89</v>
      </c>
      <c r="AY221" s="13" t="s">
        <v>130</v>
      </c>
      <c r="BE221" s="140">
        <f t="shared" ref="BE221:BE234" si="54">IF(U221="základní",N221,0)</f>
        <v>0</v>
      </c>
      <c r="BF221" s="140">
        <f t="shared" ref="BF221:BF234" si="55">IF(U221="snížená",N221,0)</f>
        <v>0</v>
      </c>
      <c r="BG221" s="140">
        <f t="shared" ref="BG221:BG234" si="56">IF(U221="zákl. přenesená",N221,0)</f>
        <v>0</v>
      </c>
      <c r="BH221" s="140">
        <f t="shared" ref="BH221:BH234" si="57">IF(U221="sníž. přenesená",N221,0)</f>
        <v>0</v>
      </c>
      <c r="BI221" s="140">
        <f t="shared" ref="BI221:BI234" si="58">IF(U221="nulová",N221,0)</f>
        <v>0</v>
      </c>
      <c r="BJ221" s="13" t="s">
        <v>9</v>
      </c>
      <c r="BK221" s="140">
        <f t="shared" ref="BK221:BK234" si="59">ROUND(L221*K221,0)</f>
        <v>0</v>
      </c>
      <c r="BL221" s="13" t="s">
        <v>411</v>
      </c>
      <c r="BM221" s="13" t="s">
        <v>412</v>
      </c>
    </row>
    <row r="222" spans="2:65" s="1" customFormat="1" ht="22.5" customHeight="1">
      <c r="B222" s="131"/>
      <c r="C222" s="132" t="s">
        <v>70</v>
      </c>
      <c r="D222" s="132" t="s">
        <v>131</v>
      </c>
      <c r="E222" s="133" t="s">
        <v>413</v>
      </c>
      <c r="F222" s="186" t="s">
        <v>414</v>
      </c>
      <c r="G222" s="187"/>
      <c r="H222" s="187"/>
      <c r="I222" s="187"/>
      <c r="J222" s="134" t="s">
        <v>134</v>
      </c>
      <c r="K222" s="135">
        <v>60</v>
      </c>
      <c r="L222" s="188"/>
      <c r="M222" s="187"/>
      <c r="N222" s="188">
        <f t="shared" si="50"/>
        <v>0</v>
      </c>
      <c r="O222" s="187"/>
      <c r="P222" s="187"/>
      <c r="Q222" s="187"/>
      <c r="R222" s="136"/>
      <c r="T222" s="137" t="s">
        <v>3</v>
      </c>
      <c r="U222" s="36" t="s">
        <v>35</v>
      </c>
      <c r="V222" s="138">
        <v>0</v>
      </c>
      <c r="W222" s="138">
        <f t="shared" si="51"/>
        <v>0</v>
      </c>
      <c r="X222" s="138">
        <v>0</v>
      </c>
      <c r="Y222" s="138">
        <f t="shared" si="52"/>
        <v>0</v>
      </c>
      <c r="Z222" s="138">
        <v>0</v>
      </c>
      <c r="AA222" s="139">
        <f t="shared" si="53"/>
        <v>0</v>
      </c>
      <c r="AR222" s="13" t="s">
        <v>411</v>
      </c>
      <c r="AT222" s="13" t="s">
        <v>131</v>
      </c>
      <c r="AU222" s="13" t="s">
        <v>89</v>
      </c>
      <c r="AY222" s="13" t="s">
        <v>130</v>
      </c>
      <c r="BE222" s="140">
        <f t="shared" si="54"/>
        <v>0</v>
      </c>
      <c r="BF222" s="140">
        <f t="shared" si="55"/>
        <v>0</v>
      </c>
      <c r="BG222" s="140">
        <f t="shared" si="56"/>
        <v>0</v>
      </c>
      <c r="BH222" s="140">
        <f t="shared" si="57"/>
        <v>0</v>
      </c>
      <c r="BI222" s="140">
        <f t="shared" si="58"/>
        <v>0</v>
      </c>
      <c r="BJ222" s="13" t="s">
        <v>9</v>
      </c>
      <c r="BK222" s="140">
        <f t="shared" si="59"/>
        <v>0</v>
      </c>
      <c r="BL222" s="13" t="s">
        <v>411</v>
      </c>
      <c r="BM222" s="13" t="s">
        <v>415</v>
      </c>
    </row>
    <row r="223" spans="2:65" s="1" customFormat="1" ht="22.5" customHeight="1">
      <c r="B223" s="131"/>
      <c r="C223" s="132" t="s">
        <v>70</v>
      </c>
      <c r="D223" s="132" t="s">
        <v>131</v>
      </c>
      <c r="E223" s="133" t="s">
        <v>416</v>
      </c>
      <c r="F223" s="186" t="s">
        <v>417</v>
      </c>
      <c r="G223" s="187"/>
      <c r="H223" s="187"/>
      <c r="I223" s="187"/>
      <c r="J223" s="134" t="s">
        <v>134</v>
      </c>
      <c r="K223" s="135">
        <v>220</v>
      </c>
      <c r="L223" s="188"/>
      <c r="M223" s="187"/>
      <c r="N223" s="188">
        <f t="shared" si="50"/>
        <v>0</v>
      </c>
      <c r="O223" s="187"/>
      <c r="P223" s="187"/>
      <c r="Q223" s="187"/>
      <c r="R223" s="136"/>
      <c r="T223" s="137" t="s">
        <v>3</v>
      </c>
      <c r="U223" s="36" t="s">
        <v>35</v>
      </c>
      <c r="V223" s="138">
        <v>0</v>
      </c>
      <c r="W223" s="138">
        <f t="shared" si="51"/>
        <v>0</v>
      </c>
      <c r="X223" s="138">
        <v>0</v>
      </c>
      <c r="Y223" s="138">
        <f t="shared" si="52"/>
        <v>0</v>
      </c>
      <c r="Z223" s="138">
        <v>0</v>
      </c>
      <c r="AA223" s="139">
        <f t="shared" si="53"/>
        <v>0</v>
      </c>
      <c r="AR223" s="13" t="s">
        <v>411</v>
      </c>
      <c r="AT223" s="13" t="s">
        <v>131</v>
      </c>
      <c r="AU223" s="13" t="s">
        <v>89</v>
      </c>
      <c r="AY223" s="13" t="s">
        <v>130</v>
      </c>
      <c r="BE223" s="140">
        <f t="shared" si="54"/>
        <v>0</v>
      </c>
      <c r="BF223" s="140">
        <f t="shared" si="55"/>
        <v>0</v>
      </c>
      <c r="BG223" s="140">
        <f t="shared" si="56"/>
        <v>0</v>
      </c>
      <c r="BH223" s="140">
        <f t="shared" si="57"/>
        <v>0</v>
      </c>
      <c r="BI223" s="140">
        <f t="shared" si="58"/>
        <v>0</v>
      </c>
      <c r="BJ223" s="13" t="s">
        <v>9</v>
      </c>
      <c r="BK223" s="140">
        <f t="shared" si="59"/>
        <v>0</v>
      </c>
      <c r="BL223" s="13" t="s">
        <v>411</v>
      </c>
      <c r="BM223" s="13" t="s">
        <v>418</v>
      </c>
    </row>
    <row r="224" spans="2:65" s="1" customFormat="1" ht="31.5" customHeight="1">
      <c r="B224" s="131"/>
      <c r="C224" s="132" t="s">
        <v>70</v>
      </c>
      <c r="D224" s="132" t="s">
        <v>131</v>
      </c>
      <c r="E224" s="133" t="s">
        <v>419</v>
      </c>
      <c r="F224" s="186" t="s">
        <v>420</v>
      </c>
      <c r="G224" s="187"/>
      <c r="H224" s="187"/>
      <c r="I224" s="187"/>
      <c r="J224" s="134" t="s">
        <v>173</v>
      </c>
      <c r="K224" s="135">
        <v>6</v>
      </c>
      <c r="L224" s="188"/>
      <c r="M224" s="187"/>
      <c r="N224" s="188">
        <f t="shared" si="50"/>
        <v>0</v>
      </c>
      <c r="O224" s="187"/>
      <c r="P224" s="187"/>
      <c r="Q224" s="187"/>
      <c r="R224" s="136"/>
      <c r="T224" s="137" t="s">
        <v>3</v>
      </c>
      <c r="U224" s="36" t="s">
        <v>35</v>
      </c>
      <c r="V224" s="138">
        <v>0</v>
      </c>
      <c r="W224" s="138">
        <f t="shared" si="51"/>
        <v>0</v>
      </c>
      <c r="X224" s="138">
        <v>0</v>
      </c>
      <c r="Y224" s="138">
        <f t="shared" si="52"/>
        <v>0</v>
      </c>
      <c r="Z224" s="138">
        <v>0</v>
      </c>
      <c r="AA224" s="139">
        <f t="shared" si="53"/>
        <v>0</v>
      </c>
      <c r="AR224" s="13" t="s">
        <v>411</v>
      </c>
      <c r="AT224" s="13" t="s">
        <v>131</v>
      </c>
      <c r="AU224" s="13" t="s">
        <v>89</v>
      </c>
      <c r="AY224" s="13" t="s">
        <v>130</v>
      </c>
      <c r="BE224" s="140">
        <f t="shared" si="54"/>
        <v>0</v>
      </c>
      <c r="BF224" s="140">
        <f t="shared" si="55"/>
        <v>0</v>
      </c>
      <c r="BG224" s="140">
        <f t="shared" si="56"/>
        <v>0</v>
      </c>
      <c r="BH224" s="140">
        <f t="shared" si="57"/>
        <v>0</v>
      </c>
      <c r="BI224" s="140">
        <f t="shared" si="58"/>
        <v>0</v>
      </c>
      <c r="BJ224" s="13" t="s">
        <v>9</v>
      </c>
      <c r="BK224" s="140">
        <f t="shared" si="59"/>
        <v>0</v>
      </c>
      <c r="BL224" s="13" t="s">
        <v>411</v>
      </c>
      <c r="BM224" s="13" t="s">
        <v>421</v>
      </c>
    </row>
    <row r="225" spans="2:65" s="1" customFormat="1" ht="31.5" customHeight="1">
      <c r="B225" s="131"/>
      <c r="C225" s="132" t="s">
        <v>70</v>
      </c>
      <c r="D225" s="132" t="s">
        <v>131</v>
      </c>
      <c r="E225" s="133" t="s">
        <v>422</v>
      </c>
      <c r="F225" s="186" t="s">
        <v>423</v>
      </c>
      <c r="G225" s="187"/>
      <c r="H225" s="187"/>
      <c r="I225" s="187"/>
      <c r="J225" s="134" t="s">
        <v>173</v>
      </c>
      <c r="K225" s="135">
        <v>8</v>
      </c>
      <c r="L225" s="188"/>
      <c r="M225" s="187"/>
      <c r="N225" s="188">
        <f t="shared" si="50"/>
        <v>0</v>
      </c>
      <c r="O225" s="187"/>
      <c r="P225" s="187"/>
      <c r="Q225" s="187"/>
      <c r="R225" s="136"/>
      <c r="T225" s="137" t="s">
        <v>3</v>
      </c>
      <c r="U225" s="36" t="s">
        <v>35</v>
      </c>
      <c r="V225" s="138">
        <v>0</v>
      </c>
      <c r="W225" s="138">
        <f t="shared" si="51"/>
        <v>0</v>
      </c>
      <c r="X225" s="138">
        <v>0</v>
      </c>
      <c r="Y225" s="138">
        <f t="shared" si="52"/>
        <v>0</v>
      </c>
      <c r="Z225" s="138">
        <v>0</v>
      </c>
      <c r="AA225" s="139">
        <f t="shared" si="53"/>
        <v>0</v>
      </c>
      <c r="AR225" s="13" t="s">
        <v>411</v>
      </c>
      <c r="AT225" s="13" t="s">
        <v>131</v>
      </c>
      <c r="AU225" s="13" t="s">
        <v>89</v>
      </c>
      <c r="AY225" s="13" t="s">
        <v>130</v>
      </c>
      <c r="BE225" s="140">
        <f t="shared" si="54"/>
        <v>0</v>
      </c>
      <c r="BF225" s="140">
        <f t="shared" si="55"/>
        <v>0</v>
      </c>
      <c r="BG225" s="140">
        <f t="shared" si="56"/>
        <v>0</v>
      </c>
      <c r="BH225" s="140">
        <f t="shared" si="57"/>
        <v>0</v>
      </c>
      <c r="BI225" s="140">
        <f t="shared" si="58"/>
        <v>0</v>
      </c>
      <c r="BJ225" s="13" t="s">
        <v>9</v>
      </c>
      <c r="BK225" s="140">
        <f t="shared" si="59"/>
        <v>0</v>
      </c>
      <c r="BL225" s="13" t="s">
        <v>411</v>
      </c>
      <c r="BM225" s="13" t="s">
        <v>424</v>
      </c>
    </row>
    <row r="226" spans="2:65" s="1" customFormat="1" ht="31.5" customHeight="1">
      <c r="B226" s="131"/>
      <c r="C226" s="132" t="s">
        <v>70</v>
      </c>
      <c r="D226" s="132" t="s">
        <v>131</v>
      </c>
      <c r="E226" s="133" t="s">
        <v>425</v>
      </c>
      <c r="F226" s="186" t="s">
        <v>426</v>
      </c>
      <c r="G226" s="187"/>
      <c r="H226" s="187"/>
      <c r="I226" s="187"/>
      <c r="J226" s="134" t="s">
        <v>173</v>
      </c>
      <c r="K226" s="135">
        <v>14</v>
      </c>
      <c r="L226" s="188"/>
      <c r="M226" s="187"/>
      <c r="N226" s="188">
        <f t="shared" si="50"/>
        <v>0</v>
      </c>
      <c r="O226" s="187"/>
      <c r="P226" s="187"/>
      <c r="Q226" s="187"/>
      <c r="R226" s="136"/>
      <c r="T226" s="137" t="s">
        <v>3</v>
      </c>
      <c r="U226" s="36" t="s">
        <v>35</v>
      </c>
      <c r="V226" s="138">
        <v>0</v>
      </c>
      <c r="W226" s="138">
        <f t="shared" si="51"/>
        <v>0</v>
      </c>
      <c r="X226" s="138">
        <v>0</v>
      </c>
      <c r="Y226" s="138">
        <f t="shared" si="52"/>
        <v>0</v>
      </c>
      <c r="Z226" s="138">
        <v>0</v>
      </c>
      <c r="AA226" s="139">
        <f t="shared" si="53"/>
        <v>0</v>
      </c>
      <c r="AR226" s="13" t="s">
        <v>411</v>
      </c>
      <c r="AT226" s="13" t="s">
        <v>131</v>
      </c>
      <c r="AU226" s="13" t="s">
        <v>89</v>
      </c>
      <c r="AY226" s="13" t="s">
        <v>130</v>
      </c>
      <c r="BE226" s="140">
        <f t="shared" si="54"/>
        <v>0</v>
      </c>
      <c r="BF226" s="140">
        <f t="shared" si="55"/>
        <v>0</v>
      </c>
      <c r="BG226" s="140">
        <f t="shared" si="56"/>
        <v>0</v>
      </c>
      <c r="BH226" s="140">
        <f t="shared" si="57"/>
        <v>0</v>
      </c>
      <c r="BI226" s="140">
        <f t="shared" si="58"/>
        <v>0</v>
      </c>
      <c r="BJ226" s="13" t="s">
        <v>9</v>
      </c>
      <c r="BK226" s="140">
        <f t="shared" si="59"/>
        <v>0</v>
      </c>
      <c r="BL226" s="13" t="s">
        <v>411</v>
      </c>
      <c r="BM226" s="13" t="s">
        <v>427</v>
      </c>
    </row>
    <row r="227" spans="2:65" s="1" customFormat="1" ht="31.5" customHeight="1">
      <c r="B227" s="131"/>
      <c r="C227" s="132" t="s">
        <v>70</v>
      </c>
      <c r="D227" s="132" t="s">
        <v>131</v>
      </c>
      <c r="E227" s="133" t="s">
        <v>428</v>
      </c>
      <c r="F227" s="186" t="s">
        <v>429</v>
      </c>
      <c r="G227" s="187"/>
      <c r="H227" s="187"/>
      <c r="I227" s="187"/>
      <c r="J227" s="134" t="s">
        <v>173</v>
      </c>
      <c r="K227" s="135">
        <v>32</v>
      </c>
      <c r="L227" s="188"/>
      <c r="M227" s="187"/>
      <c r="N227" s="188">
        <f t="shared" si="50"/>
        <v>0</v>
      </c>
      <c r="O227" s="187"/>
      <c r="P227" s="187"/>
      <c r="Q227" s="187"/>
      <c r="R227" s="136"/>
      <c r="T227" s="137" t="s">
        <v>3</v>
      </c>
      <c r="U227" s="36" t="s">
        <v>35</v>
      </c>
      <c r="V227" s="138">
        <v>0</v>
      </c>
      <c r="W227" s="138">
        <f t="shared" si="51"/>
        <v>0</v>
      </c>
      <c r="X227" s="138">
        <v>0</v>
      </c>
      <c r="Y227" s="138">
        <f t="shared" si="52"/>
        <v>0</v>
      </c>
      <c r="Z227" s="138">
        <v>0</v>
      </c>
      <c r="AA227" s="139">
        <f t="shared" si="53"/>
        <v>0</v>
      </c>
      <c r="AR227" s="13" t="s">
        <v>411</v>
      </c>
      <c r="AT227" s="13" t="s">
        <v>131</v>
      </c>
      <c r="AU227" s="13" t="s">
        <v>89</v>
      </c>
      <c r="AY227" s="13" t="s">
        <v>130</v>
      </c>
      <c r="BE227" s="140">
        <f t="shared" si="54"/>
        <v>0</v>
      </c>
      <c r="BF227" s="140">
        <f t="shared" si="55"/>
        <v>0</v>
      </c>
      <c r="BG227" s="140">
        <f t="shared" si="56"/>
        <v>0</v>
      </c>
      <c r="BH227" s="140">
        <f t="shared" si="57"/>
        <v>0</v>
      </c>
      <c r="BI227" s="140">
        <f t="shared" si="58"/>
        <v>0</v>
      </c>
      <c r="BJ227" s="13" t="s">
        <v>9</v>
      </c>
      <c r="BK227" s="140">
        <f t="shared" si="59"/>
        <v>0</v>
      </c>
      <c r="BL227" s="13" t="s">
        <v>411</v>
      </c>
      <c r="BM227" s="13" t="s">
        <v>430</v>
      </c>
    </row>
    <row r="228" spans="2:65" s="1" customFormat="1" ht="22.5" customHeight="1">
      <c r="B228" s="131"/>
      <c r="C228" s="132" t="s">
        <v>70</v>
      </c>
      <c r="D228" s="132" t="s">
        <v>131</v>
      </c>
      <c r="E228" s="133" t="s">
        <v>431</v>
      </c>
      <c r="F228" s="186" t="s">
        <v>432</v>
      </c>
      <c r="G228" s="187"/>
      <c r="H228" s="187"/>
      <c r="I228" s="187"/>
      <c r="J228" s="134" t="s">
        <v>259</v>
      </c>
      <c r="K228" s="135">
        <v>1</v>
      </c>
      <c r="L228" s="188"/>
      <c r="M228" s="187"/>
      <c r="N228" s="188">
        <f t="shared" si="50"/>
        <v>0</v>
      </c>
      <c r="O228" s="187"/>
      <c r="P228" s="187"/>
      <c r="Q228" s="187"/>
      <c r="R228" s="136"/>
      <c r="T228" s="137" t="s">
        <v>3</v>
      </c>
      <c r="U228" s="36" t="s">
        <v>35</v>
      </c>
      <c r="V228" s="138">
        <v>0</v>
      </c>
      <c r="W228" s="138">
        <f t="shared" si="51"/>
        <v>0</v>
      </c>
      <c r="X228" s="138">
        <v>0</v>
      </c>
      <c r="Y228" s="138">
        <f t="shared" si="52"/>
        <v>0</v>
      </c>
      <c r="Z228" s="138">
        <v>0</v>
      </c>
      <c r="AA228" s="139">
        <f t="shared" si="53"/>
        <v>0</v>
      </c>
      <c r="AR228" s="13" t="s">
        <v>411</v>
      </c>
      <c r="AT228" s="13" t="s">
        <v>131</v>
      </c>
      <c r="AU228" s="13" t="s">
        <v>89</v>
      </c>
      <c r="AY228" s="13" t="s">
        <v>130</v>
      </c>
      <c r="BE228" s="140">
        <f t="shared" si="54"/>
        <v>0</v>
      </c>
      <c r="BF228" s="140">
        <f t="shared" si="55"/>
        <v>0</v>
      </c>
      <c r="BG228" s="140">
        <f t="shared" si="56"/>
        <v>0</v>
      </c>
      <c r="BH228" s="140">
        <f t="shared" si="57"/>
        <v>0</v>
      </c>
      <c r="BI228" s="140">
        <f t="shared" si="58"/>
        <v>0</v>
      </c>
      <c r="BJ228" s="13" t="s">
        <v>9</v>
      </c>
      <c r="BK228" s="140">
        <f t="shared" si="59"/>
        <v>0</v>
      </c>
      <c r="BL228" s="13" t="s">
        <v>411</v>
      </c>
      <c r="BM228" s="13" t="s">
        <v>433</v>
      </c>
    </row>
    <row r="229" spans="2:65" s="1" customFormat="1" ht="22.5" customHeight="1">
      <c r="B229" s="131"/>
      <c r="C229" s="132" t="s">
        <v>70</v>
      </c>
      <c r="D229" s="132" t="s">
        <v>131</v>
      </c>
      <c r="E229" s="133" t="s">
        <v>434</v>
      </c>
      <c r="F229" s="186" t="s">
        <v>435</v>
      </c>
      <c r="G229" s="187"/>
      <c r="H229" s="187"/>
      <c r="I229" s="187"/>
      <c r="J229" s="134" t="s">
        <v>259</v>
      </c>
      <c r="K229" s="135">
        <v>5</v>
      </c>
      <c r="L229" s="188"/>
      <c r="M229" s="187"/>
      <c r="N229" s="188">
        <f t="shared" si="50"/>
        <v>0</v>
      </c>
      <c r="O229" s="187"/>
      <c r="P229" s="187"/>
      <c r="Q229" s="187"/>
      <c r="R229" s="136"/>
      <c r="T229" s="137" t="s">
        <v>3</v>
      </c>
      <c r="U229" s="36" t="s">
        <v>35</v>
      </c>
      <c r="V229" s="138">
        <v>0</v>
      </c>
      <c r="W229" s="138">
        <f t="shared" si="51"/>
        <v>0</v>
      </c>
      <c r="X229" s="138">
        <v>0</v>
      </c>
      <c r="Y229" s="138">
        <f t="shared" si="52"/>
        <v>0</v>
      </c>
      <c r="Z229" s="138">
        <v>0</v>
      </c>
      <c r="AA229" s="139">
        <f t="shared" si="53"/>
        <v>0</v>
      </c>
      <c r="AR229" s="13" t="s">
        <v>411</v>
      </c>
      <c r="AT229" s="13" t="s">
        <v>131</v>
      </c>
      <c r="AU229" s="13" t="s">
        <v>89</v>
      </c>
      <c r="AY229" s="13" t="s">
        <v>130</v>
      </c>
      <c r="BE229" s="140">
        <f t="shared" si="54"/>
        <v>0</v>
      </c>
      <c r="BF229" s="140">
        <f t="shared" si="55"/>
        <v>0</v>
      </c>
      <c r="BG229" s="140">
        <f t="shared" si="56"/>
        <v>0</v>
      </c>
      <c r="BH229" s="140">
        <f t="shared" si="57"/>
        <v>0</v>
      </c>
      <c r="BI229" s="140">
        <f t="shared" si="58"/>
        <v>0</v>
      </c>
      <c r="BJ229" s="13" t="s">
        <v>9</v>
      </c>
      <c r="BK229" s="140">
        <f t="shared" si="59"/>
        <v>0</v>
      </c>
      <c r="BL229" s="13" t="s">
        <v>411</v>
      </c>
      <c r="BM229" s="13" t="s">
        <v>436</v>
      </c>
    </row>
    <row r="230" spans="2:65" s="1" customFormat="1" ht="22.5" customHeight="1">
      <c r="B230" s="131"/>
      <c r="C230" s="132" t="s">
        <v>70</v>
      </c>
      <c r="D230" s="132" t="s">
        <v>131</v>
      </c>
      <c r="E230" s="133" t="s">
        <v>437</v>
      </c>
      <c r="F230" s="186" t="s">
        <v>438</v>
      </c>
      <c r="G230" s="187"/>
      <c r="H230" s="187"/>
      <c r="I230" s="187"/>
      <c r="J230" s="134" t="s">
        <v>259</v>
      </c>
      <c r="K230" s="135">
        <v>1</v>
      </c>
      <c r="L230" s="188"/>
      <c r="M230" s="187"/>
      <c r="N230" s="188">
        <f t="shared" si="50"/>
        <v>0</v>
      </c>
      <c r="O230" s="187"/>
      <c r="P230" s="187"/>
      <c r="Q230" s="187"/>
      <c r="R230" s="136"/>
      <c r="T230" s="137" t="s">
        <v>3</v>
      </c>
      <c r="U230" s="36" t="s">
        <v>35</v>
      </c>
      <c r="V230" s="138">
        <v>0</v>
      </c>
      <c r="W230" s="138">
        <f t="shared" si="51"/>
        <v>0</v>
      </c>
      <c r="X230" s="138">
        <v>0</v>
      </c>
      <c r="Y230" s="138">
        <f t="shared" si="52"/>
        <v>0</v>
      </c>
      <c r="Z230" s="138">
        <v>0</v>
      </c>
      <c r="AA230" s="139">
        <f t="shared" si="53"/>
        <v>0</v>
      </c>
      <c r="AR230" s="13" t="s">
        <v>411</v>
      </c>
      <c r="AT230" s="13" t="s">
        <v>131</v>
      </c>
      <c r="AU230" s="13" t="s">
        <v>89</v>
      </c>
      <c r="AY230" s="13" t="s">
        <v>130</v>
      </c>
      <c r="BE230" s="140">
        <f t="shared" si="54"/>
        <v>0</v>
      </c>
      <c r="BF230" s="140">
        <f t="shared" si="55"/>
        <v>0</v>
      </c>
      <c r="BG230" s="140">
        <f t="shared" si="56"/>
        <v>0</v>
      </c>
      <c r="BH230" s="140">
        <f t="shared" si="57"/>
        <v>0</v>
      </c>
      <c r="BI230" s="140">
        <f t="shared" si="58"/>
        <v>0</v>
      </c>
      <c r="BJ230" s="13" t="s">
        <v>9</v>
      </c>
      <c r="BK230" s="140">
        <f t="shared" si="59"/>
        <v>0</v>
      </c>
      <c r="BL230" s="13" t="s">
        <v>411</v>
      </c>
      <c r="BM230" s="13" t="s">
        <v>439</v>
      </c>
    </row>
    <row r="231" spans="2:65" s="1" customFormat="1" ht="22.5" customHeight="1">
      <c r="B231" s="131"/>
      <c r="C231" s="132" t="s">
        <v>70</v>
      </c>
      <c r="D231" s="132" t="s">
        <v>131</v>
      </c>
      <c r="E231" s="133" t="s">
        <v>440</v>
      </c>
      <c r="F231" s="186" t="s">
        <v>441</v>
      </c>
      <c r="G231" s="187"/>
      <c r="H231" s="187"/>
      <c r="I231" s="187"/>
      <c r="J231" s="134" t="s">
        <v>259</v>
      </c>
      <c r="K231" s="135">
        <v>1</v>
      </c>
      <c r="L231" s="188"/>
      <c r="M231" s="187"/>
      <c r="N231" s="188">
        <f t="shared" si="50"/>
        <v>0</v>
      </c>
      <c r="O231" s="187"/>
      <c r="P231" s="187"/>
      <c r="Q231" s="187"/>
      <c r="R231" s="136"/>
      <c r="T231" s="137" t="s">
        <v>3</v>
      </c>
      <c r="U231" s="36" t="s">
        <v>35</v>
      </c>
      <c r="V231" s="138">
        <v>0</v>
      </c>
      <c r="W231" s="138">
        <f t="shared" si="51"/>
        <v>0</v>
      </c>
      <c r="X231" s="138">
        <v>0</v>
      </c>
      <c r="Y231" s="138">
        <f t="shared" si="52"/>
        <v>0</v>
      </c>
      <c r="Z231" s="138">
        <v>0</v>
      </c>
      <c r="AA231" s="139">
        <f t="shared" si="53"/>
        <v>0</v>
      </c>
      <c r="AR231" s="13" t="s">
        <v>411</v>
      </c>
      <c r="AT231" s="13" t="s">
        <v>131</v>
      </c>
      <c r="AU231" s="13" t="s">
        <v>89</v>
      </c>
      <c r="AY231" s="13" t="s">
        <v>130</v>
      </c>
      <c r="BE231" s="140">
        <f t="shared" si="54"/>
        <v>0</v>
      </c>
      <c r="BF231" s="140">
        <f t="shared" si="55"/>
        <v>0</v>
      </c>
      <c r="BG231" s="140">
        <f t="shared" si="56"/>
        <v>0</v>
      </c>
      <c r="BH231" s="140">
        <f t="shared" si="57"/>
        <v>0</v>
      </c>
      <c r="BI231" s="140">
        <f t="shared" si="58"/>
        <v>0</v>
      </c>
      <c r="BJ231" s="13" t="s">
        <v>9</v>
      </c>
      <c r="BK231" s="140">
        <f t="shared" si="59"/>
        <v>0</v>
      </c>
      <c r="BL231" s="13" t="s">
        <v>411</v>
      </c>
      <c r="BM231" s="13" t="s">
        <v>442</v>
      </c>
    </row>
    <row r="232" spans="2:65" s="1" customFormat="1" ht="22.5" customHeight="1">
      <c r="B232" s="131"/>
      <c r="C232" s="132" t="s">
        <v>70</v>
      </c>
      <c r="D232" s="132" t="s">
        <v>131</v>
      </c>
      <c r="E232" s="133" t="s">
        <v>443</v>
      </c>
      <c r="F232" s="186" t="s">
        <v>444</v>
      </c>
      <c r="G232" s="187"/>
      <c r="H232" s="187"/>
      <c r="I232" s="187"/>
      <c r="J232" s="134" t="s">
        <v>134</v>
      </c>
      <c r="K232" s="135">
        <v>190</v>
      </c>
      <c r="L232" s="188"/>
      <c r="M232" s="187"/>
      <c r="N232" s="188">
        <f t="shared" si="50"/>
        <v>0</v>
      </c>
      <c r="O232" s="187"/>
      <c r="P232" s="187"/>
      <c r="Q232" s="187"/>
      <c r="R232" s="136"/>
      <c r="T232" s="137" t="s">
        <v>3</v>
      </c>
      <c r="U232" s="36" t="s">
        <v>35</v>
      </c>
      <c r="V232" s="138">
        <v>0</v>
      </c>
      <c r="W232" s="138">
        <f t="shared" si="51"/>
        <v>0</v>
      </c>
      <c r="X232" s="138">
        <v>0</v>
      </c>
      <c r="Y232" s="138">
        <f t="shared" si="52"/>
        <v>0</v>
      </c>
      <c r="Z232" s="138">
        <v>0</v>
      </c>
      <c r="AA232" s="139">
        <f t="shared" si="53"/>
        <v>0</v>
      </c>
      <c r="AR232" s="13" t="s">
        <v>411</v>
      </c>
      <c r="AT232" s="13" t="s">
        <v>131</v>
      </c>
      <c r="AU232" s="13" t="s">
        <v>89</v>
      </c>
      <c r="AY232" s="13" t="s">
        <v>130</v>
      </c>
      <c r="BE232" s="140">
        <f t="shared" si="54"/>
        <v>0</v>
      </c>
      <c r="BF232" s="140">
        <f t="shared" si="55"/>
        <v>0</v>
      </c>
      <c r="BG232" s="140">
        <f t="shared" si="56"/>
        <v>0</v>
      </c>
      <c r="BH232" s="140">
        <f t="shared" si="57"/>
        <v>0</v>
      </c>
      <c r="BI232" s="140">
        <f t="shared" si="58"/>
        <v>0</v>
      </c>
      <c r="BJ232" s="13" t="s">
        <v>9</v>
      </c>
      <c r="BK232" s="140">
        <f t="shared" si="59"/>
        <v>0</v>
      </c>
      <c r="BL232" s="13" t="s">
        <v>411</v>
      </c>
      <c r="BM232" s="13" t="s">
        <v>445</v>
      </c>
    </row>
    <row r="233" spans="2:65" s="1" customFormat="1" ht="22.5" customHeight="1">
      <c r="B233" s="131"/>
      <c r="C233" s="132" t="s">
        <v>70</v>
      </c>
      <c r="D233" s="132" t="s">
        <v>131</v>
      </c>
      <c r="E233" s="133" t="s">
        <v>446</v>
      </c>
      <c r="F233" s="186" t="s">
        <v>447</v>
      </c>
      <c r="G233" s="187"/>
      <c r="H233" s="187"/>
      <c r="I233" s="187"/>
      <c r="J233" s="134" t="s">
        <v>173</v>
      </c>
      <c r="K233" s="135">
        <v>4</v>
      </c>
      <c r="L233" s="188"/>
      <c r="M233" s="187"/>
      <c r="N233" s="188">
        <f t="shared" si="50"/>
        <v>0</v>
      </c>
      <c r="O233" s="187"/>
      <c r="P233" s="187"/>
      <c r="Q233" s="187"/>
      <c r="R233" s="136"/>
      <c r="T233" s="137" t="s">
        <v>3</v>
      </c>
      <c r="U233" s="36" t="s">
        <v>35</v>
      </c>
      <c r="V233" s="138">
        <v>0</v>
      </c>
      <c r="W233" s="138">
        <f t="shared" si="51"/>
        <v>0</v>
      </c>
      <c r="X233" s="138">
        <v>0</v>
      </c>
      <c r="Y233" s="138">
        <f t="shared" si="52"/>
        <v>0</v>
      </c>
      <c r="Z233" s="138">
        <v>0</v>
      </c>
      <c r="AA233" s="139">
        <f t="shared" si="53"/>
        <v>0</v>
      </c>
      <c r="AR233" s="13" t="s">
        <v>411</v>
      </c>
      <c r="AT233" s="13" t="s">
        <v>131</v>
      </c>
      <c r="AU233" s="13" t="s">
        <v>89</v>
      </c>
      <c r="AY233" s="13" t="s">
        <v>130</v>
      </c>
      <c r="BE233" s="140">
        <f t="shared" si="54"/>
        <v>0</v>
      </c>
      <c r="BF233" s="140">
        <f t="shared" si="55"/>
        <v>0</v>
      </c>
      <c r="BG233" s="140">
        <f t="shared" si="56"/>
        <v>0</v>
      </c>
      <c r="BH233" s="140">
        <f t="shared" si="57"/>
        <v>0</v>
      </c>
      <c r="BI233" s="140">
        <f t="shared" si="58"/>
        <v>0</v>
      </c>
      <c r="BJ233" s="13" t="s">
        <v>9</v>
      </c>
      <c r="BK233" s="140">
        <f t="shared" si="59"/>
        <v>0</v>
      </c>
      <c r="BL233" s="13" t="s">
        <v>411</v>
      </c>
      <c r="BM233" s="13" t="s">
        <v>448</v>
      </c>
    </row>
    <row r="234" spans="2:65" s="1" customFormat="1" ht="22.5" customHeight="1">
      <c r="B234" s="131"/>
      <c r="C234" s="132" t="s">
        <v>70</v>
      </c>
      <c r="D234" s="132" t="s">
        <v>131</v>
      </c>
      <c r="E234" s="133" t="s">
        <v>449</v>
      </c>
      <c r="F234" s="186" t="s">
        <v>450</v>
      </c>
      <c r="G234" s="187"/>
      <c r="H234" s="187"/>
      <c r="I234" s="187"/>
      <c r="J234" s="134" t="s">
        <v>259</v>
      </c>
      <c r="K234" s="135">
        <v>1</v>
      </c>
      <c r="L234" s="188"/>
      <c r="M234" s="187"/>
      <c r="N234" s="188">
        <f t="shared" si="50"/>
        <v>0</v>
      </c>
      <c r="O234" s="187"/>
      <c r="P234" s="187"/>
      <c r="Q234" s="187"/>
      <c r="R234" s="136"/>
      <c r="T234" s="137" t="s">
        <v>3</v>
      </c>
      <c r="U234" s="36" t="s">
        <v>35</v>
      </c>
      <c r="V234" s="138">
        <v>0</v>
      </c>
      <c r="W234" s="138">
        <f t="shared" si="51"/>
        <v>0</v>
      </c>
      <c r="X234" s="138">
        <v>0</v>
      </c>
      <c r="Y234" s="138">
        <f t="shared" si="52"/>
        <v>0</v>
      </c>
      <c r="Z234" s="138">
        <v>0</v>
      </c>
      <c r="AA234" s="139">
        <f t="shared" si="53"/>
        <v>0</v>
      </c>
      <c r="AR234" s="13" t="s">
        <v>411</v>
      </c>
      <c r="AT234" s="13" t="s">
        <v>131</v>
      </c>
      <c r="AU234" s="13" t="s">
        <v>89</v>
      </c>
      <c r="AY234" s="13" t="s">
        <v>130</v>
      </c>
      <c r="BE234" s="140">
        <f t="shared" si="54"/>
        <v>0</v>
      </c>
      <c r="BF234" s="140">
        <f t="shared" si="55"/>
        <v>0</v>
      </c>
      <c r="BG234" s="140">
        <f t="shared" si="56"/>
        <v>0</v>
      </c>
      <c r="BH234" s="140">
        <f t="shared" si="57"/>
        <v>0</v>
      </c>
      <c r="BI234" s="140">
        <f t="shared" si="58"/>
        <v>0</v>
      </c>
      <c r="BJ234" s="13" t="s">
        <v>9</v>
      </c>
      <c r="BK234" s="140">
        <f t="shared" si="59"/>
        <v>0</v>
      </c>
      <c r="BL234" s="13" t="s">
        <v>411</v>
      </c>
      <c r="BM234" s="13" t="s">
        <v>451</v>
      </c>
    </row>
    <row r="235" spans="2:65" s="9" customFormat="1" ht="37.35" customHeight="1">
      <c r="B235" s="120"/>
      <c r="C235" s="121"/>
      <c r="D235" s="122" t="s">
        <v>110</v>
      </c>
      <c r="E235" s="122"/>
      <c r="F235" s="122"/>
      <c r="G235" s="122"/>
      <c r="H235" s="122"/>
      <c r="I235" s="122"/>
      <c r="J235" s="122"/>
      <c r="K235" s="122"/>
      <c r="L235" s="122"/>
      <c r="M235" s="122"/>
      <c r="N235" s="197">
        <f>BK235</f>
        <v>0</v>
      </c>
      <c r="O235" s="198"/>
      <c r="P235" s="198"/>
      <c r="Q235" s="198"/>
      <c r="R235" s="123"/>
      <c r="T235" s="124"/>
      <c r="U235" s="121"/>
      <c r="V235" s="121"/>
      <c r="W235" s="125">
        <f>W236+W241+W244</f>
        <v>0</v>
      </c>
      <c r="X235" s="121"/>
      <c r="Y235" s="125">
        <f>Y236+Y241+Y244</f>
        <v>0</v>
      </c>
      <c r="Z235" s="121"/>
      <c r="AA235" s="126">
        <f>AA236+AA241+AA244</f>
        <v>0</v>
      </c>
      <c r="AR235" s="127" t="s">
        <v>144</v>
      </c>
      <c r="AT235" s="128" t="s">
        <v>69</v>
      </c>
      <c r="AU235" s="128" t="s">
        <v>70</v>
      </c>
      <c r="AY235" s="127" t="s">
        <v>130</v>
      </c>
      <c r="BK235" s="129">
        <f>BK236+BK241+BK244</f>
        <v>0</v>
      </c>
    </row>
    <row r="236" spans="2:65" s="9" customFormat="1" ht="19.899999999999999" customHeight="1">
      <c r="B236" s="120"/>
      <c r="C236" s="121"/>
      <c r="D236" s="130" t="s">
        <v>111</v>
      </c>
      <c r="E236" s="130"/>
      <c r="F236" s="130"/>
      <c r="G236" s="130"/>
      <c r="H236" s="130"/>
      <c r="I236" s="130"/>
      <c r="J236" s="130"/>
      <c r="K236" s="130"/>
      <c r="L236" s="130"/>
      <c r="M236" s="130"/>
      <c r="N236" s="193">
        <f>BK236</f>
        <v>0</v>
      </c>
      <c r="O236" s="194"/>
      <c r="P236" s="194"/>
      <c r="Q236" s="194"/>
      <c r="R236" s="123"/>
      <c r="T236" s="124"/>
      <c r="U236" s="121"/>
      <c r="V236" s="121"/>
      <c r="W236" s="125">
        <f>SUM(W237:W240)</f>
        <v>0</v>
      </c>
      <c r="X236" s="121"/>
      <c r="Y236" s="125">
        <f>SUM(Y237:Y240)</f>
        <v>0</v>
      </c>
      <c r="Z236" s="121"/>
      <c r="AA236" s="126">
        <f>SUM(AA237:AA240)</f>
        <v>0</v>
      </c>
      <c r="AR236" s="127" t="s">
        <v>144</v>
      </c>
      <c r="AT236" s="128" t="s">
        <v>69</v>
      </c>
      <c r="AU236" s="128" t="s">
        <v>9</v>
      </c>
      <c r="AY236" s="127" t="s">
        <v>130</v>
      </c>
      <c r="BK236" s="129">
        <f>SUM(BK237:BK240)</f>
        <v>0</v>
      </c>
    </row>
    <row r="237" spans="2:65" s="1" customFormat="1" ht="22.5" customHeight="1">
      <c r="B237" s="131"/>
      <c r="C237" s="132" t="s">
        <v>70</v>
      </c>
      <c r="D237" s="132" t="s">
        <v>131</v>
      </c>
      <c r="E237" s="133" t="s">
        <v>452</v>
      </c>
      <c r="F237" s="186" t="s">
        <v>453</v>
      </c>
      <c r="G237" s="187"/>
      <c r="H237" s="187"/>
      <c r="I237" s="187"/>
      <c r="J237" s="134" t="s">
        <v>259</v>
      </c>
      <c r="K237" s="135">
        <v>1</v>
      </c>
      <c r="L237" s="188"/>
      <c r="M237" s="187"/>
      <c r="N237" s="188">
        <f>ROUND(L237*K237,0)</f>
        <v>0</v>
      </c>
      <c r="O237" s="187"/>
      <c r="P237" s="187"/>
      <c r="Q237" s="187"/>
      <c r="R237" s="136"/>
      <c r="T237" s="137" t="s">
        <v>3</v>
      </c>
      <c r="U237" s="36" t="s">
        <v>35</v>
      </c>
      <c r="V237" s="138">
        <v>0</v>
      </c>
      <c r="W237" s="138">
        <f>V237*K237</f>
        <v>0</v>
      </c>
      <c r="X237" s="138">
        <v>0</v>
      </c>
      <c r="Y237" s="138">
        <f>X237*K237</f>
        <v>0</v>
      </c>
      <c r="Z237" s="138">
        <v>0</v>
      </c>
      <c r="AA237" s="139">
        <f>Z237*K237</f>
        <v>0</v>
      </c>
      <c r="AR237" s="13" t="s">
        <v>454</v>
      </c>
      <c r="AT237" s="13" t="s">
        <v>131</v>
      </c>
      <c r="AU237" s="13" t="s">
        <v>89</v>
      </c>
      <c r="AY237" s="13" t="s">
        <v>130</v>
      </c>
      <c r="BE237" s="140">
        <f>IF(U237="základní",N237,0)</f>
        <v>0</v>
      </c>
      <c r="BF237" s="140">
        <f>IF(U237="snížená",N237,0)</f>
        <v>0</v>
      </c>
      <c r="BG237" s="140">
        <f>IF(U237="zákl. přenesená",N237,0)</f>
        <v>0</v>
      </c>
      <c r="BH237" s="140">
        <f>IF(U237="sníž. přenesená",N237,0)</f>
        <v>0</v>
      </c>
      <c r="BI237" s="140">
        <f>IF(U237="nulová",N237,0)</f>
        <v>0</v>
      </c>
      <c r="BJ237" s="13" t="s">
        <v>9</v>
      </c>
      <c r="BK237" s="140">
        <f>ROUND(L237*K237,0)</f>
        <v>0</v>
      </c>
      <c r="BL237" s="13" t="s">
        <v>454</v>
      </c>
      <c r="BM237" s="13" t="s">
        <v>455</v>
      </c>
    </row>
    <row r="238" spans="2:65" s="1" customFormat="1" ht="22.5" customHeight="1">
      <c r="B238" s="131"/>
      <c r="C238" s="132" t="s">
        <v>70</v>
      </c>
      <c r="D238" s="132" t="s">
        <v>131</v>
      </c>
      <c r="E238" s="133" t="s">
        <v>456</v>
      </c>
      <c r="F238" s="186" t="s">
        <v>457</v>
      </c>
      <c r="G238" s="187"/>
      <c r="H238" s="187"/>
      <c r="I238" s="187"/>
      <c r="J238" s="134" t="s">
        <v>259</v>
      </c>
      <c r="K238" s="135">
        <v>1</v>
      </c>
      <c r="L238" s="188"/>
      <c r="M238" s="187"/>
      <c r="N238" s="188">
        <f>ROUND(L238*K238,0)</f>
        <v>0</v>
      </c>
      <c r="O238" s="187"/>
      <c r="P238" s="187"/>
      <c r="Q238" s="187"/>
      <c r="R238" s="136"/>
      <c r="T238" s="137" t="s">
        <v>3</v>
      </c>
      <c r="U238" s="36" t="s">
        <v>35</v>
      </c>
      <c r="V238" s="138">
        <v>0</v>
      </c>
      <c r="W238" s="138">
        <f>V238*K238</f>
        <v>0</v>
      </c>
      <c r="X238" s="138">
        <v>0</v>
      </c>
      <c r="Y238" s="138">
        <f>X238*K238</f>
        <v>0</v>
      </c>
      <c r="Z238" s="138">
        <v>0</v>
      </c>
      <c r="AA238" s="139">
        <f>Z238*K238</f>
        <v>0</v>
      </c>
      <c r="AR238" s="13" t="s">
        <v>454</v>
      </c>
      <c r="AT238" s="13" t="s">
        <v>131</v>
      </c>
      <c r="AU238" s="13" t="s">
        <v>89</v>
      </c>
      <c r="AY238" s="13" t="s">
        <v>130</v>
      </c>
      <c r="BE238" s="140">
        <f>IF(U238="základní",N238,0)</f>
        <v>0</v>
      </c>
      <c r="BF238" s="140">
        <f>IF(U238="snížená",N238,0)</f>
        <v>0</v>
      </c>
      <c r="BG238" s="140">
        <f>IF(U238="zákl. přenesená",N238,0)</f>
        <v>0</v>
      </c>
      <c r="BH238" s="140">
        <f>IF(U238="sníž. přenesená",N238,0)</f>
        <v>0</v>
      </c>
      <c r="BI238" s="140">
        <f>IF(U238="nulová",N238,0)</f>
        <v>0</v>
      </c>
      <c r="BJ238" s="13" t="s">
        <v>9</v>
      </c>
      <c r="BK238" s="140">
        <f>ROUND(L238*K238,0)</f>
        <v>0</v>
      </c>
      <c r="BL238" s="13" t="s">
        <v>454</v>
      </c>
      <c r="BM238" s="13" t="s">
        <v>458</v>
      </c>
    </row>
    <row r="239" spans="2:65" s="1" customFormat="1" ht="22.5" customHeight="1">
      <c r="B239" s="131"/>
      <c r="C239" s="132" t="s">
        <v>70</v>
      </c>
      <c r="D239" s="132" t="s">
        <v>131</v>
      </c>
      <c r="E239" s="133" t="s">
        <v>459</v>
      </c>
      <c r="F239" s="186" t="s">
        <v>460</v>
      </c>
      <c r="G239" s="187"/>
      <c r="H239" s="187"/>
      <c r="I239" s="187"/>
      <c r="J239" s="134" t="s">
        <v>259</v>
      </c>
      <c r="K239" s="135">
        <v>1</v>
      </c>
      <c r="L239" s="188"/>
      <c r="M239" s="187"/>
      <c r="N239" s="188">
        <f>ROUND(L239*K239,0)</f>
        <v>0</v>
      </c>
      <c r="O239" s="187"/>
      <c r="P239" s="187"/>
      <c r="Q239" s="187"/>
      <c r="R239" s="136"/>
      <c r="T239" s="137" t="s">
        <v>3</v>
      </c>
      <c r="U239" s="36" t="s">
        <v>35</v>
      </c>
      <c r="V239" s="138">
        <v>0</v>
      </c>
      <c r="W239" s="138">
        <f>V239*K239</f>
        <v>0</v>
      </c>
      <c r="X239" s="138">
        <v>0</v>
      </c>
      <c r="Y239" s="138">
        <f>X239*K239</f>
        <v>0</v>
      </c>
      <c r="Z239" s="138">
        <v>0</v>
      </c>
      <c r="AA239" s="139">
        <f>Z239*K239</f>
        <v>0</v>
      </c>
      <c r="AR239" s="13" t="s">
        <v>454</v>
      </c>
      <c r="AT239" s="13" t="s">
        <v>131</v>
      </c>
      <c r="AU239" s="13" t="s">
        <v>89</v>
      </c>
      <c r="AY239" s="13" t="s">
        <v>130</v>
      </c>
      <c r="BE239" s="140">
        <f>IF(U239="základní",N239,0)</f>
        <v>0</v>
      </c>
      <c r="BF239" s="140">
        <f>IF(U239="snížená",N239,0)</f>
        <v>0</v>
      </c>
      <c r="BG239" s="140">
        <f>IF(U239="zákl. přenesená",N239,0)</f>
        <v>0</v>
      </c>
      <c r="BH239" s="140">
        <f>IF(U239="sníž. přenesená",N239,0)</f>
        <v>0</v>
      </c>
      <c r="BI239" s="140">
        <f>IF(U239="nulová",N239,0)</f>
        <v>0</v>
      </c>
      <c r="BJ239" s="13" t="s">
        <v>9</v>
      </c>
      <c r="BK239" s="140">
        <f>ROUND(L239*K239,0)</f>
        <v>0</v>
      </c>
      <c r="BL239" s="13" t="s">
        <v>454</v>
      </c>
      <c r="BM239" s="13" t="s">
        <v>461</v>
      </c>
    </row>
    <row r="240" spans="2:65" s="1" customFormat="1" ht="22.5" customHeight="1">
      <c r="B240" s="131"/>
      <c r="C240" s="132" t="s">
        <v>70</v>
      </c>
      <c r="D240" s="132" t="s">
        <v>131</v>
      </c>
      <c r="E240" s="133" t="s">
        <v>462</v>
      </c>
      <c r="F240" s="186" t="s">
        <v>463</v>
      </c>
      <c r="G240" s="187"/>
      <c r="H240" s="187"/>
      <c r="I240" s="187"/>
      <c r="J240" s="134" t="s">
        <v>259</v>
      </c>
      <c r="K240" s="135">
        <v>1</v>
      </c>
      <c r="L240" s="188"/>
      <c r="M240" s="187"/>
      <c r="N240" s="188">
        <f>ROUND(L240*K240,0)</f>
        <v>0</v>
      </c>
      <c r="O240" s="187"/>
      <c r="P240" s="187"/>
      <c r="Q240" s="187"/>
      <c r="R240" s="136"/>
      <c r="T240" s="137" t="s">
        <v>3</v>
      </c>
      <c r="U240" s="36" t="s">
        <v>35</v>
      </c>
      <c r="V240" s="138">
        <v>0</v>
      </c>
      <c r="W240" s="138">
        <f>V240*K240</f>
        <v>0</v>
      </c>
      <c r="X240" s="138">
        <v>0</v>
      </c>
      <c r="Y240" s="138">
        <f>X240*K240</f>
        <v>0</v>
      </c>
      <c r="Z240" s="138">
        <v>0</v>
      </c>
      <c r="AA240" s="139">
        <f>Z240*K240</f>
        <v>0</v>
      </c>
      <c r="AR240" s="13" t="s">
        <v>454</v>
      </c>
      <c r="AT240" s="13" t="s">
        <v>131</v>
      </c>
      <c r="AU240" s="13" t="s">
        <v>89</v>
      </c>
      <c r="AY240" s="13" t="s">
        <v>130</v>
      </c>
      <c r="BE240" s="140">
        <f>IF(U240="základní",N240,0)</f>
        <v>0</v>
      </c>
      <c r="BF240" s="140">
        <f>IF(U240="snížená",N240,0)</f>
        <v>0</v>
      </c>
      <c r="BG240" s="140">
        <f>IF(U240="zákl. přenesená",N240,0)</f>
        <v>0</v>
      </c>
      <c r="BH240" s="140">
        <f>IF(U240="sníž. přenesená",N240,0)</f>
        <v>0</v>
      </c>
      <c r="BI240" s="140">
        <f>IF(U240="nulová",N240,0)</f>
        <v>0</v>
      </c>
      <c r="BJ240" s="13" t="s">
        <v>9</v>
      </c>
      <c r="BK240" s="140">
        <f>ROUND(L240*K240,0)</f>
        <v>0</v>
      </c>
      <c r="BL240" s="13" t="s">
        <v>454</v>
      </c>
      <c r="BM240" s="13" t="s">
        <v>464</v>
      </c>
    </row>
    <row r="241" spans="2:65" s="9" customFormat="1" ht="29.85" customHeight="1">
      <c r="B241" s="120"/>
      <c r="C241" s="121"/>
      <c r="D241" s="130" t="s">
        <v>112</v>
      </c>
      <c r="E241" s="130"/>
      <c r="F241" s="130"/>
      <c r="G241" s="130"/>
      <c r="H241" s="130"/>
      <c r="I241" s="130"/>
      <c r="J241" s="130"/>
      <c r="K241" s="130"/>
      <c r="L241" s="130"/>
      <c r="M241" s="130"/>
      <c r="N241" s="195">
        <f>BK241</f>
        <v>0</v>
      </c>
      <c r="O241" s="196"/>
      <c r="P241" s="196"/>
      <c r="Q241" s="196"/>
      <c r="R241" s="123"/>
      <c r="T241" s="124"/>
      <c r="U241" s="121"/>
      <c r="V241" s="121"/>
      <c r="W241" s="125">
        <f>SUM(W242:W243)</f>
        <v>0</v>
      </c>
      <c r="X241" s="121"/>
      <c r="Y241" s="125">
        <f>SUM(Y242:Y243)</f>
        <v>0</v>
      </c>
      <c r="Z241" s="121"/>
      <c r="AA241" s="126">
        <f>SUM(AA242:AA243)</f>
        <v>0</v>
      </c>
      <c r="AR241" s="127" t="s">
        <v>144</v>
      </c>
      <c r="AT241" s="128" t="s">
        <v>69</v>
      </c>
      <c r="AU241" s="128" t="s">
        <v>9</v>
      </c>
      <c r="AY241" s="127" t="s">
        <v>130</v>
      </c>
      <c r="BK241" s="129">
        <f>SUM(BK242:BK243)</f>
        <v>0</v>
      </c>
    </row>
    <row r="242" spans="2:65" s="1" customFormat="1" ht="22.5" customHeight="1">
      <c r="B242" s="131"/>
      <c r="C242" s="132" t="s">
        <v>70</v>
      </c>
      <c r="D242" s="132" t="s">
        <v>131</v>
      </c>
      <c r="E242" s="133" t="s">
        <v>465</v>
      </c>
      <c r="F242" s="186" t="s">
        <v>466</v>
      </c>
      <c r="G242" s="187"/>
      <c r="H242" s="187"/>
      <c r="I242" s="187"/>
      <c r="J242" s="134" t="s">
        <v>259</v>
      </c>
      <c r="K242" s="135">
        <v>1</v>
      </c>
      <c r="L242" s="188"/>
      <c r="M242" s="187"/>
      <c r="N242" s="188">
        <f>ROUND(L242*K242,0)</f>
        <v>0</v>
      </c>
      <c r="O242" s="187"/>
      <c r="P242" s="187"/>
      <c r="Q242" s="187"/>
      <c r="R242" s="136"/>
      <c r="T242" s="137" t="s">
        <v>3</v>
      </c>
      <c r="U242" s="36" t="s">
        <v>35</v>
      </c>
      <c r="V242" s="138">
        <v>0</v>
      </c>
      <c r="W242" s="138">
        <f>V242*K242</f>
        <v>0</v>
      </c>
      <c r="X242" s="138">
        <v>0</v>
      </c>
      <c r="Y242" s="138">
        <f>X242*K242</f>
        <v>0</v>
      </c>
      <c r="Z242" s="138">
        <v>0</v>
      </c>
      <c r="AA242" s="139">
        <f>Z242*K242</f>
        <v>0</v>
      </c>
      <c r="AR242" s="13" t="s">
        <v>454</v>
      </c>
      <c r="AT242" s="13" t="s">
        <v>131</v>
      </c>
      <c r="AU242" s="13" t="s">
        <v>89</v>
      </c>
      <c r="AY242" s="13" t="s">
        <v>130</v>
      </c>
      <c r="BE242" s="140">
        <f>IF(U242="základní",N242,0)</f>
        <v>0</v>
      </c>
      <c r="BF242" s="140">
        <f>IF(U242="snížená",N242,0)</f>
        <v>0</v>
      </c>
      <c r="BG242" s="140">
        <f>IF(U242="zákl. přenesená",N242,0)</f>
        <v>0</v>
      </c>
      <c r="BH242" s="140">
        <f>IF(U242="sníž. přenesená",N242,0)</f>
        <v>0</v>
      </c>
      <c r="BI242" s="140">
        <f>IF(U242="nulová",N242,0)</f>
        <v>0</v>
      </c>
      <c r="BJ242" s="13" t="s">
        <v>9</v>
      </c>
      <c r="BK242" s="140">
        <f>ROUND(L242*K242,0)</f>
        <v>0</v>
      </c>
      <c r="BL242" s="13" t="s">
        <v>454</v>
      </c>
      <c r="BM242" s="13" t="s">
        <v>467</v>
      </c>
    </row>
    <row r="243" spans="2:65" s="1" customFormat="1" ht="22.5" customHeight="1">
      <c r="B243" s="131"/>
      <c r="C243" s="132" t="s">
        <v>70</v>
      </c>
      <c r="D243" s="132" t="s">
        <v>131</v>
      </c>
      <c r="E243" s="133" t="s">
        <v>468</v>
      </c>
      <c r="F243" s="186" t="s">
        <v>469</v>
      </c>
      <c r="G243" s="187"/>
      <c r="H243" s="187"/>
      <c r="I243" s="187"/>
      <c r="J243" s="134" t="s">
        <v>259</v>
      </c>
      <c r="K243" s="135">
        <v>1</v>
      </c>
      <c r="L243" s="188"/>
      <c r="M243" s="187"/>
      <c r="N243" s="188">
        <f>ROUND(L243*K243,0)</f>
        <v>0</v>
      </c>
      <c r="O243" s="187"/>
      <c r="P243" s="187"/>
      <c r="Q243" s="187"/>
      <c r="R243" s="136"/>
      <c r="T243" s="137" t="s">
        <v>3</v>
      </c>
      <c r="U243" s="36" t="s">
        <v>35</v>
      </c>
      <c r="V243" s="138">
        <v>0</v>
      </c>
      <c r="W243" s="138">
        <f>V243*K243</f>
        <v>0</v>
      </c>
      <c r="X243" s="138">
        <v>0</v>
      </c>
      <c r="Y243" s="138">
        <f>X243*K243</f>
        <v>0</v>
      </c>
      <c r="Z243" s="138">
        <v>0</v>
      </c>
      <c r="AA243" s="139">
        <f>Z243*K243</f>
        <v>0</v>
      </c>
      <c r="AR243" s="13" t="s">
        <v>454</v>
      </c>
      <c r="AT243" s="13" t="s">
        <v>131</v>
      </c>
      <c r="AU243" s="13" t="s">
        <v>89</v>
      </c>
      <c r="AY243" s="13" t="s">
        <v>130</v>
      </c>
      <c r="BE243" s="140">
        <f>IF(U243="základní",N243,0)</f>
        <v>0</v>
      </c>
      <c r="BF243" s="140">
        <f>IF(U243="snížená",N243,0)</f>
        <v>0</v>
      </c>
      <c r="BG243" s="140">
        <f>IF(U243="zákl. přenesená",N243,0)</f>
        <v>0</v>
      </c>
      <c r="BH243" s="140">
        <f>IF(U243="sníž. přenesená",N243,0)</f>
        <v>0</v>
      </c>
      <c r="BI243" s="140">
        <f>IF(U243="nulová",N243,0)</f>
        <v>0</v>
      </c>
      <c r="BJ243" s="13" t="s">
        <v>9</v>
      </c>
      <c r="BK243" s="140">
        <f>ROUND(L243*K243,0)</f>
        <v>0</v>
      </c>
      <c r="BL243" s="13" t="s">
        <v>454</v>
      </c>
      <c r="BM243" s="13" t="s">
        <v>470</v>
      </c>
    </row>
    <row r="244" spans="2:65" s="9" customFormat="1" ht="29.85" customHeight="1">
      <c r="B244" s="120"/>
      <c r="C244" s="121"/>
      <c r="D244" s="130" t="s">
        <v>113</v>
      </c>
      <c r="E244" s="130"/>
      <c r="F244" s="130"/>
      <c r="G244" s="130"/>
      <c r="H244" s="130"/>
      <c r="I244" s="130"/>
      <c r="J244" s="130"/>
      <c r="K244" s="130"/>
      <c r="L244" s="130"/>
      <c r="M244" s="130"/>
      <c r="N244" s="195">
        <f>BK244</f>
        <v>0</v>
      </c>
      <c r="O244" s="196"/>
      <c r="P244" s="196"/>
      <c r="Q244" s="196"/>
      <c r="R244" s="123"/>
      <c r="T244" s="124"/>
      <c r="U244" s="121"/>
      <c r="V244" s="121"/>
      <c r="W244" s="125">
        <f>SUM(W245:W252)</f>
        <v>0</v>
      </c>
      <c r="X244" s="121"/>
      <c r="Y244" s="125">
        <f>SUM(Y245:Y252)</f>
        <v>0</v>
      </c>
      <c r="Z244" s="121"/>
      <c r="AA244" s="126">
        <f>SUM(AA245:AA252)</f>
        <v>0</v>
      </c>
      <c r="AR244" s="127" t="s">
        <v>144</v>
      </c>
      <c r="AT244" s="128" t="s">
        <v>69</v>
      </c>
      <c r="AU244" s="128" t="s">
        <v>9</v>
      </c>
      <c r="AY244" s="127" t="s">
        <v>130</v>
      </c>
      <c r="BK244" s="129">
        <f>SUM(BK245:BK252)</f>
        <v>0</v>
      </c>
    </row>
    <row r="245" spans="2:65" s="1" customFormat="1" ht="22.5" customHeight="1">
      <c r="B245" s="131"/>
      <c r="C245" s="132" t="s">
        <v>70</v>
      </c>
      <c r="D245" s="132" t="s">
        <v>131</v>
      </c>
      <c r="E245" s="133" t="s">
        <v>471</v>
      </c>
      <c r="F245" s="186" t="s">
        <v>472</v>
      </c>
      <c r="G245" s="187"/>
      <c r="H245" s="187"/>
      <c r="I245" s="187"/>
      <c r="J245" s="134" t="s">
        <v>259</v>
      </c>
      <c r="K245" s="135">
        <v>1</v>
      </c>
      <c r="L245" s="188"/>
      <c r="M245" s="187"/>
      <c r="N245" s="188">
        <f t="shared" ref="N245:N252" si="60">ROUND(L245*K245,0)</f>
        <v>0</v>
      </c>
      <c r="O245" s="187"/>
      <c r="P245" s="187"/>
      <c r="Q245" s="187"/>
      <c r="R245" s="136"/>
      <c r="T245" s="137" t="s">
        <v>3</v>
      </c>
      <c r="U245" s="36" t="s">
        <v>35</v>
      </c>
      <c r="V245" s="138">
        <v>0</v>
      </c>
      <c r="W245" s="138">
        <f t="shared" ref="W245:W252" si="61">V245*K245</f>
        <v>0</v>
      </c>
      <c r="X245" s="138">
        <v>0</v>
      </c>
      <c r="Y245" s="138">
        <f t="shared" ref="Y245:Y252" si="62">X245*K245</f>
        <v>0</v>
      </c>
      <c r="Z245" s="138">
        <v>0</v>
      </c>
      <c r="AA245" s="139">
        <f t="shared" ref="AA245:AA252" si="63">Z245*K245</f>
        <v>0</v>
      </c>
      <c r="AR245" s="13" t="s">
        <v>454</v>
      </c>
      <c r="AT245" s="13" t="s">
        <v>131</v>
      </c>
      <c r="AU245" s="13" t="s">
        <v>89</v>
      </c>
      <c r="AY245" s="13" t="s">
        <v>130</v>
      </c>
      <c r="BE245" s="140">
        <f t="shared" ref="BE245:BE252" si="64">IF(U245="základní",N245,0)</f>
        <v>0</v>
      </c>
      <c r="BF245" s="140">
        <f t="shared" ref="BF245:BF252" si="65">IF(U245="snížená",N245,0)</f>
        <v>0</v>
      </c>
      <c r="BG245" s="140">
        <f t="shared" ref="BG245:BG252" si="66">IF(U245="zákl. přenesená",N245,0)</f>
        <v>0</v>
      </c>
      <c r="BH245" s="140">
        <f t="shared" ref="BH245:BH252" si="67">IF(U245="sníž. přenesená",N245,0)</f>
        <v>0</v>
      </c>
      <c r="BI245" s="140">
        <f t="shared" ref="BI245:BI252" si="68">IF(U245="nulová",N245,0)</f>
        <v>0</v>
      </c>
      <c r="BJ245" s="13" t="s">
        <v>9</v>
      </c>
      <c r="BK245" s="140">
        <f t="shared" ref="BK245:BK252" si="69">ROUND(L245*K245,0)</f>
        <v>0</v>
      </c>
      <c r="BL245" s="13" t="s">
        <v>454</v>
      </c>
      <c r="BM245" s="13" t="s">
        <v>473</v>
      </c>
    </row>
    <row r="246" spans="2:65" s="1" customFormat="1" ht="22.5" customHeight="1">
      <c r="B246" s="131"/>
      <c r="C246" s="132" t="s">
        <v>70</v>
      </c>
      <c r="D246" s="132" t="s">
        <v>131</v>
      </c>
      <c r="E246" s="133" t="s">
        <v>474</v>
      </c>
      <c r="F246" s="186" t="s">
        <v>475</v>
      </c>
      <c r="G246" s="187"/>
      <c r="H246" s="187"/>
      <c r="I246" s="187"/>
      <c r="J246" s="134" t="s">
        <v>259</v>
      </c>
      <c r="K246" s="135">
        <v>1</v>
      </c>
      <c r="L246" s="188"/>
      <c r="M246" s="187"/>
      <c r="N246" s="188">
        <f t="shared" si="60"/>
        <v>0</v>
      </c>
      <c r="O246" s="187"/>
      <c r="P246" s="187"/>
      <c r="Q246" s="187"/>
      <c r="R246" s="136"/>
      <c r="T246" s="137" t="s">
        <v>3</v>
      </c>
      <c r="U246" s="36" t="s">
        <v>35</v>
      </c>
      <c r="V246" s="138">
        <v>0</v>
      </c>
      <c r="W246" s="138">
        <f t="shared" si="61"/>
        <v>0</v>
      </c>
      <c r="X246" s="138">
        <v>0</v>
      </c>
      <c r="Y246" s="138">
        <f t="shared" si="62"/>
        <v>0</v>
      </c>
      <c r="Z246" s="138">
        <v>0</v>
      </c>
      <c r="AA246" s="139">
        <f t="shared" si="63"/>
        <v>0</v>
      </c>
      <c r="AR246" s="13" t="s">
        <v>454</v>
      </c>
      <c r="AT246" s="13" t="s">
        <v>131</v>
      </c>
      <c r="AU246" s="13" t="s">
        <v>89</v>
      </c>
      <c r="AY246" s="13" t="s">
        <v>130</v>
      </c>
      <c r="BE246" s="140">
        <f t="shared" si="64"/>
        <v>0</v>
      </c>
      <c r="BF246" s="140">
        <f t="shared" si="65"/>
        <v>0</v>
      </c>
      <c r="BG246" s="140">
        <f t="shared" si="66"/>
        <v>0</v>
      </c>
      <c r="BH246" s="140">
        <f t="shared" si="67"/>
        <v>0</v>
      </c>
      <c r="BI246" s="140">
        <f t="shared" si="68"/>
        <v>0</v>
      </c>
      <c r="BJ246" s="13" t="s">
        <v>9</v>
      </c>
      <c r="BK246" s="140">
        <f t="shared" si="69"/>
        <v>0</v>
      </c>
      <c r="BL246" s="13" t="s">
        <v>454</v>
      </c>
      <c r="BM246" s="13" t="s">
        <v>476</v>
      </c>
    </row>
    <row r="247" spans="2:65" s="1" customFormat="1" ht="22.5" customHeight="1">
      <c r="B247" s="131"/>
      <c r="C247" s="132" t="s">
        <v>70</v>
      </c>
      <c r="D247" s="132" t="s">
        <v>131</v>
      </c>
      <c r="E247" s="133" t="s">
        <v>477</v>
      </c>
      <c r="F247" s="186" t="s">
        <v>478</v>
      </c>
      <c r="G247" s="187"/>
      <c r="H247" s="187"/>
      <c r="I247" s="187"/>
      <c r="J247" s="134" t="s">
        <v>259</v>
      </c>
      <c r="K247" s="135">
        <v>1</v>
      </c>
      <c r="L247" s="188"/>
      <c r="M247" s="187"/>
      <c r="N247" s="188">
        <f t="shared" si="60"/>
        <v>0</v>
      </c>
      <c r="O247" s="187"/>
      <c r="P247" s="187"/>
      <c r="Q247" s="187"/>
      <c r="R247" s="136"/>
      <c r="T247" s="137" t="s">
        <v>3</v>
      </c>
      <c r="U247" s="36" t="s">
        <v>35</v>
      </c>
      <c r="V247" s="138">
        <v>0</v>
      </c>
      <c r="W247" s="138">
        <f t="shared" si="61"/>
        <v>0</v>
      </c>
      <c r="X247" s="138">
        <v>0</v>
      </c>
      <c r="Y247" s="138">
        <f t="shared" si="62"/>
        <v>0</v>
      </c>
      <c r="Z247" s="138">
        <v>0</v>
      </c>
      <c r="AA247" s="139">
        <f t="shared" si="63"/>
        <v>0</v>
      </c>
      <c r="AR247" s="13" t="s">
        <v>454</v>
      </c>
      <c r="AT247" s="13" t="s">
        <v>131</v>
      </c>
      <c r="AU247" s="13" t="s">
        <v>89</v>
      </c>
      <c r="AY247" s="13" t="s">
        <v>130</v>
      </c>
      <c r="BE247" s="140">
        <f t="shared" si="64"/>
        <v>0</v>
      </c>
      <c r="BF247" s="140">
        <f t="shared" si="65"/>
        <v>0</v>
      </c>
      <c r="BG247" s="140">
        <f t="shared" si="66"/>
        <v>0</v>
      </c>
      <c r="BH247" s="140">
        <f t="shared" si="67"/>
        <v>0</v>
      </c>
      <c r="BI247" s="140">
        <f t="shared" si="68"/>
        <v>0</v>
      </c>
      <c r="BJ247" s="13" t="s">
        <v>9</v>
      </c>
      <c r="BK247" s="140">
        <f t="shared" si="69"/>
        <v>0</v>
      </c>
      <c r="BL247" s="13" t="s">
        <v>454</v>
      </c>
      <c r="BM247" s="13" t="s">
        <v>479</v>
      </c>
    </row>
    <row r="248" spans="2:65" s="1" customFormat="1" ht="22.5" customHeight="1">
      <c r="B248" s="131"/>
      <c r="C248" s="132" t="s">
        <v>70</v>
      </c>
      <c r="D248" s="132" t="s">
        <v>131</v>
      </c>
      <c r="E248" s="133" t="s">
        <v>480</v>
      </c>
      <c r="F248" s="186" t="s">
        <v>481</v>
      </c>
      <c r="G248" s="187"/>
      <c r="H248" s="187"/>
      <c r="I248" s="187"/>
      <c r="J248" s="134" t="s">
        <v>259</v>
      </c>
      <c r="K248" s="135">
        <v>1</v>
      </c>
      <c r="L248" s="188"/>
      <c r="M248" s="187"/>
      <c r="N248" s="188">
        <f t="shared" si="60"/>
        <v>0</v>
      </c>
      <c r="O248" s="187"/>
      <c r="P248" s="187"/>
      <c r="Q248" s="187"/>
      <c r="R248" s="136"/>
      <c r="T248" s="137" t="s">
        <v>3</v>
      </c>
      <c r="U248" s="36" t="s">
        <v>35</v>
      </c>
      <c r="V248" s="138">
        <v>0</v>
      </c>
      <c r="W248" s="138">
        <f t="shared" si="61"/>
        <v>0</v>
      </c>
      <c r="X248" s="138">
        <v>0</v>
      </c>
      <c r="Y248" s="138">
        <f t="shared" si="62"/>
        <v>0</v>
      </c>
      <c r="Z248" s="138">
        <v>0</v>
      </c>
      <c r="AA248" s="139">
        <f t="shared" si="63"/>
        <v>0</v>
      </c>
      <c r="AR248" s="13" t="s">
        <v>454</v>
      </c>
      <c r="AT248" s="13" t="s">
        <v>131</v>
      </c>
      <c r="AU248" s="13" t="s">
        <v>89</v>
      </c>
      <c r="AY248" s="13" t="s">
        <v>130</v>
      </c>
      <c r="BE248" s="140">
        <f t="shared" si="64"/>
        <v>0</v>
      </c>
      <c r="BF248" s="140">
        <f t="shared" si="65"/>
        <v>0</v>
      </c>
      <c r="BG248" s="140">
        <f t="shared" si="66"/>
        <v>0</v>
      </c>
      <c r="BH248" s="140">
        <f t="shared" si="67"/>
        <v>0</v>
      </c>
      <c r="BI248" s="140">
        <f t="shared" si="68"/>
        <v>0</v>
      </c>
      <c r="BJ248" s="13" t="s">
        <v>9</v>
      </c>
      <c r="BK248" s="140">
        <f t="shared" si="69"/>
        <v>0</v>
      </c>
      <c r="BL248" s="13" t="s">
        <v>454</v>
      </c>
      <c r="BM248" s="13" t="s">
        <v>482</v>
      </c>
    </row>
    <row r="249" spans="2:65" s="1" customFormat="1" ht="22.5" customHeight="1">
      <c r="B249" s="131"/>
      <c r="C249" s="132" t="s">
        <v>70</v>
      </c>
      <c r="D249" s="132" t="s">
        <v>131</v>
      </c>
      <c r="E249" s="133" t="s">
        <v>483</v>
      </c>
      <c r="F249" s="186" t="s">
        <v>484</v>
      </c>
      <c r="G249" s="187"/>
      <c r="H249" s="187"/>
      <c r="I249" s="187"/>
      <c r="J249" s="134" t="s">
        <v>259</v>
      </c>
      <c r="K249" s="135">
        <v>1</v>
      </c>
      <c r="L249" s="188"/>
      <c r="M249" s="187"/>
      <c r="N249" s="188">
        <f t="shared" si="60"/>
        <v>0</v>
      </c>
      <c r="O249" s="187"/>
      <c r="P249" s="187"/>
      <c r="Q249" s="187"/>
      <c r="R249" s="136"/>
      <c r="T249" s="137" t="s">
        <v>3</v>
      </c>
      <c r="U249" s="36" t="s">
        <v>35</v>
      </c>
      <c r="V249" s="138">
        <v>0</v>
      </c>
      <c r="W249" s="138">
        <f t="shared" si="61"/>
        <v>0</v>
      </c>
      <c r="X249" s="138">
        <v>0</v>
      </c>
      <c r="Y249" s="138">
        <f t="shared" si="62"/>
        <v>0</v>
      </c>
      <c r="Z249" s="138">
        <v>0</v>
      </c>
      <c r="AA249" s="139">
        <f t="shared" si="63"/>
        <v>0</v>
      </c>
      <c r="AR249" s="13" t="s">
        <v>454</v>
      </c>
      <c r="AT249" s="13" t="s">
        <v>131</v>
      </c>
      <c r="AU249" s="13" t="s">
        <v>89</v>
      </c>
      <c r="AY249" s="13" t="s">
        <v>130</v>
      </c>
      <c r="BE249" s="140">
        <f t="shared" si="64"/>
        <v>0</v>
      </c>
      <c r="BF249" s="140">
        <f t="shared" si="65"/>
        <v>0</v>
      </c>
      <c r="BG249" s="140">
        <f t="shared" si="66"/>
        <v>0</v>
      </c>
      <c r="BH249" s="140">
        <f t="shared" si="67"/>
        <v>0</v>
      </c>
      <c r="BI249" s="140">
        <f t="shared" si="68"/>
        <v>0</v>
      </c>
      <c r="BJ249" s="13" t="s">
        <v>9</v>
      </c>
      <c r="BK249" s="140">
        <f t="shared" si="69"/>
        <v>0</v>
      </c>
      <c r="BL249" s="13" t="s">
        <v>454</v>
      </c>
      <c r="BM249" s="13" t="s">
        <v>485</v>
      </c>
    </row>
    <row r="250" spans="2:65" s="1" customFormat="1" ht="22.5" customHeight="1">
      <c r="B250" s="131"/>
      <c r="C250" s="132" t="s">
        <v>70</v>
      </c>
      <c r="D250" s="132" t="s">
        <v>131</v>
      </c>
      <c r="E250" s="133" t="s">
        <v>486</v>
      </c>
      <c r="F250" s="186" t="s">
        <v>487</v>
      </c>
      <c r="G250" s="187"/>
      <c r="H250" s="187"/>
      <c r="I250" s="187"/>
      <c r="J250" s="134" t="s">
        <v>259</v>
      </c>
      <c r="K250" s="135">
        <v>1</v>
      </c>
      <c r="L250" s="188"/>
      <c r="M250" s="187"/>
      <c r="N250" s="188">
        <f t="shared" si="60"/>
        <v>0</v>
      </c>
      <c r="O250" s="187"/>
      <c r="P250" s="187"/>
      <c r="Q250" s="187"/>
      <c r="R250" s="136"/>
      <c r="T250" s="137" t="s">
        <v>3</v>
      </c>
      <c r="U250" s="36" t="s">
        <v>35</v>
      </c>
      <c r="V250" s="138">
        <v>0</v>
      </c>
      <c r="W250" s="138">
        <f t="shared" si="61"/>
        <v>0</v>
      </c>
      <c r="X250" s="138">
        <v>0</v>
      </c>
      <c r="Y250" s="138">
        <f t="shared" si="62"/>
        <v>0</v>
      </c>
      <c r="Z250" s="138">
        <v>0</v>
      </c>
      <c r="AA250" s="139">
        <f t="shared" si="63"/>
        <v>0</v>
      </c>
      <c r="AR250" s="13" t="s">
        <v>454</v>
      </c>
      <c r="AT250" s="13" t="s">
        <v>131</v>
      </c>
      <c r="AU250" s="13" t="s">
        <v>89</v>
      </c>
      <c r="AY250" s="13" t="s">
        <v>130</v>
      </c>
      <c r="BE250" s="140">
        <f t="shared" si="64"/>
        <v>0</v>
      </c>
      <c r="BF250" s="140">
        <f t="shared" si="65"/>
        <v>0</v>
      </c>
      <c r="BG250" s="140">
        <f t="shared" si="66"/>
        <v>0</v>
      </c>
      <c r="BH250" s="140">
        <f t="shared" si="67"/>
        <v>0</v>
      </c>
      <c r="BI250" s="140">
        <f t="shared" si="68"/>
        <v>0</v>
      </c>
      <c r="BJ250" s="13" t="s">
        <v>9</v>
      </c>
      <c r="BK250" s="140">
        <f t="shared" si="69"/>
        <v>0</v>
      </c>
      <c r="BL250" s="13" t="s">
        <v>454</v>
      </c>
      <c r="BM250" s="13" t="s">
        <v>488</v>
      </c>
    </row>
    <row r="251" spans="2:65" s="1" customFormat="1" ht="22.5" customHeight="1">
      <c r="B251" s="131"/>
      <c r="C251" s="132" t="s">
        <v>70</v>
      </c>
      <c r="D251" s="132" t="s">
        <v>131</v>
      </c>
      <c r="E251" s="133" t="s">
        <v>489</v>
      </c>
      <c r="F251" s="186" t="s">
        <v>490</v>
      </c>
      <c r="G251" s="187"/>
      <c r="H251" s="187"/>
      <c r="I251" s="187"/>
      <c r="J251" s="134" t="s">
        <v>259</v>
      </c>
      <c r="K251" s="135">
        <v>1</v>
      </c>
      <c r="L251" s="188"/>
      <c r="M251" s="187"/>
      <c r="N251" s="188">
        <f t="shared" si="60"/>
        <v>0</v>
      </c>
      <c r="O251" s="187"/>
      <c r="P251" s="187"/>
      <c r="Q251" s="187"/>
      <c r="R251" s="136"/>
      <c r="T251" s="137" t="s">
        <v>3</v>
      </c>
      <c r="U251" s="36" t="s">
        <v>35</v>
      </c>
      <c r="V251" s="138">
        <v>0</v>
      </c>
      <c r="W251" s="138">
        <f t="shared" si="61"/>
        <v>0</v>
      </c>
      <c r="X251" s="138">
        <v>0</v>
      </c>
      <c r="Y251" s="138">
        <f t="shared" si="62"/>
        <v>0</v>
      </c>
      <c r="Z251" s="138">
        <v>0</v>
      </c>
      <c r="AA251" s="139">
        <f t="shared" si="63"/>
        <v>0</v>
      </c>
      <c r="AR251" s="13" t="s">
        <v>454</v>
      </c>
      <c r="AT251" s="13" t="s">
        <v>131</v>
      </c>
      <c r="AU251" s="13" t="s">
        <v>89</v>
      </c>
      <c r="AY251" s="13" t="s">
        <v>130</v>
      </c>
      <c r="BE251" s="140">
        <f t="shared" si="64"/>
        <v>0</v>
      </c>
      <c r="BF251" s="140">
        <f t="shared" si="65"/>
        <v>0</v>
      </c>
      <c r="BG251" s="140">
        <f t="shared" si="66"/>
        <v>0</v>
      </c>
      <c r="BH251" s="140">
        <f t="shared" si="67"/>
        <v>0</v>
      </c>
      <c r="BI251" s="140">
        <f t="shared" si="68"/>
        <v>0</v>
      </c>
      <c r="BJ251" s="13" t="s">
        <v>9</v>
      </c>
      <c r="BK251" s="140">
        <f t="shared" si="69"/>
        <v>0</v>
      </c>
      <c r="BL251" s="13" t="s">
        <v>454</v>
      </c>
      <c r="BM251" s="13" t="s">
        <v>491</v>
      </c>
    </row>
    <row r="252" spans="2:65" s="1" customFormat="1" ht="31.5" customHeight="1">
      <c r="B252" s="131"/>
      <c r="C252" s="132" t="s">
        <v>70</v>
      </c>
      <c r="D252" s="132" t="s">
        <v>131</v>
      </c>
      <c r="E252" s="133" t="s">
        <v>492</v>
      </c>
      <c r="F252" s="201" t="s">
        <v>548</v>
      </c>
      <c r="G252" s="187"/>
      <c r="H252" s="187"/>
      <c r="I252" s="187"/>
      <c r="J252" s="134" t="s">
        <v>259</v>
      </c>
      <c r="K252" s="135">
        <v>1</v>
      </c>
      <c r="L252" s="188"/>
      <c r="M252" s="187"/>
      <c r="N252" s="188">
        <f t="shared" si="60"/>
        <v>0</v>
      </c>
      <c r="O252" s="187"/>
      <c r="P252" s="187"/>
      <c r="Q252" s="187"/>
      <c r="R252" s="136"/>
      <c r="T252" s="137" t="s">
        <v>3</v>
      </c>
      <c r="U252" s="36" t="s">
        <v>35</v>
      </c>
      <c r="V252" s="138">
        <v>0</v>
      </c>
      <c r="W252" s="138">
        <f t="shared" si="61"/>
        <v>0</v>
      </c>
      <c r="X252" s="138">
        <v>0</v>
      </c>
      <c r="Y252" s="138">
        <f t="shared" si="62"/>
        <v>0</v>
      </c>
      <c r="Z252" s="138">
        <v>0</v>
      </c>
      <c r="AA252" s="139">
        <f t="shared" si="63"/>
        <v>0</v>
      </c>
      <c r="AR252" s="13" t="s">
        <v>454</v>
      </c>
      <c r="AT252" s="13" t="s">
        <v>131</v>
      </c>
      <c r="AU252" s="13" t="s">
        <v>89</v>
      </c>
      <c r="AY252" s="13" t="s">
        <v>130</v>
      </c>
      <c r="BE252" s="140">
        <f t="shared" si="64"/>
        <v>0</v>
      </c>
      <c r="BF252" s="140">
        <f t="shared" si="65"/>
        <v>0</v>
      </c>
      <c r="BG252" s="140">
        <f t="shared" si="66"/>
        <v>0</v>
      </c>
      <c r="BH252" s="140">
        <f t="shared" si="67"/>
        <v>0</v>
      </c>
      <c r="BI252" s="140">
        <f t="shared" si="68"/>
        <v>0</v>
      </c>
      <c r="BJ252" s="13" t="s">
        <v>9</v>
      </c>
      <c r="BK252" s="140">
        <f t="shared" si="69"/>
        <v>0</v>
      </c>
      <c r="BL252" s="13" t="s">
        <v>454</v>
      </c>
      <c r="BM252" s="13" t="s">
        <v>493</v>
      </c>
    </row>
    <row r="253" spans="2:65" s="9" customFormat="1" ht="37.35" customHeight="1">
      <c r="B253" s="120"/>
      <c r="C253" s="121"/>
      <c r="D253" s="122" t="s">
        <v>114</v>
      </c>
      <c r="E253" s="122"/>
      <c r="F253" s="122"/>
      <c r="G253" s="122"/>
      <c r="H253" s="122"/>
      <c r="I253" s="122"/>
      <c r="J253" s="122"/>
      <c r="K253" s="122"/>
      <c r="L253" s="122"/>
      <c r="M253" s="122"/>
      <c r="N253" s="199">
        <f>BK253</f>
        <v>0</v>
      </c>
      <c r="O253" s="200"/>
      <c r="P253" s="200"/>
      <c r="Q253" s="200"/>
      <c r="R253" s="123"/>
      <c r="T253" s="124"/>
      <c r="U253" s="121"/>
      <c r="V253" s="121"/>
      <c r="W253" s="125">
        <f>SUM(W254:W259)</f>
        <v>0</v>
      </c>
      <c r="X253" s="121"/>
      <c r="Y253" s="125">
        <f>SUM(Y254:Y259)</f>
        <v>0</v>
      </c>
      <c r="Z253" s="121"/>
      <c r="AA253" s="126">
        <f>SUM(AA254:AA259)</f>
        <v>0</v>
      </c>
      <c r="AR253" s="127" t="s">
        <v>144</v>
      </c>
      <c r="AT253" s="128" t="s">
        <v>69</v>
      </c>
      <c r="AU253" s="128" t="s">
        <v>70</v>
      </c>
      <c r="AY253" s="127" t="s">
        <v>130</v>
      </c>
      <c r="BK253" s="129">
        <f>SUM(BK254:BK259)</f>
        <v>0</v>
      </c>
    </row>
    <row r="254" spans="2:65" s="1" customFormat="1" ht="22.5" customHeight="1">
      <c r="B254" s="131"/>
      <c r="C254" s="132" t="s">
        <v>494</v>
      </c>
      <c r="D254" s="132" t="s">
        <v>131</v>
      </c>
      <c r="E254" s="133" t="s">
        <v>495</v>
      </c>
      <c r="F254" s="186" t="s">
        <v>496</v>
      </c>
      <c r="G254" s="187"/>
      <c r="H254" s="187"/>
      <c r="I254" s="187"/>
      <c r="J254" s="134" t="s">
        <v>259</v>
      </c>
      <c r="K254" s="135">
        <v>1</v>
      </c>
      <c r="L254" s="188"/>
      <c r="M254" s="187"/>
      <c r="N254" s="188">
        <f t="shared" ref="N254:N259" si="70">ROUND(L254*K254,0)</f>
        <v>0</v>
      </c>
      <c r="O254" s="187"/>
      <c r="P254" s="187"/>
      <c r="Q254" s="187"/>
      <c r="R254" s="136"/>
      <c r="T254" s="137" t="s">
        <v>3</v>
      </c>
      <c r="U254" s="36" t="s">
        <v>35</v>
      </c>
      <c r="V254" s="138">
        <v>0</v>
      </c>
      <c r="W254" s="138">
        <f t="shared" ref="W254:W259" si="71">V254*K254</f>
        <v>0</v>
      </c>
      <c r="X254" s="138">
        <v>0</v>
      </c>
      <c r="Y254" s="138">
        <f t="shared" ref="Y254:Y259" si="72">X254*K254</f>
        <v>0</v>
      </c>
      <c r="Z254" s="138">
        <v>0</v>
      </c>
      <c r="AA254" s="139">
        <f t="shared" ref="AA254:AA259" si="73">Z254*K254</f>
        <v>0</v>
      </c>
      <c r="AR254" s="13" t="s">
        <v>497</v>
      </c>
      <c r="AT254" s="13" t="s">
        <v>131</v>
      </c>
      <c r="AU254" s="13" t="s">
        <v>9</v>
      </c>
      <c r="AY254" s="13" t="s">
        <v>130</v>
      </c>
      <c r="BE254" s="140">
        <f t="shared" ref="BE254:BE259" si="74">IF(U254="základní",N254,0)</f>
        <v>0</v>
      </c>
      <c r="BF254" s="140">
        <f t="shared" ref="BF254:BF259" si="75">IF(U254="snížená",N254,0)</f>
        <v>0</v>
      </c>
      <c r="BG254" s="140">
        <f t="shared" ref="BG254:BG259" si="76">IF(U254="zákl. přenesená",N254,0)</f>
        <v>0</v>
      </c>
      <c r="BH254" s="140">
        <f t="shared" ref="BH254:BH259" si="77">IF(U254="sníž. přenesená",N254,0)</f>
        <v>0</v>
      </c>
      <c r="BI254" s="140">
        <f t="shared" ref="BI254:BI259" si="78">IF(U254="nulová",N254,0)</f>
        <v>0</v>
      </c>
      <c r="BJ254" s="13" t="s">
        <v>9</v>
      </c>
      <c r="BK254" s="140">
        <f t="shared" ref="BK254:BK259" si="79">ROUND(L254*K254,0)</f>
        <v>0</v>
      </c>
      <c r="BL254" s="13" t="s">
        <v>497</v>
      </c>
      <c r="BM254" s="13" t="s">
        <v>498</v>
      </c>
    </row>
    <row r="255" spans="2:65" s="1" customFormat="1" ht="22.5" customHeight="1">
      <c r="B255" s="131"/>
      <c r="C255" s="132" t="s">
        <v>499</v>
      </c>
      <c r="D255" s="132" t="s">
        <v>131</v>
      </c>
      <c r="E255" s="133" t="s">
        <v>500</v>
      </c>
      <c r="F255" s="186" t="s">
        <v>501</v>
      </c>
      <c r="G255" s="187"/>
      <c r="H255" s="187"/>
      <c r="I255" s="187"/>
      <c r="J255" s="134" t="s">
        <v>259</v>
      </c>
      <c r="K255" s="135">
        <v>1</v>
      </c>
      <c r="L255" s="188"/>
      <c r="M255" s="187"/>
      <c r="N255" s="188">
        <f t="shared" si="70"/>
        <v>0</v>
      </c>
      <c r="O255" s="187"/>
      <c r="P255" s="187"/>
      <c r="Q255" s="187"/>
      <c r="R255" s="136"/>
      <c r="T255" s="137" t="s">
        <v>3</v>
      </c>
      <c r="U255" s="36" t="s">
        <v>35</v>
      </c>
      <c r="V255" s="138">
        <v>0</v>
      </c>
      <c r="W255" s="138">
        <f t="shared" si="71"/>
        <v>0</v>
      </c>
      <c r="X255" s="138">
        <v>0</v>
      </c>
      <c r="Y255" s="138">
        <f t="shared" si="72"/>
        <v>0</v>
      </c>
      <c r="Z255" s="138">
        <v>0</v>
      </c>
      <c r="AA255" s="139">
        <f t="shared" si="73"/>
        <v>0</v>
      </c>
      <c r="AR255" s="13" t="s">
        <v>497</v>
      </c>
      <c r="AT255" s="13" t="s">
        <v>131</v>
      </c>
      <c r="AU255" s="13" t="s">
        <v>9</v>
      </c>
      <c r="AY255" s="13" t="s">
        <v>130</v>
      </c>
      <c r="BE255" s="140">
        <f t="shared" si="74"/>
        <v>0</v>
      </c>
      <c r="BF255" s="140">
        <f t="shared" si="75"/>
        <v>0</v>
      </c>
      <c r="BG255" s="140">
        <f t="shared" si="76"/>
        <v>0</v>
      </c>
      <c r="BH255" s="140">
        <f t="shared" si="77"/>
        <v>0</v>
      </c>
      <c r="BI255" s="140">
        <f t="shared" si="78"/>
        <v>0</v>
      </c>
      <c r="BJ255" s="13" t="s">
        <v>9</v>
      </c>
      <c r="BK255" s="140">
        <f t="shared" si="79"/>
        <v>0</v>
      </c>
      <c r="BL255" s="13" t="s">
        <v>497</v>
      </c>
      <c r="BM255" s="13" t="s">
        <v>502</v>
      </c>
    </row>
    <row r="256" spans="2:65" s="1" customFormat="1" ht="22.5" customHeight="1">
      <c r="B256" s="131"/>
      <c r="C256" s="132" t="s">
        <v>70</v>
      </c>
      <c r="D256" s="132" t="s">
        <v>131</v>
      </c>
      <c r="E256" s="133" t="s">
        <v>503</v>
      </c>
      <c r="F256" s="186" t="s">
        <v>504</v>
      </c>
      <c r="G256" s="187"/>
      <c r="H256" s="187"/>
      <c r="I256" s="187"/>
      <c r="J256" s="134" t="s">
        <v>259</v>
      </c>
      <c r="K256" s="135">
        <v>1</v>
      </c>
      <c r="L256" s="188"/>
      <c r="M256" s="187"/>
      <c r="N256" s="188">
        <f t="shared" si="70"/>
        <v>0</v>
      </c>
      <c r="O256" s="187"/>
      <c r="P256" s="187"/>
      <c r="Q256" s="187"/>
      <c r="R256" s="136"/>
      <c r="T256" s="137" t="s">
        <v>3</v>
      </c>
      <c r="U256" s="36" t="s">
        <v>35</v>
      </c>
      <c r="V256" s="138">
        <v>0</v>
      </c>
      <c r="W256" s="138">
        <f t="shared" si="71"/>
        <v>0</v>
      </c>
      <c r="X256" s="138">
        <v>0</v>
      </c>
      <c r="Y256" s="138">
        <f t="shared" si="72"/>
        <v>0</v>
      </c>
      <c r="Z256" s="138">
        <v>0</v>
      </c>
      <c r="AA256" s="139">
        <f t="shared" si="73"/>
        <v>0</v>
      </c>
      <c r="AR256" s="13" t="s">
        <v>497</v>
      </c>
      <c r="AT256" s="13" t="s">
        <v>131</v>
      </c>
      <c r="AU256" s="13" t="s">
        <v>9</v>
      </c>
      <c r="AY256" s="13" t="s">
        <v>130</v>
      </c>
      <c r="BE256" s="140">
        <f t="shared" si="74"/>
        <v>0</v>
      </c>
      <c r="BF256" s="140">
        <f t="shared" si="75"/>
        <v>0</v>
      </c>
      <c r="BG256" s="140">
        <f t="shared" si="76"/>
        <v>0</v>
      </c>
      <c r="BH256" s="140">
        <f t="shared" si="77"/>
        <v>0</v>
      </c>
      <c r="BI256" s="140">
        <f t="shared" si="78"/>
        <v>0</v>
      </c>
      <c r="BJ256" s="13" t="s">
        <v>9</v>
      </c>
      <c r="BK256" s="140">
        <f t="shared" si="79"/>
        <v>0</v>
      </c>
      <c r="BL256" s="13" t="s">
        <v>497</v>
      </c>
      <c r="BM256" s="13" t="s">
        <v>505</v>
      </c>
    </row>
    <row r="257" spans="2:65" s="1" customFormat="1" ht="44.25" customHeight="1">
      <c r="B257" s="131"/>
      <c r="C257" s="132" t="s">
        <v>70</v>
      </c>
      <c r="D257" s="132" t="s">
        <v>131</v>
      </c>
      <c r="E257" s="133" t="s">
        <v>506</v>
      </c>
      <c r="F257" s="186" t="s">
        <v>507</v>
      </c>
      <c r="G257" s="187"/>
      <c r="H257" s="187"/>
      <c r="I257" s="187"/>
      <c r="J257" s="134" t="s">
        <v>259</v>
      </c>
      <c r="K257" s="135">
        <v>3</v>
      </c>
      <c r="L257" s="188"/>
      <c r="M257" s="187"/>
      <c r="N257" s="188">
        <f t="shared" si="70"/>
        <v>0</v>
      </c>
      <c r="O257" s="187"/>
      <c r="P257" s="187"/>
      <c r="Q257" s="187"/>
      <c r="R257" s="136"/>
      <c r="T257" s="137" t="s">
        <v>3</v>
      </c>
      <c r="U257" s="36" t="s">
        <v>35</v>
      </c>
      <c r="V257" s="138">
        <v>0</v>
      </c>
      <c r="W257" s="138">
        <f t="shared" si="71"/>
        <v>0</v>
      </c>
      <c r="X257" s="138">
        <v>0</v>
      </c>
      <c r="Y257" s="138">
        <f t="shared" si="72"/>
        <v>0</v>
      </c>
      <c r="Z257" s="138">
        <v>0</v>
      </c>
      <c r="AA257" s="139">
        <f t="shared" si="73"/>
        <v>0</v>
      </c>
      <c r="AR257" s="13" t="s">
        <v>497</v>
      </c>
      <c r="AT257" s="13" t="s">
        <v>131</v>
      </c>
      <c r="AU257" s="13" t="s">
        <v>9</v>
      </c>
      <c r="AY257" s="13" t="s">
        <v>130</v>
      </c>
      <c r="BE257" s="140">
        <f t="shared" si="74"/>
        <v>0</v>
      </c>
      <c r="BF257" s="140">
        <f t="shared" si="75"/>
        <v>0</v>
      </c>
      <c r="BG257" s="140">
        <f t="shared" si="76"/>
        <v>0</v>
      </c>
      <c r="BH257" s="140">
        <f t="shared" si="77"/>
        <v>0</v>
      </c>
      <c r="BI257" s="140">
        <f t="shared" si="78"/>
        <v>0</v>
      </c>
      <c r="BJ257" s="13" t="s">
        <v>9</v>
      </c>
      <c r="BK257" s="140">
        <f t="shared" si="79"/>
        <v>0</v>
      </c>
      <c r="BL257" s="13" t="s">
        <v>497</v>
      </c>
      <c r="BM257" s="13" t="s">
        <v>508</v>
      </c>
    </row>
    <row r="258" spans="2:65" s="1" customFormat="1" ht="44.25" customHeight="1">
      <c r="B258" s="131"/>
      <c r="C258" s="132" t="s">
        <v>70</v>
      </c>
      <c r="D258" s="132" t="s">
        <v>131</v>
      </c>
      <c r="E258" s="133" t="s">
        <v>509</v>
      </c>
      <c r="F258" s="186" t="s">
        <v>510</v>
      </c>
      <c r="G258" s="187"/>
      <c r="H258" s="187"/>
      <c r="I258" s="187"/>
      <c r="J258" s="134" t="s">
        <v>259</v>
      </c>
      <c r="K258" s="135">
        <v>1</v>
      </c>
      <c r="L258" s="188"/>
      <c r="M258" s="187"/>
      <c r="N258" s="188">
        <f t="shared" si="70"/>
        <v>0</v>
      </c>
      <c r="O258" s="187"/>
      <c r="P258" s="187"/>
      <c r="Q258" s="187"/>
      <c r="R258" s="136"/>
      <c r="T258" s="137" t="s">
        <v>3</v>
      </c>
      <c r="U258" s="36" t="s">
        <v>35</v>
      </c>
      <c r="V258" s="138">
        <v>0</v>
      </c>
      <c r="W258" s="138">
        <f t="shared" si="71"/>
        <v>0</v>
      </c>
      <c r="X258" s="138">
        <v>0</v>
      </c>
      <c r="Y258" s="138">
        <f t="shared" si="72"/>
        <v>0</v>
      </c>
      <c r="Z258" s="138">
        <v>0</v>
      </c>
      <c r="AA258" s="139">
        <f t="shared" si="73"/>
        <v>0</v>
      </c>
      <c r="AR258" s="13" t="s">
        <v>497</v>
      </c>
      <c r="AT258" s="13" t="s">
        <v>131</v>
      </c>
      <c r="AU258" s="13" t="s">
        <v>9</v>
      </c>
      <c r="AY258" s="13" t="s">
        <v>130</v>
      </c>
      <c r="BE258" s="140">
        <f t="shared" si="74"/>
        <v>0</v>
      </c>
      <c r="BF258" s="140">
        <f t="shared" si="75"/>
        <v>0</v>
      </c>
      <c r="BG258" s="140">
        <f t="shared" si="76"/>
        <v>0</v>
      </c>
      <c r="BH258" s="140">
        <f t="shared" si="77"/>
        <v>0</v>
      </c>
      <c r="BI258" s="140">
        <f t="shared" si="78"/>
        <v>0</v>
      </c>
      <c r="BJ258" s="13" t="s">
        <v>9</v>
      </c>
      <c r="BK258" s="140">
        <f t="shared" si="79"/>
        <v>0</v>
      </c>
      <c r="BL258" s="13" t="s">
        <v>497</v>
      </c>
      <c r="BM258" s="13" t="s">
        <v>511</v>
      </c>
    </row>
    <row r="259" spans="2:65" s="1" customFormat="1" ht="22.5" customHeight="1">
      <c r="B259" s="131"/>
      <c r="C259" s="132" t="s">
        <v>70</v>
      </c>
      <c r="D259" s="132" t="s">
        <v>131</v>
      </c>
      <c r="E259" s="133" t="s">
        <v>512</v>
      </c>
      <c r="F259" s="186" t="s">
        <v>513</v>
      </c>
      <c r="G259" s="187"/>
      <c r="H259" s="187"/>
      <c r="I259" s="187"/>
      <c r="J259" s="134" t="s">
        <v>259</v>
      </c>
      <c r="K259" s="135">
        <v>1</v>
      </c>
      <c r="L259" s="188"/>
      <c r="M259" s="187"/>
      <c r="N259" s="188">
        <f t="shared" si="70"/>
        <v>0</v>
      </c>
      <c r="O259" s="187"/>
      <c r="P259" s="187"/>
      <c r="Q259" s="187"/>
      <c r="R259" s="136"/>
      <c r="T259" s="137" t="s">
        <v>3</v>
      </c>
      <c r="U259" s="141" t="s">
        <v>35</v>
      </c>
      <c r="V259" s="142">
        <v>0</v>
      </c>
      <c r="W259" s="142">
        <f t="shared" si="71"/>
        <v>0</v>
      </c>
      <c r="X259" s="142">
        <v>0</v>
      </c>
      <c r="Y259" s="142">
        <f t="shared" si="72"/>
        <v>0</v>
      </c>
      <c r="Z259" s="142">
        <v>0</v>
      </c>
      <c r="AA259" s="143">
        <f t="shared" si="73"/>
        <v>0</v>
      </c>
      <c r="AR259" s="13" t="s">
        <v>497</v>
      </c>
      <c r="AT259" s="13" t="s">
        <v>131</v>
      </c>
      <c r="AU259" s="13" t="s">
        <v>9</v>
      </c>
      <c r="AY259" s="13" t="s">
        <v>130</v>
      </c>
      <c r="BE259" s="140">
        <f t="shared" si="74"/>
        <v>0</v>
      </c>
      <c r="BF259" s="140">
        <f t="shared" si="75"/>
        <v>0</v>
      </c>
      <c r="BG259" s="140">
        <f t="shared" si="76"/>
        <v>0</v>
      </c>
      <c r="BH259" s="140">
        <f t="shared" si="77"/>
        <v>0</v>
      </c>
      <c r="BI259" s="140">
        <f t="shared" si="78"/>
        <v>0</v>
      </c>
      <c r="BJ259" s="13" t="s">
        <v>9</v>
      </c>
      <c r="BK259" s="140">
        <f t="shared" si="79"/>
        <v>0</v>
      </c>
      <c r="BL259" s="13" t="s">
        <v>497</v>
      </c>
      <c r="BM259" s="13" t="s">
        <v>514</v>
      </c>
    </row>
    <row r="260" spans="2:65" s="1" customFormat="1" ht="6.95" customHeight="1">
      <c r="B260" s="51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</row>
  </sheetData>
  <mergeCells count="44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18:I218"/>
    <mergeCell ref="L218:M218"/>
    <mergeCell ref="N218:Q218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2:I242"/>
    <mergeCell ref="L242:M242"/>
    <mergeCell ref="N242:Q242"/>
    <mergeCell ref="F243:I243"/>
    <mergeCell ref="L243:M243"/>
    <mergeCell ref="N243:Q243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H1:K1"/>
    <mergeCell ref="S2:AC2"/>
    <mergeCell ref="F258:I258"/>
    <mergeCell ref="L258:M258"/>
    <mergeCell ref="N258:Q258"/>
    <mergeCell ref="F259:I259"/>
    <mergeCell ref="L259:M259"/>
    <mergeCell ref="N259:Q259"/>
    <mergeCell ref="N124:Q124"/>
    <mergeCell ref="N125:Q125"/>
    <mergeCell ref="N126:Q126"/>
    <mergeCell ref="N137:Q137"/>
    <mergeCell ref="N150:Q150"/>
    <mergeCell ref="N167:Q167"/>
    <mergeCell ref="N205:Q205"/>
    <mergeCell ref="N213:Q213"/>
    <mergeCell ref="N216:Q216"/>
    <mergeCell ref="N219:Q219"/>
    <mergeCell ref="N220:Q220"/>
    <mergeCell ref="N235:Q235"/>
    <mergeCell ref="N236:Q236"/>
    <mergeCell ref="N241:Q241"/>
    <mergeCell ref="N244:Q244"/>
    <mergeCell ref="N253:Q25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8"/>
  <sheetViews>
    <sheetView showGridLines="0" workbookViewId="0">
      <pane ySplit="1" topLeftCell="A100" activePane="bottomLeft" state="frozen"/>
      <selection pane="bottomLeft" activeCell="F114" sqref="F114:I1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49"/>
      <c r="B1" s="147"/>
      <c r="C1" s="147"/>
      <c r="D1" s="148" t="s">
        <v>1</v>
      </c>
      <c r="E1" s="147"/>
      <c r="F1" s="145" t="s">
        <v>544</v>
      </c>
      <c r="G1" s="145"/>
      <c r="H1" s="185" t="s">
        <v>545</v>
      </c>
      <c r="I1" s="185"/>
      <c r="J1" s="185"/>
      <c r="K1" s="185"/>
      <c r="L1" s="145" t="s">
        <v>546</v>
      </c>
      <c r="M1" s="147"/>
      <c r="N1" s="147"/>
      <c r="O1" s="148" t="s">
        <v>88</v>
      </c>
      <c r="P1" s="147"/>
      <c r="Q1" s="147"/>
      <c r="R1" s="147"/>
      <c r="S1" s="145" t="s">
        <v>547</v>
      </c>
      <c r="T1" s="145"/>
      <c r="U1" s="149"/>
      <c r="V1" s="14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>
      <c r="C2" s="181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3" t="s">
        <v>6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T2" s="13" t="s">
        <v>80</v>
      </c>
    </row>
    <row r="3" spans="1:6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89</v>
      </c>
    </row>
    <row r="4" spans="1:66" ht="36.950000000000003" customHeight="1">
      <c r="B4" s="17"/>
      <c r="C4" s="175" t="s">
        <v>90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9"/>
      <c r="T4" s="20" t="s">
        <v>12</v>
      </c>
      <c r="AT4" s="13" t="s">
        <v>4</v>
      </c>
    </row>
    <row r="5" spans="1:66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4" t="s">
        <v>16</v>
      </c>
      <c r="E6" s="18"/>
      <c r="F6" s="202" t="str">
        <f>'Rekapitulace stavby'!K6</f>
        <v>Polička_Areál firmy FLÍDR s.r.o.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8"/>
      <c r="R6" s="19"/>
    </row>
    <row r="7" spans="1:66" s="1" customFormat="1" ht="32.85" customHeight="1">
      <c r="B7" s="27"/>
      <c r="C7" s="28"/>
      <c r="D7" s="23" t="s">
        <v>91</v>
      </c>
      <c r="E7" s="28"/>
      <c r="F7" s="183" t="s">
        <v>515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28"/>
      <c r="R7" s="29"/>
    </row>
    <row r="8" spans="1:66" s="1" customFormat="1" ht="14.45" customHeight="1">
      <c r="B8" s="27"/>
      <c r="C8" s="28"/>
      <c r="D8" s="24" t="s">
        <v>18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19</v>
      </c>
      <c r="N8" s="28"/>
      <c r="O8" s="22" t="s">
        <v>3</v>
      </c>
      <c r="P8" s="28"/>
      <c r="Q8" s="28"/>
      <c r="R8" s="29"/>
    </row>
    <row r="9" spans="1:66" s="1" customFormat="1" ht="14.45" customHeight="1">
      <c r="B9" s="27"/>
      <c r="C9" s="28"/>
      <c r="D9" s="24" t="s">
        <v>20</v>
      </c>
      <c r="E9" s="28"/>
      <c r="F9" s="22" t="s">
        <v>21</v>
      </c>
      <c r="G9" s="28"/>
      <c r="H9" s="28"/>
      <c r="I9" s="28"/>
      <c r="J9" s="28"/>
      <c r="K9" s="28"/>
      <c r="L9" s="28"/>
      <c r="M9" s="24" t="s">
        <v>22</v>
      </c>
      <c r="N9" s="28"/>
      <c r="O9" s="203" t="str">
        <f>'Rekapitulace stavby'!AN8</f>
        <v>27.9.2016</v>
      </c>
      <c r="P9" s="151"/>
      <c r="Q9" s="28"/>
      <c r="R9" s="29"/>
    </row>
    <row r="10" spans="1:66" s="1" customFormat="1" ht="10.9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>
      <c r="B11" s="27"/>
      <c r="C11" s="28"/>
      <c r="D11" s="24" t="s">
        <v>24</v>
      </c>
      <c r="E11" s="28"/>
      <c r="F11" s="28"/>
      <c r="G11" s="28"/>
      <c r="H11" s="28"/>
      <c r="I11" s="28"/>
      <c r="J11" s="28"/>
      <c r="K11" s="28"/>
      <c r="L11" s="28"/>
      <c r="M11" s="24" t="s">
        <v>25</v>
      </c>
      <c r="N11" s="28"/>
      <c r="O11" s="182" t="str">
        <f>IF('Rekapitulace stavby'!AN10="","",'Rekapitulace stavby'!AN10)</f>
        <v/>
      </c>
      <c r="P11" s="151"/>
      <c r="Q11" s="28"/>
      <c r="R11" s="29"/>
    </row>
    <row r="12" spans="1:66" s="1" customFormat="1" ht="18" customHeight="1">
      <c r="B12" s="27"/>
      <c r="C12" s="28"/>
      <c r="D12" s="28"/>
      <c r="E12" s="22" t="str">
        <f>IF('Rekapitulace stavby'!E11="","",'Rekapitulace stavby'!E11)</f>
        <v xml:space="preserve"> </v>
      </c>
      <c r="F12" s="28"/>
      <c r="G12" s="28"/>
      <c r="H12" s="28"/>
      <c r="I12" s="28"/>
      <c r="J12" s="28"/>
      <c r="K12" s="28"/>
      <c r="L12" s="28"/>
      <c r="M12" s="24" t="s">
        <v>26</v>
      </c>
      <c r="N12" s="28"/>
      <c r="O12" s="182" t="str">
        <f>IF('Rekapitulace stavby'!AN11="","",'Rekapitulace stavby'!AN11)</f>
        <v/>
      </c>
      <c r="P12" s="151"/>
      <c r="Q12" s="28"/>
      <c r="R12" s="29"/>
    </row>
    <row r="13" spans="1:66" s="1" customFormat="1" ht="6.9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>
      <c r="B14" s="27"/>
      <c r="C14" s="28"/>
      <c r="D14" s="24" t="s">
        <v>27</v>
      </c>
      <c r="E14" s="28"/>
      <c r="F14" s="28"/>
      <c r="G14" s="28"/>
      <c r="H14" s="28"/>
      <c r="I14" s="28"/>
      <c r="J14" s="28"/>
      <c r="K14" s="28"/>
      <c r="L14" s="28"/>
      <c r="M14" s="24" t="s">
        <v>25</v>
      </c>
      <c r="N14" s="28"/>
      <c r="O14" s="182" t="str">
        <f>IF('Rekapitulace stavby'!AN13="","",'Rekapitulace stavby'!AN13)</f>
        <v/>
      </c>
      <c r="P14" s="151"/>
      <c r="Q14" s="28"/>
      <c r="R14" s="29"/>
    </row>
    <row r="15" spans="1:66" s="1" customFormat="1" ht="18" customHeight="1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26</v>
      </c>
      <c r="N15" s="28"/>
      <c r="O15" s="182" t="str">
        <f>IF('Rekapitulace stavby'!AN14="","",'Rekapitulace stavby'!AN14)</f>
        <v/>
      </c>
      <c r="P15" s="151"/>
      <c r="Q15" s="28"/>
      <c r="R15" s="29"/>
    </row>
    <row r="16" spans="1:66" s="1" customFormat="1" ht="6.9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>
      <c r="B17" s="27"/>
      <c r="C17" s="28"/>
      <c r="D17" s="24" t="s">
        <v>28</v>
      </c>
      <c r="E17" s="28"/>
      <c r="F17" s="28"/>
      <c r="G17" s="28"/>
      <c r="H17" s="28"/>
      <c r="I17" s="28"/>
      <c r="J17" s="28"/>
      <c r="K17" s="28"/>
      <c r="L17" s="28"/>
      <c r="M17" s="24" t="s">
        <v>25</v>
      </c>
      <c r="N17" s="28"/>
      <c r="O17" s="182" t="str">
        <f>IF('Rekapitulace stavby'!AN16="","",'Rekapitulace stavby'!AN16)</f>
        <v/>
      </c>
      <c r="P17" s="151"/>
      <c r="Q17" s="28"/>
      <c r="R17" s="29"/>
    </row>
    <row r="18" spans="2:18" s="1" customFormat="1" ht="18" customHeight="1">
      <c r="B18" s="27"/>
      <c r="C18" s="28"/>
      <c r="D18" s="28"/>
      <c r="E18" s="22" t="str">
        <f>IF('Rekapitulace stavby'!E17="","",'Rekapitulace stavby'!E17)</f>
        <v xml:space="preserve"> </v>
      </c>
      <c r="F18" s="28"/>
      <c r="G18" s="28"/>
      <c r="H18" s="28"/>
      <c r="I18" s="28"/>
      <c r="J18" s="28"/>
      <c r="K18" s="28"/>
      <c r="L18" s="28"/>
      <c r="M18" s="24" t="s">
        <v>26</v>
      </c>
      <c r="N18" s="28"/>
      <c r="O18" s="182" t="str">
        <f>IF('Rekapitulace stavby'!AN17="","",'Rekapitulace stavby'!AN17)</f>
        <v/>
      </c>
      <c r="P18" s="151"/>
      <c r="Q18" s="28"/>
      <c r="R18" s="29"/>
    </row>
    <row r="19" spans="2:18" s="1" customFormat="1" ht="6.9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>
      <c r="B20" s="27"/>
      <c r="C20" s="28"/>
      <c r="D20" s="24" t="s">
        <v>29</v>
      </c>
      <c r="E20" s="28"/>
      <c r="F20" s="28"/>
      <c r="G20" s="28"/>
      <c r="H20" s="28"/>
      <c r="I20" s="28"/>
      <c r="J20" s="28"/>
      <c r="K20" s="28"/>
      <c r="L20" s="28"/>
      <c r="M20" s="24" t="s">
        <v>25</v>
      </c>
      <c r="N20" s="28"/>
      <c r="O20" s="182" t="str">
        <f>IF('Rekapitulace stavby'!AN19="","",'Rekapitulace stavby'!AN19)</f>
        <v/>
      </c>
      <c r="P20" s="151"/>
      <c r="Q20" s="28"/>
      <c r="R20" s="29"/>
    </row>
    <row r="21" spans="2:18" s="1" customFormat="1" ht="18" customHeight="1">
      <c r="B21" s="27"/>
      <c r="C21" s="28"/>
      <c r="D21" s="28"/>
      <c r="E21" s="22" t="str">
        <f>IF('Rekapitulace stavby'!E20="","",'Rekapitulace stavby'!E20)</f>
        <v xml:space="preserve"> </v>
      </c>
      <c r="F21" s="28"/>
      <c r="G21" s="28"/>
      <c r="H21" s="28"/>
      <c r="I21" s="28"/>
      <c r="J21" s="28"/>
      <c r="K21" s="28"/>
      <c r="L21" s="28"/>
      <c r="M21" s="24" t="s">
        <v>26</v>
      </c>
      <c r="N21" s="28"/>
      <c r="O21" s="182" t="str">
        <f>IF('Rekapitulace stavby'!AN20="","",'Rekapitulace stavby'!AN20)</f>
        <v/>
      </c>
      <c r="P21" s="151"/>
      <c r="Q21" s="28"/>
      <c r="R21" s="29"/>
    </row>
    <row r="22" spans="2:18" s="1" customFormat="1" ht="6.9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>
      <c r="B23" s="27"/>
      <c r="C23" s="28"/>
      <c r="D23" s="24" t="s">
        <v>30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>
      <c r="B24" s="27"/>
      <c r="C24" s="28"/>
      <c r="D24" s="28"/>
      <c r="E24" s="184" t="s">
        <v>3</v>
      </c>
      <c r="F24" s="151"/>
      <c r="G24" s="151"/>
      <c r="H24" s="151"/>
      <c r="I24" s="151"/>
      <c r="J24" s="151"/>
      <c r="K24" s="151"/>
      <c r="L24" s="151"/>
      <c r="M24" s="28"/>
      <c r="N24" s="28"/>
      <c r="O24" s="28"/>
      <c r="P24" s="28"/>
      <c r="Q24" s="28"/>
      <c r="R24" s="29"/>
    </row>
    <row r="25" spans="2:18" s="1" customFormat="1" ht="6.9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>
      <c r="B27" s="27"/>
      <c r="C27" s="28"/>
      <c r="D27" s="96" t="s">
        <v>93</v>
      </c>
      <c r="E27" s="28"/>
      <c r="F27" s="28"/>
      <c r="G27" s="28"/>
      <c r="H27" s="28"/>
      <c r="I27" s="28"/>
      <c r="J27" s="28"/>
      <c r="K27" s="28"/>
      <c r="L27" s="28"/>
      <c r="M27" s="161">
        <f>N88</f>
        <v>0</v>
      </c>
      <c r="N27" s="151"/>
      <c r="O27" s="151"/>
      <c r="P27" s="151"/>
      <c r="Q27" s="28"/>
      <c r="R27" s="29"/>
    </row>
    <row r="28" spans="2:18" s="1" customFormat="1" ht="14.45" customHeight="1">
      <c r="B28" s="27"/>
      <c r="C28" s="28"/>
      <c r="D28" s="26" t="s">
        <v>94</v>
      </c>
      <c r="E28" s="28"/>
      <c r="F28" s="28"/>
      <c r="G28" s="28"/>
      <c r="H28" s="28"/>
      <c r="I28" s="28"/>
      <c r="J28" s="28"/>
      <c r="K28" s="28"/>
      <c r="L28" s="28"/>
      <c r="M28" s="161">
        <f>N92</f>
        <v>0</v>
      </c>
      <c r="N28" s="151"/>
      <c r="O28" s="151"/>
      <c r="P28" s="151"/>
      <c r="Q28" s="28"/>
      <c r="R28" s="29"/>
    </row>
    <row r="29" spans="2:18" s="1" customFormat="1" ht="6.9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>
      <c r="B30" s="27"/>
      <c r="C30" s="28"/>
      <c r="D30" s="97" t="s">
        <v>33</v>
      </c>
      <c r="E30" s="28"/>
      <c r="F30" s="28"/>
      <c r="G30" s="28"/>
      <c r="H30" s="28"/>
      <c r="I30" s="28"/>
      <c r="J30" s="28"/>
      <c r="K30" s="28"/>
      <c r="L30" s="28"/>
      <c r="M30" s="216">
        <f>ROUND(M27+M28,0)</f>
        <v>0</v>
      </c>
      <c r="N30" s="151"/>
      <c r="O30" s="151"/>
      <c r="P30" s="151"/>
      <c r="Q30" s="28"/>
      <c r="R30" s="29"/>
    </row>
    <row r="31" spans="2:18" s="1" customFormat="1" ht="6.9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>
      <c r="B32" s="27"/>
      <c r="C32" s="28"/>
      <c r="D32" s="34" t="s">
        <v>34</v>
      </c>
      <c r="E32" s="34" t="s">
        <v>35</v>
      </c>
      <c r="F32" s="35">
        <v>0.21</v>
      </c>
      <c r="G32" s="98" t="s">
        <v>36</v>
      </c>
      <c r="H32" s="214">
        <f>ROUND((SUM(BE92:BE93)+SUM(BE111:BE117)), 0)</f>
        <v>0</v>
      </c>
      <c r="I32" s="151"/>
      <c r="J32" s="151"/>
      <c r="K32" s="28"/>
      <c r="L32" s="28"/>
      <c r="M32" s="214">
        <f>ROUND(ROUND((SUM(BE92:BE93)+SUM(BE111:BE117)), 0)*F32, 0)</f>
        <v>0</v>
      </c>
      <c r="N32" s="151"/>
      <c r="O32" s="151"/>
      <c r="P32" s="151"/>
      <c r="Q32" s="28"/>
      <c r="R32" s="29"/>
    </row>
    <row r="33" spans="2:18" s="1" customFormat="1" ht="14.45" customHeight="1">
      <c r="B33" s="27"/>
      <c r="C33" s="28"/>
      <c r="D33" s="28"/>
      <c r="E33" s="34" t="s">
        <v>37</v>
      </c>
      <c r="F33" s="35">
        <v>0.15</v>
      </c>
      <c r="G33" s="98" t="s">
        <v>36</v>
      </c>
      <c r="H33" s="214">
        <f>ROUND((SUM(BF92:BF93)+SUM(BF111:BF117)), 0)</f>
        <v>0</v>
      </c>
      <c r="I33" s="151"/>
      <c r="J33" s="151"/>
      <c r="K33" s="28"/>
      <c r="L33" s="28"/>
      <c r="M33" s="214">
        <f>ROUND(ROUND((SUM(BF92:BF93)+SUM(BF111:BF117)), 0)*F33, 0)</f>
        <v>0</v>
      </c>
      <c r="N33" s="151"/>
      <c r="O33" s="151"/>
      <c r="P33" s="151"/>
      <c r="Q33" s="28"/>
      <c r="R33" s="29"/>
    </row>
    <row r="34" spans="2:18" s="1" customFormat="1" ht="14.45" hidden="1" customHeight="1">
      <c r="B34" s="27"/>
      <c r="C34" s="28"/>
      <c r="D34" s="28"/>
      <c r="E34" s="34" t="s">
        <v>38</v>
      </c>
      <c r="F34" s="35">
        <v>0.21</v>
      </c>
      <c r="G34" s="98" t="s">
        <v>36</v>
      </c>
      <c r="H34" s="214">
        <f>ROUND((SUM(BG92:BG93)+SUM(BG111:BG117)), 0)</f>
        <v>0</v>
      </c>
      <c r="I34" s="151"/>
      <c r="J34" s="151"/>
      <c r="K34" s="28"/>
      <c r="L34" s="28"/>
      <c r="M34" s="214">
        <v>0</v>
      </c>
      <c r="N34" s="151"/>
      <c r="O34" s="151"/>
      <c r="P34" s="151"/>
      <c r="Q34" s="28"/>
      <c r="R34" s="29"/>
    </row>
    <row r="35" spans="2:18" s="1" customFormat="1" ht="14.45" hidden="1" customHeight="1">
      <c r="B35" s="27"/>
      <c r="C35" s="28"/>
      <c r="D35" s="28"/>
      <c r="E35" s="34" t="s">
        <v>39</v>
      </c>
      <c r="F35" s="35">
        <v>0.15</v>
      </c>
      <c r="G35" s="98" t="s">
        <v>36</v>
      </c>
      <c r="H35" s="214">
        <f>ROUND((SUM(BH92:BH93)+SUM(BH111:BH117)), 0)</f>
        <v>0</v>
      </c>
      <c r="I35" s="151"/>
      <c r="J35" s="151"/>
      <c r="K35" s="28"/>
      <c r="L35" s="28"/>
      <c r="M35" s="214">
        <v>0</v>
      </c>
      <c r="N35" s="151"/>
      <c r="O35" s="151"/>
      <c r="P35" s="151"/>
      <c r="Q35" s="28"/>
      <c r="R35" s="29"/>
    </row>
    <row r="36" spans="2:18" s="1" customFormat="1" ht="14.45" hidden="1" customHeight="1">
      <c r="B36" s="27"/>
      <c r="C36" s="28"/>
      <c r="D36" s="28"/>
      <c r="E36" s="34" t="s">
        <v>40</v>
      </c>
      <c r="F36" s="35">
        <v>0</v>
      </c>
      <c r="G36" s="98" t="s">
        <v>36</v>
      </c>
      <c r="H36" s="214">
        <f>ROUND((SUM(BI92:BI93)+SUM(BI111:BI117)), 0)</f>
        <v>0</v>
      </c>
      <c r="I36" s="151"/>
      <c r="J36" s="151"/>
      <c r="K36" s="28"/>
      <c r="L36" s="28"/>
      <c r="M36" s="214">
        <v>0</v>
      </c>
      <c r="N36" s="151"/>
      <c r="O36" s="151"/>
      <c r="P36" s="151"/>
      <c r="Q36" s="28"/>
      <c r="R36" s="29"/>
    </row>
    <row r="37" spans="2:18" s="1" customFormat="1" ht="6.9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>
      <c r="B38" s="27"/>
      <c r="C38" s="95"/>
      <c r="D38" s="99" t="s">
        <v>41</v>
      </c>
      <c r="E38" s="67"/>
      <c r="F38" s="67"/>
      <c r="G38" s="100" t="s">
        <v>42</v>
      </c>
      <c r="H38" s="101" t="s">
        <v>43</v>
      </c>
      <c r="I38" s="67"/>
      <c r="J38" s="67"/>
      <c r="K38" s="67"/>
      <c r="L38" s="215">
        <f>SUM(M30:M36)</f>
        <v>0</v>
      </c>
      <c r="M38" s="168"/>
      <c r="N38" s="168"/>
      <c r="O38" s="168"/>
      <c r="P38" s="170"/>
      <c r="Q38" s="95"/>
      <c r="R38" s="29"/>
    </row>
    <row r="39" spans="2:18" s="1" customFormat="1" ht="14.4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44</v>
      </c>
      <c r="E50" s="43"/>
      <c r="F50" s="43"/>
      <c r="G50" s="43"/>
      <c r="H50" s="44"/>
      <c r="I50" s="28"/>
      <c r="J50" s="42" t="s">
        <v>45</v>
      </c>
      <c r="K50" s="43"/>
      <c r="L50" s="43"/>
      <c r="M50" s="43"/>
      <c r="N50" s="43"/>
      <c r="O50" s="43"/>
      <c r="P50" s="44"/>
      <c r="Q50" s="28"/>
      <c r="R50" s="29"/>
    </row>
    <row r="51" spans="2:18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46</v>
      </c>
      <c r="E59" s="48"/>
      <c r="F59" s="48"/>
      <c r="G59" s="49" t="s">
        <v>47</v>
      </c>
      <c r="H59" s="50"/>
      <c r="I59" s="28"/>
      <c r="J59" s="47" t="s">
        <v>46</v>
      </c>
      <c r="K59" s="48"/>
      <c r="L59" s="48"/>
      <c r="M59" s="48"/>
      <c r="N59" s="49" t="s">
        <v>47</v>
      </c>
      <c r="O59" s="48"/>
      <c r="P59" s="50"/>
      <c r="Q59" s="28"/>
      <c r="R59" s="29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48</v>
      </c>
      <c r="E61" s="43"/>
      <c r="F61" s="43"/>
      <c r="G61" s="43"/>
      <c r="H61" s="44"/>
      <c r="I61" s="28"/>
      <c r="J61" s="42" t="s">
        <v>49</v>
      </c>
      <c r="K61" s="43"/>
      <c r="L61" s="43"/>
      <c r="M61" s="43"/>
      <c r="N61" s="43"/>
      <c r="O61" s="43"/>
      <c r="P61" s="44"/>
      <c r="Q61" s="28"/>
      <c r="R61" s="29"/>
    </row>
    <row r="62" spans="2:18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46</v>
      </c>
      <c r="E70" s="48"/>
      <c r="F70" s="48"/>
      <c r="G70" s="49" t="s">
        <v>47</v>
      </c>
      <c r="H70" s="50"/>
      <c r="I70" s="28"/>
      <c r="J70" s="47" t="s">
        <v>46</v>
      </c>
      <c r="K70" s="48"/>
      <c r="L70" s="48"/>
      <c r="M70" s="48"/>
      <c r="N70" s="49" t="s">
        <v>47</v>
      </c>
      <c r="O70" s="48"/>
      <c r="P70" s="50"/>
      <c r="Q70" s="28"/>
      <c r="R70" s="29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7"/>
      <c r="C76" s="175" t="s">
        <v>95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9"/>
    </row>
    <row r="77" spans="2:18" s="1" customFormat="1" ht="6.9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>
      <c r="B78" s="27"/>
      <c r="C78" s="24" t="s">
        <v>16</v>
      </c>
      <c r="D78" s="28"/>
      <c r="E78" s="28"/>
      <c r="F78" s="202" t="str">
        <f>F6</f>
        <v>Polička_Areál firmy FLÍDR s.r.o.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28"/>
      <c r="R78" s="29"/>
    </row>
    <row r="79" spans="2:18" s="1" customFormat="1" ht="36.950000000000003" customHeight="1">
      <c r="B79" s="27"/>
      <c r="C79" s="61" t="s">
        <v>91</v>
      </c>
      <c r="D79" s="28"/>
      <c r="E79" s="28"/>
      <c r="F79" s="176" t="str">
        <f>F7</f>
        <v>02 - VZT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28"/>
      <c r="R79" s="29"/>
    </row>
    <row r="80" spans="2:18" s="1" customFormat="1" ht="6.9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>
      <c r="B81" s="27"/>
      <c r="C81" s="24" t="s">
        <v>20</v>
      </c>
      <c r="D81" s="28"/>
      <c r="E81" s="28"/>
      <c r="F81" s="22" t="str">
        <f>F9</f>
        <v xml:space="preserve"> </v>
      </c>
      <c r="G81" s="28"/>
      <c r="H81" s="28"/>
      <c r="I81" s="28"/>
      <c r="J81" s="28"/>
      <c r="K81" s="24" t="s">
        <v>22</v>
      </c>
      <c r="L81" s="28"/>
      <c r="M81" s="203" t="str">
        <f>IF(O9="","",O9)</f>
        <v>27.9.2016</v>
      </c>
      <c r="N81" s="151"/>
      <c r="O81" s="151"/>
      <c r="P81" s="151"/>
      <c r="Q81" s="28"/>
      <c r="R81" s="29"/>
    </row>
    <row r="82" spans="2:47" s="1" customFormat="1" ht="6.9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>
      <c r="B83" s="27"/>
      <c r="C83" s="24" t="s">
        <v>24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28</v>
      </c>
      <c r="L83" s="28"/>
      <c r="M83" s="182" t="str">
        <f>E18</f>
        <v xml:space="preserve"> </v>
      </c>
      <c r="N83" s="151"/>
      <c r="O83" s="151"/>
      <c r="P83" s="151"/>
      <c r="Q83" s="151"/>
      <c r="R83" s="29"/>
    </row>
    <row r="84" spans="2:47" s="1" customFormat="1" ht="14.45" customHeight="1">
      <c r="B84" s="27"/>
      <c r="C84" s="24" t="s">
        <v>27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29</v>
      </c>
      <c r="L84" s="28"/>
      <c r="M84" s="182" t="str">
        <f>E21</f>
        <v xml:space="preserve"> </v>
      </c>
      <c r="N84" s="151"/>
      <c r="O84" s="151"/>
      <c r="P84" s="151"/>
      <c r="Q84" s="151"/>
      <c r="R84" s="29"/>
    </row>
    <row r="85" spans="2:47" s="1" customFormat="1" ht="10.3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>
      <c r="B86" s="27"/>
      <c r="C86" s="213" t="s">
        <v>96</v>
      </c>
      <c r="D86" s="212"/>
      <c r="E86" s="212"/>
      <c r="F86" s="212"/>
      <c r="G86" s="212"/>
      <c r="H86" s="95"/>
      <c r="I86" s="95"/>
      <c r="J86" s="95"/>
      <c r="K86" s="95"/>
      <c r="L86" s="95"/>
      <c r="M86" s="95"/>
      <c r="N86" s="213" t="s">
        <v>97</v>
      </c>
      <c r="O86" s="151"/>
      <c r="P86" s="151"/>
      <c r="Q86" s="151"/>
      <c r="R86" s="29"/>
    </row>
    <row r="87" spans="2:47" s="1" customFormat="1" ht="10.3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>
      <c r="B88" s="27"/>
      <c r="C88" s="102" t="s">
        <v>98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50">
        <f>N111</f>
        <v>0</v>
      </c>
      <c r="O88" s="151"/>
      <c r="P88" s="151"/>
      <c r="Q88" s="151"/>
      <c r="R88" s="29"/>
      <c r="AU88" s="13" t="s">
        <v>99</v>
      </c>
    </row>
    <row r="89" spans="2:47" s="6" customFormat="1" ht="24.95" customHeight="1">
      <c r="B89" s="103"/>
      <c r="C89" s="104"/>
      <c r="D89" s="105" t="s">
        <v>108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2">
        <f>N112</f>
        <v>0</v>
      </c>
      <c r="O89" s="210"/>
      <c r="P89" s="210"/>
      <c r="Q89" s="210"/>
      <c r="R89" s="106"/>
    </row>
    <row r="90" spans="2:47" s="7" customFormat="1" ht="19.899999999999999" customHeight="1">
      <c r="B90" s="107"/>
      <c r="C90" s="108"/>
      <c r="D90" s="109" t="s">
        <v>516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08">
        <f>N113</f>
        <v>0</v>
      </c>
      <c r="O90" s="209"/>
      <c r="P90" s="209"/>
      <c r="Q90" s="209"/>
      <c r="R90" s="110"/>
    </row>
    <row r="91" spans="2:47" s="1" customFormat="1" ht="21.75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9"/>
    </row>
    <row r="92" spans="2:47" s="1" customFormat="1" ht="29.25" customHeight="1">
      <c r="B92" s="27"/>
      <c r="C92" s="102" t="s">
        <v>115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11">
        <v>0</v>
      </c>
      <c r="O92" s="151"/>
      <c r="P92" s="151"/>
      <c r="Q92" s="151"/>
      <c r="R92" s="29"/>
      <c r="T92" s="111"/>
      <c r="U92" s="112" t="s">
        <v>34</v>
      </c>
    </row>
    <row r="93" spans="2:47" s="1" customFormat="1" ht="18" customHeight="1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9"/>
    </row>
    <row r="94" spans="2:47" s="1" customFormat="1" ht="29.25" customHeight="1">
      <c r="B94" s="27"/>
      <c r="C94" s="94" t="s">
        <v>87</v>
      </c>
      <c r="D94" s="95"/>
      <c r="E94" s="95"/>
      <c r="F94" s="95"/>
      <c r="G94" s="95"/>
      <c r="H94" s="95"/>
      <c r="I94" s="95"/>
      <c r="J94" s="95"/>
      <c r="K94" s="95"/>
      <c r="L94" s="152">
        <f>ROUND(SUM(N88+N92),0)</f>
        <v>0</v>
      </c>
      <c r="M94" s="212"/>
      <c r="N94" s="212"/>
      <c r="O94" s="212"/>
      <c r="P94" s="212"/>
      <c r="Q94" s="212"/>
      <c r="R94" s="29"/>
    </row>
    <row r="95" spans="2:47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3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3" s="1" customFormat="1" ht="36.950000000000003" customHeight="1">
      <c r="B100" s="27"/>
      <c r="C100" s="175" t="s">
        <v>116</v>
      </c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29"/>
    </row>
    <row r="101" spans="2:63" s="1" customFormat="1" ht="6.95" customHeight="1"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9"/>
    </row>
    <row r="102" spans="2:63" s="1" customFormat="1" ht="30" customHeight="1">
      <c r="B102" s="27"/>
      <c r="C102" s="24" t="s">
        <v>16</v>
      </c>
      <c r="D102" s="28"/>
      <c r="E102" s="28"/>
      <c r="F102" s="202" t="str">
        <f>F6</f>
        <v>Polička_Areál firmy FLÍDR s.r.o.</v>
      </c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28"/>
      <c r="R102" s="29"/>
    </row>
    <row r="103" spans="2:63" s="1" customFormat="1" ht="36.950000000000003" customHeight="1">
      <c r="B103" s="27"/>
      <c r="C103" s="61" t="s">
        <v>91</v>
      </c>
      <c r="D103" s="28"/>
      <c r="E103" s="28"/>
      <c r="F103" s="176" t="str">
        <f>F7</f>
        <v>02 - VZT</v>
      </c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28"/>
      <c r="R103" s="29"/>
    </row>
    <row r="104" spans="2:63" s="1" customFormat="1" ht="6.95" customHeight="1"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</row>
    <row r="105" spans="2:63" s="1" customFormat="1" ht="18" customHeight="1">
      <c r="B105" s="27"/>
      <c r="C105" s="24" t="s">
        <v>20</v>
      </c>
      <c r="D105" s="28"/>
      <c r="E105" s="28"/>
      <c r="F105" s="22" t="str">
        <f>F9</f>
        <v xml:space="preserve"> </v>
      </c>
      <c r="G105" s="28"/>
      <c r="H105" s="28"/>
      <c r="I105" s="28"/>
      <c r="J105" s="28"/>
      <c r="K105" s="24" t="s">
        <v>22</v>
      </c>
      <c r="L105" s="28"/>
      <c r="M105" s="203" t="str">
        <f>IF(O9="","",O9)</f>
        <v>27.9.2016</v>
      </c>
      <c r="N105" s="151"/>
      <c r="O105" s="151"/>
      <c r="P105" s="151"/>
      <c r="Q105" s="28"/>
      <c r="R105" s="29"/>
    </row>
    <row r="106" spans="2:63" s="1" customFormat="1" ht="6.95" customHeight="1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</row>
    <row r="107" spans="2:63" s="1" customFormat="1" ht="15">
      <c r="B107" s="27"/>
      <c r="C107" s="24" t="s">
        <v>24</v>
      </c>
      <c r="D107" s="28"/>
      <c r="E107" s="28"/>
      <c r="F107" s="22" t="str">
        <f>E12</f>
        <v xml:space="preserve"> </v>
      </c>
      <c r="G107" s="28"/>
      <c r="H107" s="28"/>
      <c r="I107" s="28"/>
      <c r="J107" s="28"/>
      <c r="K107" s="24" t="s">
        <v>28</v>
      </c>
      <c r="L107" s="28"/>
      <c r="M107" s="182" t="str">
        <f>E18</f>
        <v xml:space="preserve"> </v>
      </c>
      <c r="N107" s="151"/>
      <c r="O107" s="151"/>
      <c r="P107" s="151"/>
      <c r="Q107" s="151"/>
      <c r="R107" s="29"/>
    </row>
    <row r="108" spans="2:63" s="1" customFormat="1" ht="14.45" customHeight="1">
      <c r="B108" s="27"/>
      <c r="C108" s="24" t="s">
        <v>27</v>
      </c>
      <c r="D108" s="28"/>
      <c r="E108" s="28"/>
      <c r="F108" s="22" t="str">
        <f>IF(E15="","",E15)</f>
        <v xml:space="preserve"> </v>
      </c>
      <c r="G108" s="28"/>
      <c r="H108" s="28"/>
      <c r="I108" s="28"/>
      <c r="J108" s="28"/>
      <c r="K108" s="24" t="s">
        <v>29</v>
      </c>
      <c r="L108" s="28"/>
      <c r="M108" s="182" t="str">
        <f>E21</f>
        <v xml:space="preserve"> </v>
      </c>
      <c r="N108" s="151"/>
      <c r="O108" s="151"/>
      <c r="P108" s="151"/>
      <c r="Q108" s="151"/>
      <c r="R108" s="29"/>
    </row>
    <row r="109" spans="2:63" s="1" customFormat="1" ht="10.35" customHeight="1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63" s="8" customFormat="1" ht="29.25" customHeight="1">
      <c r="B110" s="113"/>
      <c r="C110" s="114" t="s">
        <v>117</v>
      </c>
      <c r="D110" s="115" t="s">
        <v>118</v>
      </c>
      <c r="E110" s="115" t="s">
        <v>52</v>
      </c>
      <c r="F110" s="204" t="s">
        <v>119</v>
      </c>
      <c r="G110" s="205"/>
      <c r="H110" s="205"/>
      <c r="I110" s="205"/>
      <c r="J110" s="115" t="s">
        <v>120</v>
      </c>
      <c r="K110" s="115" t="s">
        <v>121</v>
      </c>
      <c r="L110" s="206" t="s">
        <v>122</v>
      </c>
      <c r="M110" s="205"/>
      <c r="N110" s="204" t="s">
        <v>97</v>
      </c>
      <c r="O110" s="205"/>
      <c r="P110" s="205"/>
      <c r="Q110" s="207"/>
      <c r="R110" s="116"/>
      <c r="T110" s="68" t="s">
        <v>123</v>
      </c>
      <c r="U110" s="69" t="s">
        <v>34</v>
      </c>
      <c r="V110" s="69" t="s">
        <v>124</v>
      </c>
      <c r="W110" s="69" t="s">
        <v>125</v>
      </c>
      <c r="X110" s="69" t="s">
        <v>126</v>
      </c>
      <c r="Y110" s="69" t="s">
        <v>127</v>
      </c>
      <c r="Z110" s="69" t="s">
        <v>128</v>
      </c>
      <c r="AA110" s="70" t="s">
        <v>129</v>
      </c>
    </row>
    <row r="111" spans="2:63" s="1" customFormat="1" ht="29.25" customHeight="1">
      <c r="B111" s="27"/>
      <c r="C111" s="72" t="s">
        <v>93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189">
        <f>BK111</f>
        <v>0</v>
      </c>
      <c r="O111" s="190"/>
      <c r="P111" s="190"/>
      <c r="Q111" s="190"/>
      <c r="R111" s="29"/>
      <c r="T111" s="71"/>
      <c r="U111" s="43"/>
      <c r="V111" s="43"/>
      <c r="W111" s="117">
        <f>W112</f>
        <v>0</v>
      </c>
      <c r="X111" s="43"/>
      <c r="Y111" s="117">
        <f>Y112</f>
        <v>0</v>
      </c>
      <c r="Z111" s="43"/>
      <c r="AA111" s="118">
        <f>AA112</f>
        <v>0</v>
      </c>
      <c r="AT111" s="13" t="s">
        <v>69</v>
      </c>
      <c r="AU111" s="13" t="s">
        <v>99</v>
      </c>
      <c r="BK111" s="119">
        <f>BK112</f>
        <v>0</v>
      </c>
    </row>
    <row r="112" spans="2:63" s="9" customFormat="1" ht="37.35" customHeight="1">
      <c r="B112" s="120"/>
      <c r="C112" s="121"/>
      <c r="D112" s="122" t="s">
        <v>108</v>
      </c>
      <c r="E112" s="122"/>
      <c r="F112" s="122"/>
      <c r="G112" s="122"/>
      <c r="H112" s="122"/>
      <c r="I112" s="122"/>
      <c r="J112" s="122"/>
      <c r="K112" s="122"/>
      <c r="L112" s="122"/>
      <c r="M112" s="122"/>
      <c r="N112" s="191">
        <f>BK112</f>
        <v>0</v>
      </c>
      <c r="O112" s="192"/>
      <c r="P112" s="192"/>
      <c r="Q112" s="192"/>
      <c r="R112" s="123"/>
      <c r="T112" s="124"/>
      <c r="U112" s="121"/>
      <c r="V112" s="121"/>
      <c r="W112" s="125">
        <f>W113</f>
        <v>0</v>
      </c>
      <c r="X112" s="121"/>
      <c r="Y112" s="125">
        <f>Y113</f>
        <v>0</v>
      </c>
      <c r="Z112" s="121"/>
      <c r="AA112" s="126">
        <f>AA113</f>
        <v>0</v>
      </c>
      <c r="AR112" s="127" t="s">
        <v>140</v>
      </c>
      <c r="AT112" s="128" t="s">
        <v>69</v>
      </c>
      <c r="AU112" s="128" t="s">
        <v>70</v>
      </c>
      <c r="AY112" s="127" t="s">
        <v>130</v>
      </c>
      <c r="BK112" s="129">
        <f>BK113</f>
        <v>0</v>
      </c>
    </row>
    <row r="113" spans="2:65" s="9" customFormat="1" ht="19.899999999999999" customHeight="1">
      <c r="B113" s="120"/>
      <c r="C113" s="121"/>
      <c r="D113" s="130" t="s">
        <v>516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93">
        <f>BK113</f>
        <v>0</v>
      </c>
      <c r="O113" s="194"/>
      <c r="P113" s="194"/>
      <c r="Q113" s="194"/>
      <c r="R113" s="123"/>
      <c r="T113" s="124"/>
      <c r="U113" s="121"/>
      <c r="V113" s="121"/>
      <c r="W113" s="125">
        <f>SUM(W114:W117)</f>
        <v>0</v>
      </c>
      <c r="X113" s="121"/>
      <c r="Y113" s="125">
        <f>SUM(Y114:Y117)</f>
        <v>0</v>
      </c>
      <c r="Z113" s="121"/>
      <c r="AA113" s="126">
        <f>SUM(AA114:AA117)</f>
        <v>0</v>
      </c>
      <c r="AR113" s="127" t="s">
        <v>140</v>
      </c>
      <c r="AT113" s="128" t="s">
        <v>69</v>
      </c>
      <c r="AU113" s="128" t="s">
        <v>9</v>
      </c>
      <c r="AY113" s="127" t="s">
        <v>130</v>
      </c>
      <c r="BK113" s="129">
        <f>SUM(BK114:BK117)</f>
        <v>0</v>
      </c>
    </row>
    <row r="114" spans="2:65" s="1" customFormat="1" ht="31.5" customHeight="1">
      <c r="B114" s="131"/>
      <c r="C114" s="132" t="s">
        <v>9</v>
      </c>
      <c r="D114" s="132" t="s">
        <v>131</v>
      </c>
      <c r="E114" s="133" t="s">
        <v>517</v>
      </c>
      <c r="F114" s="186" t="s">
        <v>518</v>
      </c>
      <c r="G114" s="187"/>
      <c r="H114" s="187"/>
      <c r="I114" s="187"/>
      <c r="J114" s="134" t="s">
        <v>259</v>
      </c>
      <c r="K114" s="135">
        <v>2</v>
      </c>
      <c r="L114" s="188"/>
      <c r="M114" s="187"/>
      <c r="N114" s="188">
        <f>ROUND(L114*K114,0)</f>
        <v>0</v>
      </c>
      <c r="O114" s="187"/>
      <c r="P114" s="187"/>
      <c r="Q114" s="187"/>
      <c r="R114" s="136"/>
      <c r="T114" s="137" t="s">
        <v>3</v>
      </c>
      <c r="U114" s="36" t="s">
        <v>35</v>
      </c>
      <c r="V114" s="138">
        <v>0</v>
      </c>
      <c r="W114" s="138">
        <f>V114*K114</f>
        <v>0</v>
      </c>
      <c r="X114" s="138">
        <v>0</v>
      </c>
      <c r="Y114" s="138">
        <f>X114*K114</f>
        <v>0</v>
      </c>
      <c r="Z114" s="138">
        <v>0</v>
      </c>
      <c r="AA114" s="139">
        <f>Z114*K114</f>
        <v>0</v>
      </c>
      <c r="AR114" s="13" t="s">
        <v>411</v>
      </c>
      <c r="AT114" s="13" t="s">
        <v>131</v>
      </c>
      <c r="AU114" s="13" t="s">
        <v>89</v>
      </c>
      <c r="AY114" s="13" t="s">
        <v>130</v>
      </c>
      <c r="BE114" s="140">
        <f>IF(U114="základní",N114,0)</f>
        <v>0</v>
      </c>
      <c r="BF114" s="140">
        <f>IF(U114="snížená",N114,0)</f>
        <v>0</v>
      </c>
      <c r="BG114" s="140">
        <f>IF(U114="zákl. přenesená",N114,0)</f>
        <v>0</v>
      </c>
      <c r="BH114" s="140">
        <f>IF(U114="sníž. přenesená",N114,0)</f>
        <v>0</v>
      </c>
      <c r="BI114" s="140">
        <f>IF(U114="nulová",N114,0)</f>
        <v>0</v>
      </c>
      <c r="BJ114" s="13" t="s">
        <v>9</v>
      </c>
      <c r="BK114" s="140">
        <f>ROUND(L114*K114,0)</f>
        <v>0</v>
      </c>
      <c r="BL114" s="13" t="s">
        <v>411</v>
      </c>
      <c r="BM114" s="13" t="s">
        <v>519</v>
      </c>
    </row>
    <row r="115" spans="2:65" s="1" customFormat="1" ht="22.5" customHeight="1">
      <c r="B115" s="131"/>
      <c r="C115" s="132" t="s">
        <v>70</v>
      </c>
      <c r="D115" s="132" t="s">
        <v>131</v>
      </c>
      <c r="E115" s="133" t="s">
        <v>520</v>
      </c>
      <c r="F115" s="186" t="s">
        <v>521</v>
      </c>
      <c r="G115" s="187"/>
      <c r="H115" s="187"/>
      <c r="I115" s="187"/>
      <c r="J115" s="134" t="s">
        <v>259</v>
      </c>
      <c r="K115" s="135">
        <v>1</v>
      </c>
      <c r="L115" s="188"/>
      <c r="M115" s="187"/>
      <c r="N115" s="188">
        <f>ROUND(L115*K115,0)</f>
        <v>0</v>
      </c>
      <c r="O115" s="187"/>
      <c r="P115" s="187"/>
      <c r="Q115" s="187"/>
      <c r="R115" s="136"/>
      <c r="T115" s="137" t="s">
        <v>3</v>
      </c>
      <c r="U115" s="36" t="s">
        <v>35</v>
      </c>
      <c r="V115" s="138">
        <v>0</v>
      </c>
      <c r="W115" s="138">
        <f>V115*K115</f>
        <v>0</v>
      </c>
      <c r="X115" s="138">
        <v>0</v>
      </c>
      <c r="Y115" s="138">
        <f>X115*K115</f>
        <v>0</v>
      </c>
      <c r="Z115" s="138">
        <v>0</v>
      </c>
      <c r="AA115" s="139">
        <f>Z115*K115</f>
        <v>0</v>
      </c>
      <c r="AR115" s="13" t="s">
        <v>411</v>
      </c>
      <c r="AT115" s="13" t="s">
        <v>131</v>
      </c>
      <c r="AU115" s="13" t="s">
        <v>89</v>
      </c>
      <c r="AY115" s="13" t="s">
        <v>130</v>
      </c>
      <c r="BE115" s="140">
        <f>IF(U115="základní",N115,0)</f>
        <v>0</v>
      </c>
      <c r="BF115" s="140">
        <f>IF(U115="snížená",N115,0)</f>
        <v>0</v>
      </c>
      <c r="BG115" s="140">
        <f>IF(U115="zákl. přenesená",N115,0)</f>
        <v>0</v>
      </c>
      <c r="BH115" s="140">
        <f>IF(U115="sníž. přenesená",N115,0)</f>
        <v>0</v>
      </c>
      <c r="BI115" s="140">
        <f>IF(U115="nulová",N115,0)</f>
        <v>0</v>
      </c>
      <c r="BJ115" s="13" t="s">
        <v>9</v>
      </c>
      <c r="BK115" s="140">
        <f>ROUND(L115*K115,0)</f>
        <v>0</v>
      </c>
      <c r="BL115" s="13" t="s">
        <v>411</v>
      </c>
      <c r="BM115" s="13" t="s">
        <v>522</v>
      </c>
    </row>
    <row r="116" spans="2:65" s="1" customFormat="1" ht="22.5" customHeight="1">
      <c r="B116" s="131"/>
      <c r="C116" s="132" t="s">
        <v>70</v>
      </c>
      <c r="D116" s="132" t="s">
        <v>131</v>
      </c>
      <c r="E116" s="133" t="s">
        <v>523</v>
      </c>
      <c r="F116" s="186" t="s">
        <v>524</v>
      </c>
      <c r="G116" s="187"/>
      <c r="H116" s="187"/>
      <c r="I116" s="187"/>
      <c r="J116" s="134" t="s">
        <v>259</v>
      </c>
      <c r="K116" s="135">
        <v>1</v>
      </c>
      <c r="L116" s="188"/>
      <c r="M116" s="187"/>
      <c r="N116" s="188">
        <f>ROUND(L116*K116,0)</f>
        <v>0</v>
      </c>
      <c r="O116" s="187"/>
      <c r="P116" s="187"/>
      <c r="Q116" s="187"/>
      <c r="R116" s="136"/>
      <c r="T116" s="137" t="s">
        <v>3</v>
      </c>
      <c r="U116" s="36" t="s">
        <v>35</v>
      </c>
      <c r="V116" s="138">
        <v>0</v>
      </c>
      <c r="W116" s="138">
        <f>V116*K116</f>
        <v>0</v>
      </c>
      <c r="X116" s="138">
        <v>0</v>
      </c>
      <c r="Y116" s="138">
        <f>X116*K116</f>
        <v>0</v>
      </c>
      <c r="Z116" s="138">
        <v>0</v>
      </c>
      <c r="AA116" s="139">
        <f>Z116*K116</f>
        <v>0</v>
      </c>
      <c r="AR116" s="13" t="s">
        <v>411</v>
      </c>
      <c r="AT116" s="13" t="s">
        <v>131</v>
      </c>
      <c r="AU116" s="13" t="s">
        <v>89</v>
      </c>
      <c r="AY116" s="13" t="s">
        <v>130</v>
      </c>
      <c r="BE116" s="140">
        <f>IF(U116="základní",N116,0)</f>
        <v>0</v>
      </c>
      <c r="BF116" s="140">
        <f>IF(U116="snížená",N116,0)</f>
        <v>0</v>
      </c>
      <c r="BG116" s="140">
        <f>IF(U116="zákl. přenesená",N116,0)</f>
        <v>0</v>
      </c>
      <c r="BH116" s="140">
        <f>IF(U116="sníž. přenesená",N116,0)</f>
        <v>0</v>
      </c>
      <c r="BI116" s="140">
        <f>IF(U116="nulová",N116,0)</f>
        <v>0</v>
      </c>
      <c r="BJ116" s="13" t="s">
        <v>9</v>
      </c>
      <c r="BK116" s="140">
        <f>ROUND(L116*K116,0)</f>
        <v>0</v>
      </c>
      <c r="BL116" s="13" t="s">
        <v>411</v>
      </c>
      <c r="BM116" s="13" t="s">
        <v>525</v>
      </c>
    </row>
    <row r="117" spans="2:65" s="1" customFormat="1" ht="22.5" customHeight="1">
      <c r="B117" s="131"/>
      <c r="C117" s="132" t="s">
        <v>70</v>
      </c>
      <c r="D117" s="132" t="s">
        <v>131</v>
      </c>
      <c r="E117" s="133" t="s">
        <v>526</v>
      </c>
      <c r="F117" s="186" t="s">
        <v>527</v>
      </c>
      <c r="G117" s="187"/>
      <c r="H117" s="187"/>
      <c r="I117" s="187"/>
      <c r="J117" s="134" t="s">
        <v>259</v>
      </c>
      <c r="K117" s="135">
        <v>1</v>
      </c>
      <c r="L117" s="188"/>
      <c r="M117" s="187"/>
      <c r="N117" s="188">
        <f>ROUND(L117*K117,0)</f>
        <v>0</v>
      </c>
      <c r="O117" s="187"/>
      <c r="P117" s="187"/>
      <c r="Q117" s="187"/>
      <c r="R117" s="136"/>
      <c r="T117" s="137" t="s">
        <v>3</v>
      </c>
      <c r="U117" s="141" t="s">
        <v>35</v>
      </c>
      <c r="V117" s="142">
        <v>0</v>
      </c>
      <c r="W117" s="142">
        <f>V117*K117</f>
        <v>0</v>
      </c>
      <c r="X117" s="142">
        <v>0</v>
      </c>
      <c r="Y117" s="142">
        <f>X117*K117</f>
        <v>0</v>
      </c>
      <c r="Z117" s="142">
        <v>0</v>
      </c>
      <c r="AA117" s="143">
        <f>Z117*K117</f>
        <v>0</v>
      </c>
      <c r="AR117" s="13" t="s">
        <v>411</v>
      </c>
      <c r="AT117" s="13" t="s">
        <v>131</v>
      </c>
      <c r="AU117" s="13" t="s">
        <v>89</v>
      </c>
      <c r="AY117" s="13" t="s">
        <v>130</v>
      </c>
      <c r="BE117" s="140">
        <f>IF(U117="základní",N117,0)</f>
        <v>0</v>
      </c>
      <c r="BF117" s="140">
        <f>IF(U117="snížená",N117,0)</f>
        <v>0</v>
      </c>
      <c r="BG117" s="140">
        <f>IF(U117="zákl. přenesená",N117,0)</f>
        <v>0</v>
      </c>
      <c r="BH117" s="140">
        <f>IF(U117="sníž. přenesená",N117,0)</f>
        <v>0</v>
      </c>
      <c r="BI117" s="140">
        <f>IF(U117="nulová",N117,0)</f>
        <v>0</v>
      </c>
      <c r="BJ117" s="13" t="s">
        <v>9</v>
      </c>
      <c r="BK117" s="140">
        <f>ROUND(L117*K117,0)</f>
        <v>0</v>
      </c>
      <c r="BL117" s="13" t="s">
        <v>411</v>
      </c>
      <c r="BM117" s="13" t="s">
        <v>528</v>
      </c>
    </row>
    <row r="118" spans="2:65" s="1" customFormat="1" ht="6.95" customHeight="1"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3"/>
    </row>
  </sheetData>
  <mergeCells count="6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N110:Q110"/>
    <mergeCell ref="F114:I114"/>
    <mergeCell ref="L114:M114"/>
    <mergeCell ref="N114:Q114"/>
    <mergeCell ref="F102:P102"/>
    <mergeCell ref="F103:P103"/>
    <mergeCell ref="M105:P105"/>
    <mergeCell ref="M107:Q107"/>
    <mergeCell ref="M108:Q108"/>
    <mergeCell ref="H1:K1"/>
    <mergeCell ref="S2:AC2"/>
    <mergeCell ref="F117:I117"/>
    <mergeCell ref="L117:M117"/>
    <mergeCell ref="N117:Q117"/>
    <mergeCell ref="N111:Q111"/>
    <mergeCell ref="N112:Q112"/>
    <mergeCell ref="N113:Q113"/>
    <mergeCell ref="F115:I115"/>
    <mergeCell ref="L115:M115"/>
    <mergeCell ref="N115:Q115"/>
    <mergeCell ref="F116:I116"/>
    <mergeCell ref="L116:M116"/>
    <mergeCell ref="N116:Q116"/>
    <mergeCell ref="F110:I110"/>
    <mergeCell ref="L110:M11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7"/>
  <sheetViews>
    <sheetView showGridLines="0" workbookViewId="0">
      <pane ySplit="1" topLeftCell="A100" activePane="bottomLeft" state="frozen"/>
      <selection pane="bottomLeft" activeCell="F116" sqref="F116:I1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49"/>
      <c r="B1" s="147"/>
      <c r="C1" s="147"/>
      <c r="D1" s="148" t="s">
        <v>1</v>
      </c>
      <c r="E1" s="147"/>
      <c r="F1" s="145" t="s">
        <v>544</v>
      </c>
      <c r="G1" s="145"/>
      <c r="H1" s="185" t="s">
        <v>545</v>
      </c>
      <c r="I1" s="185"/>
      <c r="J1" s="185"/>
      <c r="K1" s="185"/>
      <c r="L1" s="145" t="s">
        <v>546</v>
      </c>
      <c r="M1" s="147"/>
      <c r="N1" s="147"/>
      <c r="O1" s="148" t="s">
        <v>88</v>
      </c>
      <c r="P1" s="147"/>
      <c r="Q1" s="147"/>
      <c r="R1" s="147"/>
      <c r="S1" s="145" t="s">
        <v>547</v>
      </c>
      <c r="T1" s="145"/>
      <c r="U1" s="149"/>
      <c r="V1" s="14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>
      <c r="C2" s="181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3" t="s">
        <v>6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T2" s="13" t="s">
        <v>83</v>
      </c>
    </row>
    <row r="3" spans="1:6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89</v>
      </c>
    </row>
    <row r="4" spans="1:66" ht="36.950000000000003" customHeight="1">
      <c r="B4" s="17"/>
      <c r="C4" s="175" t="s">
        <v>90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9"/>
      <c r="T4" s="20" t="s">
        <v>12</v>
      </c>
      <c r="AT4" s="13" t="s">
        <v>4</v>
      </c>
    </row>
    <row r="5" spans="1:66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>
      <c r="B6" s="17"/>
      <c r="C6" s="18"/>
      <c r="D6" s="24" t="s">
        <v>16</v>
      </c>
      <c r="E6" s="18"/>
      <c r="F6" s="202" t="str">
        <f>'Rekapitulace stavby'!K6</f>
        <v>Polička_Areál firmy FLÍDR s.r.o.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8"/>
      <c r="R6" s="19"/>
    </row>
    <row r="7" spans="1:66" s="1" customFormat="1" ht="32.85" customHeight="1">
      <c r="B7" s="27"/>
      <c r="C7" s="28"/>
      <c r="D7" s="23" t="s">
        <v>91</v>
      </c>
      <c r="E7" s="28"/>
      <c r="F7" s="183" t="s">
        <v>529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28"/>
      <c r="R7" s="29"/>
    </row>
    <row r="8" spans="1:66" s="1" customFormat="1" ht="14.45" customHeight="1">
      <c r="B8" s="27"/>
      <c r="C8" s="28"/>
      <c r="D8" s="24" t="s">
        <v>18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19</v>
      </c>
      <c r="N8" s="28"/>
      <c r="O8" s="22" t="s">
        <v>3</v>
      </c>
      <c r="P8" s="28"/>
      <c r="Q8" s="28"/>
      <c r="R8" s="29"/>
    </row>
    <row r="9" spans="1:66" s="1" customFormat="1" ht="14.45" customHeight="1">
      <c r="B9" s="27"/>
      <c r="C9" s="28"/>
      <c r="D9" s="24" t="s">
        <v>20</v>
      </c>
      <c r="E9" s="28"/>
      <c r="F9" s="22" t="s">
        <v>21</v>
      </c>
      <c r="G9" s="28"/>
      <c r="H9" s="28"/>
      <c r="I9" s="28"/>
      <c r="J9" s="28"/>
      <c r="K9" s="28"/>
      <c r="L9" s="28"/>
      <c r="M9" s="24" t="s">
        <v>22</v>
      </c>
      <c r="N9" s="28"/>
      <c r="O9" s="203" t="str">
        <f>'Rekapitulace stavby'!AN8</f>
        <v>27.9.2016</v>
      </c>
      <c r="P9" s="151"/>
      <c r="Q9" s="28"/>
      <c r="R9" s="29"/>
    </row>
    <row r="10" spans="1:66" s="1" customFormat="1" ht="10.9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>
      <c r="B11" s="27"/>
      <c r="C11" s="28"/>
      <c r="D11" s="24" t="s">
        <v>24</v>
      </c>
      <c r="E11" s="28"/>
      <c r="F11" s="28"/>
      <c r="G11" s="28"/>
      <c r="H11" s="28"/>
      <c r="I11" s="28"/>
      <c r="J11" s="28"/>
      <c r="K11" s="28"/>
      <c r="L11" s="28"/>
      <c r="M11" s="24" t="s">
        <v>25</v>
      </c>
      <c r="N11" s="28"/>
      <c r="O11" s="182" t="str">
        <f>IF('Rekapitulace stavby'!AN10="","",'Rekapitulace stavby'!AN10)</f>
        <v/>
      </c>
      <c r="P11" s="151"/>
      <c r="Q11" s="28"/>
      <c r="R11" s="29"/>
    </row>
    <row r="12" spans="1:66" s="1" customFormat="1" ht="18" customHeight="1">
      <c r="B12" s="27"/>
      <c r="C12" s="28"/>
      <c r="D12" s="28"/>
      <c r="E12" s="22" t="str">
        <f>IF('Rekapitulace stavby'!E11="","",'Rekapitulace stavby'!E11)</f>
        <v xml:space="preserve"> </v>
      </c>
      <c r="F12" s="28"/>
      <c r="G12" s="28"/>
      <c r="H12" s="28"/>
      <c r="I12" s="28"/>
      <c r="J12" s="28"/>
      <c r="K12" s="28"/>
      <c r="L12" s="28"/>
      <c r="M12" s="24" t="s">
        <v>26</v>
      </c>
      <c r="N12" s="28"/>
      <c r="O12" s="182" t="str">
        <f>IF('Rekapitulace stavby'!AN11="","",'Rekapitulace stavby'!AN11)</f>
        <v/>
      </c>
      <c r="P12" s="151"/>
      <c r="Q12" s="28"/>
      <c r="R12" s="29"/>
    </row>
    <row r="13" spans="1:66" s="1" customFormat="1" ht="6.9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>
      <c r="B14" s="27"/>
      <c r="C14" s="28"/>
      <c r="D14" s="24" t="s">
        <v>27</v>
      </c>
      <c r="E14" s="28"/>
      <c r="F14" s="28"/>
      <c r="G14" s="28"/>
      <c r="H14" s="28"/>
      <c r="I14" s="28"/>
      <c r="J14" s="28"/>
      <c r="K14" s="28"/>
      <c r="L14" s="28"/>
      <c r="M14" s="24" t="s">
        <v>25</v>
      </c>
      <c r="N14" s="28"/>
      <c r="O14" s="182" t="str">
        <f>IF('Rekapitulace stavby'!AN13="","",'Rekapitulace stavby'!AN13)</f>
        <v/>
      </c>
      <c r="P14" s="151"/>
      <c r="Q14" s="28"/>
      <c r="R14" s="29"/>
    </row>
    <row r="15" spans="1:66" s="1" customFormat="1" ht="18" customHeight="1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26</v>
      </c>
      <c r="N15" s="28"/>
      <c r="O15" s="182" t="str">
        <f>IF('Rekapitulace stavby'!AN14="","",'Rekapitulace stavby'!AN14)</f>
        <v/>
      </c>
      <c r="P15" s="151"/>
      <c r="Q15" s="28"/>
      <c r="R15" s="29"/>
    </row>
    <row r="16" spans="1:66" s="1" customFormat="1" ht="6.9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>
      <c r="B17" s="27"/>
      <c r="C17" s="28"/>
      <c r="D17" s="24" t="s">
        <v>28</v>
      </c>
      <c r="E17" s="28"/>
      <c r="F17" s="28"/>
      <c r="G17" s="28"/>
      <c r="H17" s="28"/>
      <c r="I17" s="28"/>
      <c r="J17" s="28"/>
      <c r="K17" s="28"/>
      <c r="L17" s="28"/>
      <c r="M17" s="24" t="s">
        <v>25</v>
      </c>
      <c r="N17" s="28"/>
      <c r="O17" s="182" t="str">
        <f>IF('Rekapitulace stavby'!AN16="","",'Rekapitulace stavby'!AN16)</f>
        <v/>
      </c>
      <c r="P17" s="151"/>
      <c r="Q17" s="28"/>
      <c r="R17" s="29"/>
    </row>
    <row r="18" spans="2:18" s="1" customFormat="1" ht="18" customHeight="1">
      <c r="B18" s="27"/>
      <c r="C18" s="28"/>
      <c r="D18" s="28"/>
      <c r="E18" s="22" t="str">
        <f>IF('Rekapitulace stavby'!E17="","",'Rekapitulace stavby'!E17)</f>
        <v xml:space="preserve"> </v>
      </c>
      <c r="F18" s="28"/>
      <c r="G18" s="28"/>
      <c r="H18" s="28"/>
      <c r="I18" s="28"/>
      <c r="J18" s="28"/>
      <c r="K18" s="28"/>
      <c r="L18" s="28"/>
      <c r="M18" s="24" t="s">
        <v>26</v>
      </c>
      <c r="N18" s="28"/>
      <c r="O18" s="182" t="str">
        <f>IF('Rekapitulace stavby'!AN17="","",'Rekapitulace stavby'!AN17)</f>
        <v/>
      </c>
      <c r="P18" s="151"/>
      <c r="Q18" s="28"/>
      <c r="R18" s="29"/>
    </row>
    <row r="19" spans="2:18" s="1" customFormat="1" ht="6.9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>
      <c r="B20" s="27"/>
      <c r="C20" s="28"/>
      <c r="D20" s="24" t="s">
        <v>29</v>
      </c>
      <c r="E20" s="28"/>
      <c r="F20" s="28"/>
      <c r="G20" s="28"/>
      <c r="H20" s="28"/>
      <c r="I20" s="28"/>
      <c r="J20" s="28"/>
      <c r="K20" s="28"/>
      <c r="L20" s="28"/>
      <c r="M20" s="24" t="s">
        <v>25</v>
      </c>
      <c r="N20" s="28"/>
      <c r="O20" s="182" t="str">
        <f>IF('Rekapitulace stavby'!AN19="","",'Rekapitulace stavby'!AN19)</f>
        <v/>
      </c>
      <c r="P20" s="151"/>
      <c r="Q20" s="28"/>
      <c r="R20" s="29"/>
    </row>
    <row r="21" spans="2:18" s="1" customFormat="1" ht="18" customHeight="1">
      <c r="B21" s="27"/>
      <c r="C21" s="28"/>
      <c r="D21" s="28"/>
      <c r="E21" s="22" t="str">
        <f>IF('Rekapitulace stavby'!E20="","",'Rekapitulace stavby'!E20)</f>
        <v xml:space="preserve"> </v>
      </c>
      <c r="F21" s="28"/>
      <c r="G21" s="28"/>
      <c r="H21" s="28"/>
      <c r="I21" s="28"/>
      <c r="J21" s="28"/>
      <c r="K21" s="28"/>
      <c r="L21" s="28"/>
      <c r="M21" s="24" t="s">
        <v>26</v>
      </c>
      <c r="N21" s="28"/>
      <c r="O21" s="182" t="str">
        <f>IF('Rekapitulace stavby'!AN20="","",'Rekapitulace stavby'!AN20)</f>
        <v/>
      </c>
      <c r="P21" s="151"/>
      <c r="Q21" s="28"/>
      <c r="R21" s="29"/>
    </row>
    <row r="22" spans="2:18" s="1" customFormat="1" ht="6.9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>
      <c r="B23" s="27"/>
      <c r="C23" s="28"/>
      <c r="D23" s="24" t="s">
        <v>30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>
      <c r="B24" s="27"/>
      <c r="C24" s="28"/>
      <c r="D24" s="28"/>
      <c r="E24" s="184" t="s">
        <v>3</v>
      </c>
      <c r="F24" s="151"/>
      <c r="G24" s="151"/>
      <c r="H24" s="151"/>
      <c r="I24" s="151"/>
      <c r="J24" s="151"/>
      <c r="K24" s="151"/>
      <c r="L24" s="151"/>
      <c r="M24" s="28"/>
      <c r="N24" s="28"/>
      <c r="O24" s="28"/>
      <c r="P24" s="28"/>
      <c r="Q24" s="28"/>
      <c r="R24" s="29"/>
    </row>
    <row r="25" spans="2:18" s="1" customFormat="1" ht="6.9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>
      <c r="B27" s="27"/>
      <c r="C27" s="28"/>
      <c r="D27" s="96" t="s">
        <v>93</v>
      </c>
      <c r="E27" s="28"/>
      <c r="F27" s="28"/>
      <c r="G27" s="28"/>
      <c r="H27" s="28"/>
      <c r="I27" s="28"/>
      <c r="J27" s="28"/>
      <c r="K27" s="28"/>
      <c r="L27" s="28"/>
      <c r="M27" s="161">
        <f>N88</f>
        <v>0</v>
      </c>
      <c r="N27" s="151"/>
      <c r="O27" s="151"/>
      <c r="P27" s="151"/>
      <c r="Q27" s="28"/>
      <c r="R27" s="29"/>
    </row>
    <row r="28" spans="2:18" s="1" customFormat="1" ht="14.45" customHeight="1">
      <c r="B28" s="27"/>
      <c r="C28" s="28"/>
      <c r="D28" s="26" t="s">
        <v>94</v>
      </c>
      <c r="E28" s="28"/>
      <c r="F28" s="28"/>
      <c r="G28" s="28"/>
      <c r="H28" s="28"/>
      <c r="I28" s="28"/>
      <c r="J28" s="28"/>
      <c r="K28" s="28"/>
      <c r="L28" s="28"/>
      <c r="M28" s="161">
        <f>N92</f>
        <v>0</v>
      </c>
      <c r="N28" s="151"/>
      <c r="O28" s="151"/>
      <c r="P28" s="151"/>
      <c r="Q28" s="28"/>
      <c r="R28" s="29"/>
    </row>
    <row r="29" spans="2:18" s="1" customFormat="1" ht="6.9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>
      <c r="B30" s="27"/>
      <c r="C30" s="28"/>
      <c r="D30" s="97" t="s">
        <v>33</v>
      </c>
      <c r="E30" s="28"/>
      <c r="F30" s="28"/>
      <c r="G30" s="28"/>
      <c r="H30" s="28"/>
      <c r="I30" s="28"/>
      <c r="J30" s="28"/>
      <c r="K30" s="28"/>
      <c r="L30" s="28"/>
      <c r="M30" s="216">
        <f>ROUND(M27+M28,0)</f>
        <v>0</v>
      </c>
      <c r="N30" s="151"/>
      <c r="O30" s="151"/>
      <c r="P30" s="151"/>
      <c r="Q30" s="28"/>
      <c r="R30" s="29"/>
    </row>
    <row r="31" spans="2:18" s="1" customFormat="1" ht="6.9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>
      <c r="B32" s="27"/>
      <c r="C32" s="28"/>
      <c r="D32" s="34" t="s">
        <v>34</v>
      </c>
      <c r="E32" s="34" t="s">
        <v>35</v>
      </c>
      <c r="F32" s="35">
        <v>0.21</v>
      </c>
      <c r="G32" s="98" t="s">
        <v>36</v>
      </c>
      <c r="H32" s="214">
        <f>ROUND((SUM(BE92:BE93)+SUM(BE111:BE116)), 0)</f>
        <v>0</v>
      </c>
      <c r="I32" s="151"/>
      <c r="J32" s="151"/>
      <c r="K32" s="28"/>
      <c r="L32" s="28"/>
      <c r="M32" s="214">
        <f>ROUND(ROUND((SUM(BE92:BE93)+SUM(BE111:BE116)), 0)*F32, 0)</f>
        <v>0</v>
      </c>
      <c r="N32" s="151"/>
      <c r="O32" s="151"/>
      <c r="P32" s="151"/>
      <c r="Q32" s="28"/>
      <c r="R32" s="29"/>
    </row>
    <row r="33" spans="2:18" s="1" customFormat="1" ht="14.45" customHeight="1">
      <c r="B33" s="27"/>
      <c r="C33" s="28"/>
      <c r="D33" s="28"/>
      <c r="E33" s="34" t="s">
        <v>37</v>
      </c>
      <c r="F33" s="35">
        <v>0.15</v>
      </c>
      <c r="G33" s="98" t="s">
        <v>36</v>
      </c>
      <c r="H33" s="214">
        <f>ROUND((SUM(BF92:BF93)+SUM(BF111:BF116)), 0)</f>
        <v>0</v>
      </c>
      <c r="I33" s="151"/>
      <c r="J33" s="151"/>
      <c r="K33" s="28"/>
      <c r="L33" s="28"/>
      <c r="M33" s="214">
        <f>ROUND(ROUND((SUM(BF92:BF93)+SUM(BF111:BF116)), 0)*F33, 0)</f>
        <v>0</v>
      </c>
      <c r="N33" s="151"/>
      <c r="O33" s="151"/>
      <c r="P33" s="151"/>
      <c r="Q33" s="28"/>
      <c r="R33" s="29"/>
    </row>
    <row r="34" spans="2:18" s="1" customFormat="1" ht="14.45" hidden="1" customHeight="1">
      <c r="B34" s="27"/>
      <c r="C34" s="28"/>
      <c r="D34" s="28"/>
      <c r="E34" s="34" t="s">
        <v>38</v>
      </c>
      <c r="F34" s="35">
        <v>0.21</v>
      </c>
      <c r="G34" s="98" t="s">
        <v>36</v>
      </c>
      <c r="H34" s="214">
        <f>ROUND((SUM(BG92:BG93)+SUM(BG111:BG116)), 0)</f>
        <v>0</v>
      </c>
      <c r="I34" s="151"/>
      <c r="J34" s="151"/>
      <c r="K34" s="28"/>
      <c r="L34" s="28"/>
      <c r="M34" s="214">
        <v>0</v>
      </c>
      <c r="N34" s="151"/>
      <c r="O34" s="151"/>
      <c r="P34" s="151"/>
      <c r="Q34" s="28"/>
      <c r="R34" s="29"/>
    </row>
    <row r="35" spans="2:18" s="1" customFormat="1" ht="14.45" hidden="1" customHeight="1">
      <c r="B35" s="27"/>
      <c r="C35" s="28"/>
      <c r="D35" s="28"/>
      <c r="E35" s="34" t="s">
        <v>39</v>
      </c>
      <c r="F35" s="35">
        <v>0.15</v>
      </c>
      <c r="G35" s="98" t="s">
        <v>36</v>
      </c>
      <c r="H35" s="214">
        <f>ROUND((SUM(BH92:BH93)+SUM(BH111:BH116)), 0)</f>
        <v>0</v>
      </c>
      <c r="I35" s="151"/>
      <c r="J35" s="151"/>
      <c r="K35" s="28"/>
      <c r="L35" s="28"/>
      <c r="M35" s="214">
        <v>0</v>
      </c>
      <c r="N35" s="151"/>
      <c r="O35" s="151"/>
      <c r="P35" s="151"/>
      <c r="Q35" s="28"/>
      <c r="R35" s="29"/>
    </row>
    <row r="36" spans="2:18" s="1" customFormat="1" ht="14.45" hidden="1" customHeight="1">
      <c r="B36" s="27"/>
      <c r="C36" s="28"/>
      <c r="D36" s="28"/>
      <c r="E36" s="34" t="s">
        <v>40</v>
      </c>
      <c r="F36" s="35">
        <v>0</v>
      </c>
      <c r="G36" s="98" t="s">
        <v>36</v>
      </c>
      <c r="H36" s="214">
        <f>ROUND((SUM(BI92:BI93)+SUM(BI111:BI116)), 0)</f>
        <v>0</v>
      </c>
      <c r="I36" s="151"/>
      <c r="J36" s="151"/>
      <c r="K36" s="28"/>
      <c r="L36" s="28"/>
      <c r="M36" s="214">
        <v>0</v>
      </c>
      <c r="N36" s="151"/>
      <c r="O36" s="151"/>
      <c r="P36" s="151"/>
      <c r="Q36" s="28"/>
      <c r="R36" s="29"/>
    </row>
    <row r="37" spans="2:18" s="1" customFormat="1" ht="6.9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>
      <c r="B38" s="27"/>
      <c r="C38" s="95"/>
      <c r="D38" s="99" t="s">
        <v>41</v>
      </c>
      <c r="E38" s="67"/>
      <c r="F38" s="67"/>
      <c r="G38" s="100" t="s">
        <v>42</v>
      </c>
      <c r="H38" s="101" t="s">
        <v>43</v>
      </c>
      <c r="I38" s="67"/>
      <c r="J38" s="67"/>
      <c r="K38" s="67"/>
      <c r="L38" s="215">
        <f>SUM(M30:M36)</f>
        <v>0</v>
      </c>
      <c r="M38" s="168"/>
      <c r="N38" s="168"/>
      <c r="O38" s="168"/>
      <c r="P38" s="170"/>
      <c r="Q38" s="95"/>
      <c r="R38" s="29"/>
    </row>
    <row r="39" spans="2:18" s="1" customFormat="1" ht="14.4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44</v>
      </c>
      <c r="E50" s="43"/>
      <c r="F50" s="43"/>
      <c r="G50" s="43"/>
      <c r="H50" s="44"/>
      <c r="I50" s="28"/>
      <c r="J50" s="42" t="s">
        <v>45</v>
      </c>
      <c r="K50" s="43"/>
      <c r="L50" s="43"/>
      <c r="M50" s="43"/>
      <c r="N50" s="43"/>
      <c r="O50" s="43"/>
      <c r="P50" s="44"/>
      <c r="Q50" s="28"/>
      <c r="R50" s="29"/>
    </row>
    <row r="51" spans="2:18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46</v>
      </c>
      <c r="E59" s="48"/>
      <c r="F59" s="48"/>
      <c r="G59" s="49" t="s">
        <v>47</v>
      </c>
      <c r="H59" s="50"/>
      <c r="I59" s="28"/>
      <c r="J59" s="47" t="s">
        <v>46</v>
      </c>
      <c r="K59" s="48"/>
      <c r="L59" s="48"/>
      <c r="M59" s="48"/>
      <c r="N59" s="49" t="s">
        <v>47</v>
      </c>
      <c r="O59" s="48"/>
      <c r="P59" s="50"/>
      <c r="Q59" s="28"/>
      <c r="R59" s="29"/>
    </row>
    <row r="60" spans="2:18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48</v>
      </c>
      <c r="E61" s="43"/>
      <c r="F61" s="43"/>
      <c r="G61" s="43"/>
      <c r="H61" s="44"/>
      <c r="I61" s="28"/>
      <c r="J61" s="42" t="s">
        <v>49</v>
      </c>
      <c r="K61" s="43"/>
      <c r="L61" s="43"/>
      <c r="M61" s="43"/>
      <c r="N61" s="43"/>
      <c r="O61" s="43"/>
      <c r="P61" s="44"/>
      <c r="Q61" s="28"/>
      <c r="R61" s="29"/>
    </row>
    <row r="62" spans="2:18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46</v>
      </c>
      <c r="E70" s="48"/>
      <c r="F70" s="48"/>
      <c r="G70" s="49" t="s">
        <v>47</v>
      </c>
      <c r="H70" s="50"/>
      <c r="I70" s="28"/>
      <c r="J70" s="47" t="s">
        <v>46</v>
      </c>
      <c r="K70" s="48"/>
      <c r="L70" s="48"/>
      <c r="M70" s="48"/>
      <c r="N70" s="49" t="s">
        <v>47</v>
      </c>
      <c r="O70" s="48"/>
      <c r="P70" s="50"/>
      <c r="Q70" s="28"/>
      <c r="R70" s="29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7"/>
      <c r="C76" s="175" t="s">
        <v>95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9"/>
    </row>
    <row r="77" spans="2:18" s="1" customFormat="1" ht="6.9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>
      <c r="B78" s="27"/>
      <c r="C78" s="24" t="s">
        <v>16</v>
      </c>
      <c r="D78" s="28"/>
      <c r="E78" s="28"/>
      <c r="F78" s="202" t="str">
        <f>F6</f>
        <v>Polička_Areál firmy FLÍDR s.r.o.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28"/>
      <c r="R78" s="29"/>
    </row>
    <row r="79" spans="2:18" s="1" customFormat="1" ht="36.950000000000003" customHeight="1">
      <c r="B79" s="27"/>
      <c r="C79" s="61" t="s">
        <v>91</v>
      </c>
      <c r="D79" s="28"/>
      <c r="E79" s="28"/>
      <c r="F79" s="176" t="str">
        <f>F7</f>
        <v>04 - Stavební</v>
      </c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28"/>
      <c r="R79" s="29"/>
    </row>
    <row r="80" spans="2:18" s="1" customFormat="1" ht="6.9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>
      <c r="B81" s="27"/>
      <c r="C81" s="24" t="s">
        <v>20</v>
      </c>
      <c r="D81" s="28"/>
      <c r="E81" s="28"/>
      <c r="F81" s="22" t="str">
        <f>F9</f>
        <v xml:space="preserve"> </v>
      </c>
      <c r="G81" s="28"/>
      <c r="H81" s="28"/>
      <c r="I81" s="28"/>
      <c r="J81" s="28"/>
      <c r="K81" s="24" t="s">
        <v>22</v>
      </c>
      <c r="L81" s="28"/>
      <c r="M81" s="203" t="str">
        <f>IF(O9="","",O9)</f>
        <v>27.9.2016</v>
      </c>
      <c r="N81" s="151"/>
      <c r="O81" s="151"/>
      <c r="P81" s="151"/>
      <c r="Q81" s="28"/>
      <c r="R81" s="29"/>
    </row>
    <row r="82" spans="2:47" s="1" customFormat="1" ht="6.9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>
      <c r="B83" s="27"/>
      <c r="C83" s="24" t="s">
        <v>24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28</v>
      </c>
      <c r="L83" s="28"/>
      <c r="M83" s="182" t="str">
        <f>E18</f>
        <v xml:space="preserve"> </v>
      </c>
      <c r="N83" s="151"/>
      <c r="O83" s="151"/>
      <c r="P83" s="151"/>
      <c r="Q83" s="151"/>
      <c r="R83" s="29"/>
    </row>
    <row r="84" spans="2:47" s="1" customFormat="1" ht="14.45" customHeight="1">
      <c r="B84" s="27"/>
      <c r="C84" s="24" t="s">
        <v>27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29</v>
      </c>
      <c r="L84" s="28"/>
      <c r="M84" s="182" t="str">
        <f>E21</f>
        <v xml:space="preserve"> </v>
      </c>
      <c r="N84" s="151"/>
      <c r="O84" s="151"/>
      <c r="P84" s="151"/>
      <c r="Q84" s="151"/>
      <c r="R84" s="29"/>
    </row>
    <row r="85" spans="2:47" s="1" customFormat="1" ht="10.3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>
      <c r="B86" s="27"/>
      <c r="C86" s="213" t="s">
        <v>96</v>
      </c>
      <c r="D86" s="212"/>
      <c r="E86" s="212"/>
      <c r="F86" s="212"/>
      <c r="G86" s="212"/>
      <c r="H86" s="95"/>
      <c r="I86" s="95"/>
      <c r="J86" s="95"/>
      <c r="K86" s="95"/>
      <c r="L86" s="95"/>
      <c r="M86" s="95"/>
      <c r="N86" s="213" t="s">
        <v>97</v>
      </c>
      <c r="O86" s="151"/>
      <c r="P86" s="151"/>
      <c r="Q86" s="151"/>
      <c r="R86" s="29"/>
    </row>
    <row r="87" spans="2:47" s="1" customFormat="1" ht="10.3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>
      <c r="B88" s="27"/>
      <c r="C88" s="102" t="s">
        <v>98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50">
        <f>N111</f>
        <v>0</v>
      </c>
      <c r="O88" s="151"/>
      <c r="P88" s="151"/>
      <c r="Q88" s="151"/>
      <c r="R88" s="29"/>
      <c r="AU88" s="13" t="s">
        <v>99</v>
      </c>
    </row>
    <row r="89" spans="2:47" s="6" customFormat="1" ht="24.95" customHeight="1">
      <c r="B89" s="103"/>
      <c r="C89" s="104"/>
      <c r="D89" s="105" t="s">
        <v>530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2">
        <f>N112</f>
        <v>0</v>
      </c>
      <c r="O89" s="210"/>
      <c r="P89" s="210"/>
      <c r="Q89" s="210"/>
      <c r="R89" s="106"/>
    </row>
    <row r="90" spans="2:47" s="7" customFormat="1" ht="19.899999999999999" customHeight="1">
      <c r="B90" s="107"/>
      <c r="C90" s="108"/>
      <c r="D90" s="109" t="s">
        <v>531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08">
        <f>N113</f>
        <v>0</v>
      </c>
      <c r="O90" s="209"/>
      <c r="P90" s="209"/>
      <c r="Q90" s="209"/>
      <c r="R90" s="110"/>
    </row>
    <row r="91" spans="2:47" s="1" customFormat="1" ht="21.75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9"/>
    </row>
    <row r="92" spans="2:47" s="1" customFormat="1" ht="29.25" customHeight="1">
      <c r="B92" s="27"/>
      <c r="C92" s="102" t="s">
        <v>115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11">
        <v>0</v>
      </c>
      <c r="O92" s="151"/>
      <c r="P92" s="151"/>
      <c r="Q92" s="151"/>
      <c r="R92" s="29"/>
      <c r="T92" s="111"/>
      <c r="U92" s="112" t="s">
        <v>34</v>
      </c>
    </row>
    <row r="93" spans="2:47" s="1" customFormat="1" ht="18" customHeight="1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9"/>
    </row>
    <row r="94" spans="2:47" s="1" customFormat="1" ht="29.25" customHeight="1">
      <c r="B94" s="27"/>
      <c r="C94" s="94" t="s">
        <v>87</v>
      </c>
      <c r="D94" s="95"/>
      <c r="E94" s="95"/>
      <c r="F94" s="95"/>
      <c r="G94" s="95"/>
      <c r="H94" s="95"/>
      <c r="I94" s="95"/>
      <c r="J94" s="95"/>
      <c r="K94" s="95"/>
      <c r="L94" s="152">
        <f>ROUND(SUM(N88+N92),0)</f>
        <v>0</v>
      </c>
      <c r="M94" s="212"/>
      <c r="N94" s="212"/>
      <c r="O94" s="212"/>
      <c r="P94" s="212"/>
      <c r="Q94" s="212"/>
      <c r="R94" s="29"/>
    </row>
    <row r="95" spans="2:47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3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3" s="1" customFormat="1" ht="36.950000000000003" customHeight="1">
      <c r="B100" s="27"/>
      <c r="C100" s="175" t="s">
        <v>116</v>
      </c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29"/>
    </row>
    <row r="101" spans="2:63" s="1" customFormat="1" ht="6.95" customHeight="1"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9"/>
    </row>
    <row r="102" spans="2:63" s="1" customFormat="1" ht="30" customHeight="1">
      <c r="B102" s="27"/>
      <c r="C102" s="24" t="s">
        <v>16</v>
      </c>
      <c r="D102" s="28"/>
      <c r="E102" s="28"/>
      <c r="F102" s="202" t="str">
        <f>F6</f>
        <v>Polička_Areál firmy FLÍDR s.r.o.</v>
      </c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28"/>
      <c r="R102" s="29"/>
    </row>
    <row r="103" spans="2:63" s="1" customFormat="1" ht="36.950000000000003" customHeight="1">
      <c r="B103" s="27"/>
      <c r="C103" s="61" t="s">
        <v>91</v>
      </c>
      <c r="D103" s="28"/>
      <c r="E103" s="28"/>
      <c r="F103" s="176" t="str">
        <f>F7</f>
        <v>04 - Stavební</v>
      </c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28"/>
      <c r="R103" s="29"/>
    </row>
    <row r="104" spans="2:63" s="1" customFormat="1" ht="6.95" customHeight="1"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</row>
    <row r="105" spans="2:63" s="1" customFormat="1" ht="18" customHeight="1">
      <c r="B105" s="27"/>
      <c r="C105" s="24" t="s">
        <v>20</v>
      </c>
      <c r="D105" s="28"/>
      <c r="E105" s="28"/>
      <c r="F105" s="22" t="str">
        <f>F9</f>
        <v xml:space="preserve"> </v>
      </c>
      <c r="G105" s="28"/>
      <c r="H105" s="28"/>
      <c r="I105" s="28"/>
      <c r="J105" s="28"/>
      <c r="K105" s="24" t="s">
        <v>22</v>
      </c>
      <c r="L105" s="28"/>
      <c r="M105" s="203" t="str">
        <f>IF(O9="","",O9)</f>
        <v>27.9.2016</v>
      </c>
      <c r="N105" s="151"/>
      <c r="O105" s="151"/>
      <c r="P105" s="151"/>
      <c r="Q105" s="28"/>
      <c r="R105" s="29"/>
    </row>
    <row r="106" spans="2:63" s="1" customFormat="1" ht="6.95" customHeight="1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</row>
    <row r="107" spans="2:63" s="1" customFormat="1" ht="15">
      <c r="B107" s="27"/>
      <c r="C107" s="24" t="s">
        <v>24</v>
      </c>
      <c r="D107" s="28"/>
      <c r="E107" s="28"/>
      <c r="F107" s="22" t="str">
        <f>E12</f>
        <v xml:space="preserve"> </v>
      </c>
      <c r="G107" s="28"/>
      <c r="H107" s="28"/>
      <c r="I107" s="28"/>
      <c r="J107" s="28"/>
      <c r="K107" s="24" t="s">
        <v>28</v>
      </c>
      <c r="L107" s="28"/>
      <c r="M107" s="182" t="str">
        <f>E18</f>
        <v xml:space="preserve"> </v>
      </c>
      <c r="N107" s="151"/>
      <c r="O107" s="151"/>
      <c r="P107" s="151"/>
      <c r="Q107" s="151"/>
      <c r="R107" s="29"/>
    </row>
    <row r="108" spans="2:63" s="1" customFormat="1" ht="14.45" customHeight="1">
      <c r="B108" s="27"/>
      <c r="C108" s="24" t="s">
        <v>27</v>
      </c>
      <c r="D108" s="28"/>
      <c r="E108" s="28"/>
      <c r="F108" s="22" t="str">
        <f>IF(E15="","",E15)</f>
        <v xml:space="preserve"> </v>
      </c>
      <c r="G108" s="28"/>
      <c r="H108" s="28"/>
      <c r="I108" s="28"/>
      <c r="J108" s="28"/>
      <c r="K108" s="24" t="s">
        <v>29</v>
      </c>
      <c r="L108" s="28"/>
      <c r="M108" s="182" t="str">
        <f>E21</f>
        <v xml:space="preserve"> </v>
      </c>
      <c r="N108" s="151"/>
      <c r="O108" s="151"/>
      <c r="P108" s="151"/>
      <c r="Q108" s="151"/>
      <c r="R108" s="29"/>
    </row>
    <row r="109" spans="2:63" s="1" customFormat="1" ht="10.35" customHeight="1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63" s="8" customFormat="1" ht="29.25" customHeight="1">
      <c r="B110" s="113"/>
      <c r="C110" s="114" t="s">
        <v>117</v>
      </c>
      <c r="D110" s="115" t="s">
        <v>118</v>
      </c>
      <c r="E110" s="115" t="s">
        <v>52</v>
      </c>
      <c r="F110" s="204" t="s">
        <v>119</v>
      </c>
      <c r="G110" s="205"/>
      <c r="H110" s="205"/>
      <c r="I110" s="205"/>
      <c r="J110" s="115" t="s">
        <v>120</v>
      </c>
      <c r="K110" s="115" t="s">
        <v>121</v>
      </c>
      <c r="L110" s="206" t="s">
        <v>122</v>
      </c>
      <c r="M110" s="205"/>
      <c r="N110" s="204" t="s">
        <v>97</v>
      </c>
      <c r="O110" s="205"/>
      <c r="P110" s="205"/>
      <c r="Q110" s="207"/>
      <c r="R110" s="116"/>
      <c r="T110" s="68" t="s">
        <v>123</v>
      </c>
      <c r="U110" s="69" t="s">
        <v>34</v>
      </c>
      <c r="V110" s="69" t="s">
        <v>124</v>
      </c>
      <c r="W110" s="69" t="s">
        <v>125</v>
      </c>
      <c r="X110" s="69" t="s">
        <v>126</v>
      </c>
      <c r="Y110" s="69" t="s">
        <v>127</v>
      </c>
      <c r="Z110" s="69" t="s">
        <v>128</v>
      </c>
      <c r="AA110" s="70" t="s">
        <v>129</v>
      </c>
    </row>
    <row r="111" spans="2:63" s="1" customFormat="1" ht="29.25" customHeight="1">
      <c r="B111" s="27"/>
      <c r="C111" s="72" t="s">
        <v>93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189">
        <f>BK111</f>
        <v>0</v>
      </c>
      <c r="O111" s="190"/>
      <c r="P111" s="190"/>
      <c r="Q111" s="190"/>
      <c r="R111" s="29"/>
      <c r="T111" s="71"/>
      <c r="U111" s="43"/>
      <c r="V111" s="43"/>
      <c r="W111" s="117">
        <f>W112</f>
        <v>0</v>
      </c>
      <c r="X111" s="43"/>
      <c r="Y111" s="117">
        <f>Y112</f>
        <v>0</v>
      </c>
      <c r="Z111" s="43"/>
      <c r="AA111" s="118">
        <f>AA112</f>
        <v>0</v>
      </c>
      <c r="AT111" s="13" t="s">
        <v>69</v>
      </c>
      <c r="AU111" s="13" t="s">
        <v>99</v>
      </c>
      <c r="BK111" s="119">
        <f>BK112</f>
        <v>0</v>
      </c>
    </row>
    <row r="112" spans="2:63" s="9" customFormat="1" ht="37.35" customHeight="1">
      <c r="B112" s="120"/>
      <c r="C112" s="121"/>
      <c r="D112" s="122" t="s">
        <v>530</v>
      </c>
      <c r="E112" s="122"/>
      <c r="F112" s="122"/>
      <c r="G112" s="122"/>
      <c r="H112" s="122"/>
      <c r="I112" s="122"/>
      <c r="J112" s="122"/>
      <c r="K112" s="122"/>
      <c r="L112" s="122"/>
      <c r="M112" s="122"/>
      <c r="N112" s="191">
        <f>BK112</f>
        <v>0</v>
      </c>
      <c r="O112" s="192"/>
      <c r="P112" s="192"/>
      <c r="Q112" s="192"/>
      <c r="R112" s="123"/>
      <c r="T112" s="124"/>
      <c r="U112" s="121"/>
      <c r="V112" s="121"/>
      <c r="W112" s="125">
        <f>W113</f>
        <v>0</v>
      </c>
      <c r="X112" s="121"/>
      <c r="Y112" s="125">
        <f>Y113</f>
        <v>0</v>
      </c>
      <c r="Z112" s="121"/>
      <c r="AA112" s="126">
        <f>AA113</f>
        <v>0</v>
      </c>
      <c r="AR112" s="127" t="s">
        <v>9</v>
      </c>
      <c r="AT112" s="128" t="s">
        <v>69</v>
      </c>
      <c r="AU112" s="128" t="s">
        <v>70</v>
      </c>
      <c r="AY112" s="127" t="s">
        <v>130</v>
      </c>
      <c r="BK112" s="129">
        <f>BK113</f>
        <v>0</v>
      </c>
    </row>
    <row r="113" spans="2:65" s="9" customFormat="1" ht="19.899999999999999" customHeight="1">
      <c r="B113" s="120"/>
      <c r="C113" s="121"/>
      <c r="D113" s="130" t="s">
        <v>531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93">
        <f>BK113</f>
        <v>0</v>
      </c>
      <c r="O113" s="194"/>
      <c r="P113" s="194"/>
      <c r="Q113" s="194"/>
      <c r="R113" s="123"/>
      <c r="T113" s="124"/>
      <c r="U113" s="121"/>
      <c r="V113" s="121"/>
      <c r="W113" s="125">
        <f>SUM(W114:W116)</f>
        <v>0</v>
      </c>
      <c r="X113" s="121"/>
      <c r="Y113" s="125">
        <f>SUM(Y114:Y116)</f>
        <v>0</v>
      </c>
      <c r="Z113" s="121"/>
      <c r="AA113" s="126">
        <f>SUM(AA114:AA116)</f>
        <v>0</v>
      </c>
      <c r="AR113" s="127" t="s">
        <v>9</v>
      </c>
      <c r="AT113" s="128" t="s">
        <v>69</v>
      </c>
      <c r="AU113" s="128" t="s">
        <v>9</v>
      </c>
      <c r="AY113" s="127" t="s">
        <v>130</v>
      </c>
      <c r="BK113" s="129">
        <f>SUM(BK114:BK116)</f>
        <v>0</v>
      </c>
    </row>
    <row r="114" spans="2:65" s="1" customFormat="1" ht="22.5" customHeight="1">
      <c r="B114" s="131"/>
      <c r="C114" s="132" t="s">
        <v>9</v>
      </c>
      <c r="D114" s="132" t="s">
        <v>131</v>
      </c>
      <c r="E114" s="133" t="s">
        <v>532</v>
      </c>
      <c r="F114" s="186" t="s">
        <v>533</v>
      </c>
      <c r="G114" s="187"/>
      <c r="H114" s="187"/>
      <c r="I114" s="187"/>
      <c r="J114" s="134" t="s">
        <v>259</v>
      </c>
      <c r="K114" s="135">
        <v>1</v>
      </c>
      <c r="L114" s="188"/>
      <c r="M114" s="187"/>
      <c r="N114" s="188">
        <f>ROUND(L114*K114,0)</f>
        <v>0</v>
      </c>
      <c r="O114" s="187"/>
      <c r="P114" s="187"/>
      <c r="Q114" s="187"/>
      <c r="R114" s="136"/>
      <c r="T114" s="137" t="s">
        <v>3</v>
      </c>
      <c r="U114" s="36" t="s">
        <v>35</v>
      </c>
      <c r="V114" s="138">
        <v>0</v>
      </c>
      <c r="W114" s="138">
        <f>V114*K114</f>
        <v>0</v>
      </c>
      <c r="X114" s="138">
        <v>0</v>
      </c>
      <c r="Y114" s="138">
        <f>X114*K114</f>
        <v>0</v>
      </c>
      <c r="Z114" s="138">
        <v>0</v>
      </c>
      <c r="AA114" s="139">
        <f>Z114*K114</f>
        <v>0</v>
      </c>
      <c r="AR114" s="13" t="s">
        <v>144</v>
      </c>
      <c r="AT114" s="13" t="s">
        <v>131</v>
      </c>
      <c r="AU114" s="13" t="s">
        <v>89</v>
      </c>
      <c r="AY114" s="13" t="s">
        <v>130</v>
      </c>
      <c r="BE114" s="140">
        <f>IF(U114="základní",N114,0)</f>
        <v>0</v>
      </c>
      <c r="BF114" s="140">
        <f>IF(U114="snížená",N114,0)</f>
        <v>0</v>
      </c>
      <c r="BG114" s="140">
        <f>IF(U114="zákl. přenesená",N114,0)</f>
        <v>0</v>
      </c>
      <c r="BH114" s="140">
        <f>IF(U114="sníž. přenesená",N114,0)</f>
        <v>0</v>
      </c>
      <c r="BI114" s="140">
        <f>IF(U114="nulová",N114,0)</f>
        <v>0</v>
      </c>
      <c r="BJ114" s="13" t="s">
        <v>9</v>
      </c>
      <c r="BK114" s="140">
        <f>ROUND(L114*K114,0)</f>
        <v>0</v>
      </c>
      <c r="BL114" s="13" t="s">
        <v>144</v>
      </c>
      <c r="BM114" s="13" t="s">
        <v>534</v>
      </c>
    </row>
    <row r="115" spans="2:65" s="1" customFormat="1" ht="22.5" customHeight="1">
      <c r="B115" s="131"/>
      <c r="C115" s="132" t="s">
        <v>89</v>
      </c>
      <c r="D115" s="132" t="s">
        <v>131</v>
      </c>
      <c r="E115" s="133" t="s">
        <v>535</v>
      </c>
      <c r="F115" s="186" t="s">
        <v>536</v>
      </c>
      <c r="G115" s="187"/>
      <c r="H115" s="187"/>
      <c r="I115" s="187"/>
      <c r="J115" s="134" t="s">
        <v>259</v>
      </c>
      <c r="K115" s="135">
        <v>1</v>
      </c>
      <c r="L115" s="188"/>
      <c r="M115" s="187"/>
      <c r="N115" s="188">
        <f>ROUND(L115*K115,0)</f>
        <v>0</v>
      </c>
      <c r="O115" s="187"/>
      <c r="P115" s="187"/>
      <c r="Q115" s="187"/>
      <c r="R115" s="136"/>
      <c r="T115" s="137" t="s">
        <v>3</v>
      </c>
      <c r="U115" s="36" t="s">
        <v>35</v>
      </c>
      <c r="V115" s="138">
        <v>0</v>
      </c>
      <c r="W115" s="138">
        <f>V115*K115</f>
        <v>0</v>
      </c>
      <c r="X115" s="138">
        <v>0</v>
      </c>
      <c r="Y115" s="138">
        <f>X115*K115</f>
        <v>0</v>
      </c>
      <c r="Z115" s="138">
        <v>0</v>
      </c>
      <c r="AA115" s="139">
        <f>Z115*K115</f>
        <v>0</v>
      </c>
      <c r="AR115" s="13" t="s">
        <v>144</v>
      </c>
      <c r="AT115" s="13" t="s">
        <v>131</v>
      </c>
      <c r="AU115" s="13" t="s">
        <v>89</v>
      </c>
      <c r="AY115" s="13" t="s">
        <v>130</v>
      </c>
      <c r="BE115" s="140">
        <f>IF(U115="základní",N115,0)</f>
        <v>0</v>
      </c>
      <c r="BF115" s="140">
        <f>IF(U115="snížená",N115,0)</f>
        <v>0</v>
      </c>
      <c r="BG115" s="140">
        <f>IF(U115="zákl. přenesená",N115,0)</f>
        <v>0</v>
      </c>
      <c r="BH115" s="140">
        <f>IF(U115="sníž. přenesená",N115,0)</f>
        <v>0</v>
      </c>
      <c r="BI115" s="140">
        <f>IF(U115="nulová",N115,0)</f>
        <v>0</v>
      </c>
      <c r="BJ115" s="13" t="s">
        <v>9</v>
      </c>
      <c r="BK115" s="140">
        <f>ROUND(L115*K115,0)</f>
        <v>0</v>
      </c>
      <c r="BL115" s="13" t="s">
        <v>144</v>
      </c>
      <c r="BM115" s="13" t="s">
        <v>537</v>
      </c>
    </row>
    <row r="116" spans="2:65" s="1" customFormat="1" ht="22.5" customHeight="1">
      <c r="B116" s="131"/>
      <c r="C116" s="132" t="s">
        <v>140</v>
      </c>
      <c r="D116" s="132" t="s">
        <v>131</v>
      </c>
      <c r="E116" s="133" t="s">
        <v>538</v>
      </c>
      <c r="F116" s="186" t="s">
        <v>539</v>
      </c>
      <c r="G116" s="187"/>
      <c r="H116" s="187"/>
      <c r="I116" s="187"/>
      <c r="J116" s="134" t="s">
        <v>259</v>
      </c>
      <c r="K116" s="135">
        <v>4</v>
      </c>
      <c r="L116" s="188"/>
      <c r="M116" s="187"/>
      <c r="N116" s="188">
        <f>ROUND(L116*K116,0)</f>
        <v>0</v>
      </c>
      <c r="O116" s="187"/>
      <c r="P116" s="187"/>
      <c r="Q116" s="187"/>
      <c r="R116" s="136"/>
      <c r="T116" s="137" t="s">
        <v>3</v>
      </c>
      <c r="U116" s="141" t="s">
        <v>35</v>
      </c>
      <c r="V116" s="142">
        <v>0</v>
      </c>
      <c r="W116" s="142">
        <f>V116*K116</f>
        <v>0</v>
      </c>
      <c r="X116" s="142">
        <v>0</v>
      </c>
      <c r="Y116" s="142">
        <f>X116*K116</f>
        <v>0</v>
      </c>
      <c r="Z116" s="142">
        <v>0</v>
      </c>
      <c r="AA116" s="143">
        <f>Z116*K116</f>
        <v>0</v>
      </c>
      <c r="AR116" s="13" t="s">
        <v>144</v>
      </c>
      <c r="AT116" s="13" t="s">
        <v>131</v>
      </c>
      <c r="AU116" s="13" t="s">
        <v>89</v>
      </c>
      <c r="AY116" s="13" t="s">
        <v>130</v>
      </c>
      <c r="BE116" s="140">
        <f>IF(U116="základní",N116,0)</f>
        <v>0</v>
      </c>
      <c r="BF116" s="140">
        <f>IF(U116="snížená",N116,0)</f>
        <v>0</v>
      </c>
      <c r="BG116" s="140">
        <f>IF(U116="zákl. přenesená",N116,0)</f>
        <v>0</v>
      </c>
      <c r="BH116" s="140">
        <f>IF(U116="sníž. přenesená",N116,0)</f>
        <v>0</v>
      </c>
      <c r="BI116" s="140">
        <f>IF(U116="nulová",N116,0)</f>
        <v>0</v>
      </c>
      <c r="BJ116" s="13" t="s">
        <v>9</v>
      </c>
      <c r="BK116" s="140">
        <f>ROUND(L116*K116,0)</f>
        <v>0</v>
      </c>
      <c r="BL116" s="13" t="s">
        <v>144</v>
      </c>
      <c r="BM116" s="13" t="s">
        <v>540</v>
      </c>
    </row>
    <row r="117" spans="2:65" s="1" customFormat="1" ht="6.95" customHeight="1"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3"/>
    </row>
  </sheetData>
  <mergeCells count="6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F116:I116"/>
    <mergeCell ref="L116:M116"/>
    <mergeCell ref="N116:Q116"/>
    <mergeCell ref="F110:I110"/>
    <mergeCell ref="L110:M110"/>
    <mergeCell ref="N110:Q110"/>
    <mergeCell ref="F114:I114"/>
    <mergeCell ref="L114:M114"/>
    <mergeCell ref="N114:Q114"/>
    <mergeCell ref="N111:Q111"/>
    <mergeCell ref="N112:Q112"/>
    <mergeCell ref="N113:Q113"/>
    <mergeCell ref="H1:K1"/>
    <mergeCell ref="S2:AC2"/>
    <mergeCell ref="F115:I115"/>
    <mergeCell ref="L115:M115"/>
    <mergeCell ref="N115:Q115"/>
    <mergeCell ref="F102:P102"/>
    <mergeCell ref="F103:P103"/>
    <mergeCell ref="M105:P105"/>
    <mergeCell ref="M107:Q107"/>
    <mergeCell ref="M108:Q108"/>
    <mergeCell ref="N89:Q89"/>
    <mergeCell ref="N90:Q90"/>
    <mergeCell ref="N92:Q92"/>
    <mergeCell ref="L94:Q94"/>
    <mergeCell ref="C100:Q100"/>
    <mergeCell ref="M83:Q8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01 - UT</vt:lpstr>
      <vt:lpstr>02 - VZD</vt:lpstr>
      <vt:lpstr>04 - Stavební</vt:lpstr>
      <vt:lpstr>'01 - UT'!Názvy_tisku</vt:lpstr>
      <vt:lpstr>'02 - VZD'!Názvy_tisku</vt:lpstr>
      <vt:lpstr>'04 - Stavební'!Názvy_tisku</vt:lpstr>
      <vt:lpstr>'Rekapitulace stavby'!Názvy_tisku</vt:lpstr>
      <vt:lpstr>'01 - UT'!Oblast_tisku</vt:lpstr>
      <vt:lpstr>'02 - VZD'!Oblast_tisku</vt:lpstr>
      <vt:lpstr>'04 - Stavební'!Oblast_tisku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Svobodova Jana</dc:creator>
  <cp:lastModifiedBy>Svobodova Jana</cp:lastModifiedBy>
  <dcterms:created xsi:type="dcterms:W3CDTF">2016-10-13T13:40:12Z</dcterms:created>
  <dcterms:modified xsi:type="dcterms:W3CDTF">2016-10-14T06:14:53Z</dcterms:modified>
</cp:coreProperties>
</file>