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1240" yWindow="600" windowWidth="25700" windowHeight="23880" tabRatio="920" firstSheet="41" activeTab="47"/>
  </bookViews>
  <sheets>
    <sheet name="Stavba" sheetId="1" r:id="rId1"/>
    <sheet name="00 2316 KL" sheetId="2" r:id="rId2"/>
    <sheet name="00 2316 Rek" sheetId="3" r:id="rId3"/>
    <sheet name="00 2316 Pol" sheetId="4" r:id="rId4"/>
    <sheet name="01 2316 KL" sheetId="5" r:id="rId5"/>
    <sheet name="01 2316 Rek" sheetId="6" r:id="rId6"/>
    <sheet name="01 2316 Pol" sheetId="7" r:id="rId7"/>
    <sheet name="ZTI_plyn_vzduch" sheetId="45" r:id="rId8"/>
    <sheet name="UT-rekap" sheetId="50" r:id="rId9"/>
    <sheet name="UT-pol" sheetId="46" r:id="rId10"/>
    <sheet name="MaR" sheetId="47" r:id="rId11"/>
    <sheet name="VZT" sheetId="48" r:id="rId12"/>
    <sheet name="EL-rek" sheetId="44" r:id="rId13"/>
    <sheet name="EL-pol" sheetId="51" r:id="rId14"/>
    <sheet name="EZS-LU7-rek" sheetId="53" r:id="rId15"/>
    <sheet name="EZS-LU7-pol" sheetId="49" r:id="rId16"/>
    <sheet name="EZS-areal-rek" sheetId="54" r:id="rId17"/>
    <sheet name="EZS-areal-pol" sheetId="52" r:id="rId18"/>
    <sheet name="02 2316 KL" sheetId="8" r:id="rId19"/>
    <sheet name="02 2316 Rek" sheetId="9" r:id="rId20"/>
    <sheet name="02 2316 Pol" sheetId="10" r:id="rId21"/>
    <sheet name="03 2316 KL" sheetId="11" r:id="rId22"/>
    <sheet name="03 2316 Rek" sheetId="12" r:id="rId23"/>
    <sheet name="03 2316 Pol" sheetId="13" r:id="rId24"/>
    <sheet name="SO03,SO04" sheetId="33" r:id="rId25"/>
    <sheet name="04 2316 KL" sheetId="14" r:id="rId26"/>
    <sheet name="04 2316 Rek" sheetId="15" r:id="rId27"/>
    <sheet name="04 2316 Pol" sheetId="16" r:id="rId28"/>
    <sheet name="SO 05" sheetId="34" r:id="rId29"/>
    <sheet name="05 2316 KL" sheetId="17" r:id="rId30"/>
    <sheet name="05 2316 Rek" sheetId="18" r:id="rId31"/>
    <sheet name="05 2316 Pol" sheetId="19" r:id="rId32"/>
    <sheet name="SO 06-titul list" sheetId="35" r:id="rId33"/>
    <sheet name="dodavka" sheetId="36" r:id="rId34"/>
    <sheet name="material" sheetId="37" r:id="rId35"/>
    <sheet name="prace" sheetId="38" r:id="rId36"/>
    <sheet name="VRN" sheetId="39" r:id="rId37"/>
    <sheet name="06 2316 KL" sheetId="20" r:id="rId38"/>
    <sheet name="06 2316 Rek" sheetId="21" r:id="rId39"/>
    <sheet name="06 2316 Pol" sheetId="22" r:id="rId40"/>
    <sheet name="SO 07" sheetId="41" r:id="rId41"/>
    <sheet name="07 2316 KL" sheetId="23" r:id="rId42"/>
    <sheet name="07 2316 Rek" sheetId="24" r:id="rId43"/>
    <sheet name="07 2316 Pol" sheetId="25" r:id="rId44"/>
    <sheet name="08 2316 KL" sheetId="26" r:id="rId45"/>
    <sheet name="08 2316 Rek" sheetId="27" r:id="rId46"/>
    <sheet name="08 2316 Pol" sheetId="28" r:id="rId47"/>
    <sheet name="Olej" sheetId="42" r:id="rId48"/>
    <sheet name="olej polozky" sheetId="43" r:id="rId49"/>
    <sheet name="09 2316 KL" sheetId="29" r:id="rId50"/>
    <sheet name="09 2316 Rek" sheetId="30" r:id="rId51"/>
    <sheet name="09 2316 Pol" sheetId="31" r:id="rId52"/>
    <sheet name="Rekuperace KL" sheetId="56" r:id="rId53"/>
    <sheet name="Rekuperace-pol" sheetId="55" r:id="rId54"/>
  </sheets>
  <externalReferences>
    <externalReference r:id="rId55"/>
    <externalReference r:id="rId56"/>
    <externalReference r:id="rId57"/>
    <externalReference r:id="rId58"/>
    <externalReference r:id="rId59"/>
  </externalReferences>
  <definedNames>
    <definedName name="CelkemObjekty" localSheetId="0">Stavba!$F$40</definedName>
    <definedName name="cisloobjektu">'[1]Krycí list'!$A$5</definedName>
    <definedName name="CisloStavby" localSheetId="0">Stavba!$D$5</definedName>
    <definedName name="cislostavby">'[1]Krycí list'!$A$7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objektu">'[1]Krycí list'!$C$5</definedName>
    <definedName name="NazevStavby" localSheetId="0">Stavba!$E$5</definedName>
    <definedName name="nazevstavby">'[1]Krycí list'!$C$7</definedName>
    <definedName name="Objednatel" localSheetId="0">Stavba!$D$11</definedName>
    <definedName name="Objekt" localSheetId="0">Stavba!$B$29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_xlnm.Print_Area" localSheetId="1">'00 2316 KL'!$A$1:$G$45</definedName>
    <definedName name="_xlnm.Print_Area" localSheetId="3">'00 2316 Pol'!$A$1:$K$59</definedName>
    <definedName name="_xlnm.Print_Area" localSheetId="2">'00 2316 Rek'!$A$1:$I$23</definedName>
    <definedName name="_xlnm.Print_Area" localSheetId="4">'01 2316 KL'!$A$1:$G$45</definedName>
    <definedName name="_xlnm.Print_Area" localSheetId="6">'01 2316 Pol'!$A$1:$K$1133</definedName>
    <definedName name="_xlnm.Print_Area" localSheetId="5">'01 2316 Rek'!$A$1:$I$50</definedName>
    <definedName name="_xlnm.Print_Area" localSheetId="18">'02 2316 KL'!$A$1:$G$45</definedName>
    <definedName name="_xlnm.Print_Area" localSheetId="20">'02 2316 Pol'!$A$1:$K$73</definedName>
    <definedName name="_xlnm.Print_Area" localSheetId="19">'02 2316 Rek'!$A$1:$I$29</definedName>
    <definedName name="_xlnm.Print_Area" localSheetId="21">'03 2316 KL'!$A$1:$G$45</definedName>
    <definedName name="_xlnm.Print_Area" localSheetId="23">'03 2316 Pol'!$A$1:$K$9</definedName>
    <definedName name="_xlnm.Print_Area" localSheetId="22">'03 2316 Rek'!$A$1:$I$22</definedName>
    <definedName name="_xlnm.Print_Area" localSheetId="25">'04 2316 KL'!$A$1:$G$45</definedName>
    <definedName name="_xlnm.Print_Area" localSheetId="27">'04 2316 Pol'!$A$1:$K$9</definedName>
    <definedName name="_xlnm.Print_Area" localSheetId="26">'04 2316 Rek'!$A$1:$I$22</definedName>
    <definedName name="_xlnm.Print_Area" localSheetId="29">'05 2316 KL'!$A$1:$G$45</definedName>
    <definedName name="_xlnm.Print_Area" localSheetId="31">'05 2316 Pol'!$A$1:$K$9</definedName>
    <definedName name="_xlnm.Print_Area" localSheetId="30">'05 2316 Rek'!$A$1:$I$22</definedName>
    <definedName name="_xlnm.Print_Area" localSheetId="37">'06 2316 KL'!$A$1:$G$45</definedName>
    <definedName name="_xlnm.Print_Area" localSheetId="39">'06 2316 Pol'!$A$1:$K$28</definedName>
    <definedName name="_xlnm.Print_Area" localSheetId="38">'06 2316 Rek'!$A$1:$I$25</definedName>
    <definedName name="_xlnm.Print_Area" localSheetId="41">'07 2316 KL'!$A$1:$G$45</definedName>
    <definedName name="_xlnm.Print_Area" localSheetId="43">'07 2316 Pol'!$A$1:$K$106</definedName>
    <definedName name="_xlnm.Print_Area" localSheetId="42">'07 2316 Rek'!$A$1:$I$28</definedName>
    <definedName name="_xlnm.Print_Area" localSheetId="44">'08 2316 KL'!$A$1:$G$45</definedName>
    <definedName name="_xlnm.Print_Area" localSheetId="46">'08 2316 Pol'!$A$1:$K$9</definedName>
    <definedName name="_xlnm.Print_Area" localSheetId="45">'08 2316 Rek'!$A$1:$I$22</definedName>
    <definedName name="_xlnm.Print_Area" localSheetId="49">'09 2316 KL'!$A$1:$G$45</definedName>
    <definedName name="_xlnm.Print_Area" localSheetId="51">'09 2316 Pol'!$A$1:$K$9</definedName>
    <definedName name="_xlnm.Print_Area" localSheetId="50">'09 2316 Rek'!$A$1:$I$22</definedName>
    <definedName name="_xlnm.Print_Area" localSheetId="0">Stavba!$B$1:$J$119</definedName>
    <definedName name="_xlnm.Print_Titles" localSheetId="3">'00 2316 Pol'!$1:$6</definedName>
    <definedName name="_xlnm.Print_Titles" localSheetId="2">'00 2316 Rek'!$1:$6</definedName>
    <definedName name="_xlnm.Print_Titles" localSheetId="6">'01 2316 Pol'!$1:$6</definedName>
    <definedName name="_xlnm.Print_Titles" localSheetId="5">'01 2316 Rek'!$1:$6</definedName>
    <definedName name="_xlnm.Print_Titles" localSheetId="20">'02 2316 Pol'!$1:$6</definedName>
    <definedName name="_xlnm.Print_Titles" localSheetId="19">'02 2316 Rek'!$1:$6</definedName>
    <definedName name="_xlnm.Print_Titles" localSheetId="23">'03 2316 Pol'!$1:$6</definedName>
    <definedName name="_xlnm.Print_Titles" localSheetId="22">'03 2316 Rek'!$1:$6</definedName>
    <definedName name="_xlnm.Print_Titles" localSheetId="27">'04 2316 Pol'!$1:$6</definedName>
    <definedName name="_xlnm.Print_Titles" localSheetId="26">'04 2316 Rek'!$1:$6</definedName>
    <definedName name="_xlnm.Print_Titles" localSheetId="31">'05 2316 Pol'!$1:$6</definedName>
    <definedName name="_xlnm.Print_Titles" localSheetId="30">'05 2316 Rek'!$1:$6</definedName>
    <definedName name="_xlnm.Print_Titles" localSheetId="39">'06 2316 Pol'!$1:$6</definedName>
    <definedName name="_xlnm.Print_Titles" localSheetId="38">'06 2316 Rek'!$1:$6</definedName>
    <definedName name="_xlnm.Print_Titles" localSheetId="43">'07 2316 Pol'!$1:$6</definedName>
    <definedName name="_xlnm.Print_Titles" localSheetId="42">'07 2316 Rek'!$1:$6</definedName>
    <definedName name="_xlnm.Print_Titles" localSheetId="46">'08 2316 Pol'!$1:$6</definedName>
    <definedName name="_xlnm.Print_Titles" localSheetId="45">'08 2316 Rek'!$1:$6</definedName>
    <definedName name="_xlnm.Print_Titles" localSheetId="51">'09 2316 Pol'!$1:$6</definedName>
    <definedName name="_xlnm.Print_Titles" localSheetId="50">'09 2316 Rek'!$1:$6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20" hidden="1">0</definedName>
    <definedName name="solver_lin" localSheetId="23" hidden="1">0</definedName>
    <definedName name="solver_lin" localSheetId="27" hidden="1">0</definedName>
    <definedName name="solver_lin" localSheetId="31" hidden="1">0</definedName>
    <definedName name="solver_lin" localSheetId="39" hidden="1">0</definedName>
    <definedName name="solver_lin" localSheetId="43" hidden="1">0</definedName>
    <definedName name="solver_lin" localSheetId="46" hidden="1">0</definedName>
    <definedName name="solver_lin" localSheetId="51" hidden="1">0</definedName>
    <definedName name="solver_num" localSheetId="3" hidden="1">0</definedName>
    <definedName name="solver_num" localSheetId="6" hidden="1">0</definedName>
    <definedName name="solver_num" localSheetId="20" hidden="1">0</definedName>
    <definedName name="solver_num" localSheetId="23" hidden="1">0</definedName>
    <definedName name="solver_num" localSheetId="27" hidden="1">0</definedName>
    <definedName name="solver_num" localSheetId="31" hidden="1">0</definedName>
    <definedName name="solver_num" localSheetId="39" hidden="1">0</definedName>
    <definedName name="solver_num" localSheetId="43" hidden="1">0</definedName>
    <definedName name="solver_num" localSheetId="46" hidden="1">0</definedName>
    <definedName name="solver_num" localSheetId="51" hidden="1">0</definedName>
    <definedName name="solver_opt" localSheetId="3" hidden="1">'00 2316 Pol'!#REF!</definedName>
    <definedName name="solver_opt" localSheetId="6" hidden="1">'01 2316 Pol'!#REF!</definedName>
    <definedName name="solver_opt" localSheetId="20" hidden="1">'02 2316 Pol'!#REF!</definedName>
    <definedName name="solver_opt" localSheetId="23" hidden="1">'03 2316 Pol'!#REF!</definedName>
    <definedName name="solver_opt" localSheetId="27" hidden="1">'04 2316 Pol'!#REF!</definedName>
    <definedName name="solver_opt" localSheetId="31" hidden="1">'05 2316 Pol'!#REF!</definedName>
    <definedName name="solver_opt" localSheetId="39" hidden="1">'06 2316 Pol'!#REF!</definedName>
    <definedName name="solver_opt" localSheetId="43" hidden="1">'07 2316 Pol'!#REF!</definedName>
    <definedName name="solver_opt" localSheetId="46" hidden="1">'08 2316 Pol'!#REF!</definedName>
    <definedName name="solver_opt" localSheetId="51" hidden="1">'09 2316 Pol'!#REF!</definedName>
    <definedName name="solver_typ" localSheetId="3" hidden="1">1</definedName>
    <definedName name="solver_typ" localSheetId="6" hidden="1">1</definedName>
    <definedName name="solver_typ" localSheetId="20" hidden="1">1</definedName>
    <definedName name="solver_typ" localSheetId="23" hidden="1">1</definedName>
    <definedName name="solver_typ" localSheetId="27" hidden="1">1</definedName>
    <definedName name="solver_typ" localSheetId="31" hidden="1">1</definedName>
    <definedName name="solver_typ" localSheetId="39" hidden="1">1</definedName>
    <definedName name="solver_typ" localSheetId="43" hidden="1">1</definedName>
    <definedName name="solver_typ" localSheetId="46" hidden="1">1</definedName>
    <definedName name="solver_typ" localSheetId="51" hidden="1">1</definedName>
    <definedName name="solver_val" localSheetId="3" hidden="1">0</definedName>
    <definedName name="solver_val" localSheetId="6" hidden="1">0</definedName>
    <definedName name="solver_val" localSheetId="20" hidden="1">0</definedName>
    <definedName name="solver_val" localSheetId="23" hidden="1">0</definedName>
    <definedName name="solver_val" localSheetId="27" hidden="1">0</definedName>
    <definedName name="solver_val" localSheetId="31" hidden="1">0</definedName>
    <definedName name="solver_val" localSheetId="39" hidden="1">0</definedName>
    <definedName name="solver_val" localSheetId="43" hidden="1">0</definedName>
    <definedName name="solver_val" localSheetId="46" hidden="1">0</definedName>
    <definedName name="solver_val" localSheetId="51" hidden="1">0</definedName>
    <definedName name="SoucetDilu" localSheetId="0">Stavba!$F$100:$J$100</definedName>
    <definedName name="StavbaCelkem" localSheetId="0">Stavba!$H$40</definedName>
    <definedName name="Zhotovitel" localSheetId="0">Stavba!$D$7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0" i="1" l="1"/>
  <c r="G100" i="1"/>
  <c r="H100" i="1"/>
  <c r="I100" i="1"/>
  <c r="J100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4" i="1"/>
  <c r="E75" i="1"/>
  <c r="E73" i="1"/>
  <c r="E72" i="1"/>
  <c r="E71" i="1"/>
  <c r="E70" i="1"/>
  <c r="E69" i="1"/>
  <c r="E68" i="1"/>
  <c r="E67" i="1"/>
  <c r="E65" i="1"/>
  <c r="E66" i="1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56" i="38"/>
  <c r="G57" i="38"/>
  <c r="G58" i="38"/>
  <c r="G59" i="38"/>
  <c r="G60" i="38"/>
  <c r="G61" i="38"/>
  <c r="G62" i="38"/>
  <c r="G63" i="38"/>
  <c r="G64" i="38"/>
  <c r="G65" i="38"/>
  <c r="G66" i="38"/>
  <c r="G67" i="38"/>
  <c r="G68" i="38"/>
  <c r="G69" i="38"/>
  <c r="G70" i="38"/>
  <c r="G73" i="38"/>
  <c r="G76" i="38"/>
  <c r="G77" i="38"/>
  <c r="G78" i="38"/>
  <c r="G79" i="38"/>
  <c r="G82" i="38"/>
  <c r="G83" i="38"/>
  <c r="G84" i="38"/>
  <c r="G85" i="38"/>
  <c r="G87" i="38"/>
  <c r="G88" i="38"/>
  <c r="I27" i="56"/>
  <c r="H27" i="56"/>
  <c r="G27" i="56"/>
  <c r="B25" i="56"/>
  <c r="B24" i="56"/>
  <c r="B23" i="56"/>
  <c r="B22" i="56"/>
  <c r="B21" i="56"/>
  <c r="B20" i="56"/>
  <c r="B19" i="56"/>
  <c r="B18" i="56"/>
  <c r="B17" i="56"/>
  <c r="A17" i="56"/>
  <c r="C135" i="55"/>
  <c r="BE134" i="55"/>
  <c r="BD134" i="55"/>
  <c r="BC134" i="55"/>
  <c r="BA134" i="55"/>
  <c r="G132" i="55"/>
  <c r="G131" i="55"/>
  <c r="G130" i="55"/>
  <c r="G129" i="55"/>
  <c r="G128" i="55"/>
  <c r="G127" i="55"/>
  <c r="G126" i="55"/>
  <c r="G125" i="55"/>
  <c r="A125" i="55"/>
  <c r="A126" i="55"/>
  <c r="A127" i="55"/>
  <c r="A128" i="55"/>
  <c r="A129" i="55"/>
  <c r="A130" i="55"/>
  <c r="A131" i="55"/>
  <c r="A132" i="55"/>
  <c r="A133" i="55"/>
  <c r="A134" i="55"/>
  <c r="BE124" i="55"/>
  <c r="BE135" i="55"/>
  <c r="BD124" i="55"/>
  <c r="BC124" i="55"/>
  <c r="BC135" i="55"/>
  <c r="BA124" i="55"/>
  <c r="BA135" i="55"/>
  <c r="G124" i="55"/>
  <c r="BB124" i="55"/>
  <c r="BA121" i="55"/>
  <c r="BA122" i="55"/>
  <c r="C122" i="55"/>
  <c r="BE121" i="55"/>
  <c r="BE122" i="55"/>
  <c r="BD121" i="55"/>
  <c r="BD122" i="55"/>
  <c r="BC121" i="55"/>
  <c r="BC122" i="55"/>
  <c r="G121" i="55"/>
  <c r="G122" i="55"/>
  <c r="F24" i="56"/>
  <c r="C119" i="55"/>
  <c r="BE118" i="55"/>
  <c r="BD118" i="55"/>
  <c r="BD116" i="55"/>
  <c r="BD117" i="55"/>
  <c r="BD119" i="55"/>
  <c r="BC118" i="55"/>
  <c r="BA118" i="55"/>
  <c r="G118" i="55"/>
  <c r="BB118" i="55"/>
  <c r="A117" i="55"/>
  <c r="A118" i="55"/>
  <c r="BE117" i="55"/>
  <c r="BC117" i="55"/>
  <c r="BA117" i="55"/>
  <c r="G117" i="55"/>
  <c r="BB117" i="55"/>
  <c r="BE116" i="55"/>
  <c r="BC116" i="55"/>
  <c r="BA116" i="55"/>
  <c r="BA119" i="55"/>
  <c r="G116" i="55"/>
  <c r="BB116" i="55"/>
  <c r="C114" i="55"/>
  <c r="BE113" i="55"/>
  <c r="BD113" i="55"/>
  <c r="BC113" i="55"/>
  <c r="BA113" i="55"/>
  <c r="BE112" i="55"/>
  <c r="BD112" i="55"/>
  <c r="BC112" i="55"/>
  <c r="BA112" i="55"/>
  <c r="G112" i="55"/>
  <c r="BB112" i="55"/>
  <c r="G111" i="55"/>
  <c r="BE110" i="55"/>
  <c r="BD110" i="55"/>
  <c r="BC110" i="55"/>
  <c r="BA110" i="55"/>
  <c r="G110" i="55"/>
  <c r="BB110" i="55"/>
  <c r="G109" i="55"/>
  <c r="BE108" i="55"/>
  <c r="BD108" i="55"/>
  <c r="BC108" i="55"/>
  <c r="BA108" i="55"/>
  <c r="G108" i="55"/>
  <c r="BB108" i="55"/>
  <c r="G107" i="55"/>
  <c r="G106" i="55"/>
  <c r="G105" i="55"/>
  <c r="G104" i="55"/>
  <c r="G103" i="55"/>
  <c r="G102" i="55"/>
  <c r="G101" i="55"/>
  <c r="G100" i="55"/>
  <c r="BE99" i="55"/>
  <c r="BD99" i="55"/>
  <c r="BC99" i="55"/>
  <c r="BA99" i="55"/>
  <c r="G99" i="55"/>
  <c r="BB99" i="55"/>
  <c r="G98" i="55"/>
  <c r="BE97" i="55"/>
  <c r="BD97" i="55"/>
  <c r="BC97" i="55"/>
  <c r="BA97" i="55"/>
  <c r="G97" i="55"/>
  <c r="BB97" i="55"/>
  <c r="BE96" i="55"/>
  <c r="BD96" i="55"/>
  <c r="BC96" i="55"/>
  <c r="BA96" i="55"/>
  <c r="G96" i="55"/>
  <c r="BB96" i="55"/>
  <c r="G95" i="55"/>
  <c r="BE94" i="55"/>
  <c r="BD94" i="55"/>
  <c r="BC94" i="55"/>
  <c r="BA94" i="55"/>
  <c r="G94" i="55"/>
  <c r="BB94" i="55"/>
  <c r="G93" i="55"/>
  <c r="G92" i="55"/>
  <c r="BE91" i="55"/>
  <c r="BD91" i="55"/>
  <c r="BC91" i="55"/>
  <c r="BA91" i="55"/>
  <c r="G91" i="55"/>
  <c r="BB91" i="55"/>
  <c r="BE90" i="55"/>
  <c r="BD90" i="55"/>
  <c r="BC90" i="55"/>
  <c r="G90" i="55"/>
  <c r="BB90" i="55"/>
  <c r="BA90" i="55"/>
  <c r="BE89" i="55"/>
  <c r="BD89" i="55"/>
  <c r="BC89" i="55"/>
  <c r="BA89" i="55"/>
  <c r="G89" i="55"/>
  <c r="BB89" i="55"/>
  <c r="BE88" i="55"/>
  <c r="BD88" i="55"/>
  <c r="BC88" i="55"/>
  <c r="BA88" i="55"/>
  <c r="G88" i="55"/>
  <c r="BB88" i="55"/>
  <c r="BE87" i="55"/>
  <c r="BD87" i="55"/>
  <c r="BC87" i="55"/>
  <c r="BA87" i="55"/>
  <c r="G87" i="55"/>
  <c r="BB87" i="55"/>
  <c r="G86" i="55"/>
  <c r="BE85" i="55"/>
  <c r="BD85" i="55"/>
  <c r="BC85" i="55"/>
  <c r="BA85" i="55"/>
  <c r="G85" i="55"/>
  <c r="BB85" i="55"/>
  <c r="BE84" i="55"/>
  <c r="BD84" i="55"/>
  <c r="BC84" i="55"/>
  <c r="BA84" i="55"/>
  <c r="G84" i="55"/>
  <c r="BE83" i="55"/>
  <c r="BD83" i="55"/>
  <c r="BC83" i="55"/>
  <c r="BC114" i="55"/>
  <c r="G83" i="55"/>
  <c r="BB83" i="55"/>
  <c r="BA83" i="55"/>
  <c r="G82" i="55"/>
  <c r="G81" i="55"/>
  <c r="G80" i="55"/>
  <c r="G79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A103" i="55"/>
  <c r="A104" i="55"/>
  <c r="A105" i="55"/>
  <c r="A106" i="55"/>
  <c r="A107" i="55"/>
  <c r="A108" i="55"/>
  <c r="A109" i="55"/>
  <c r="A110" i="55"/>
  <c r="A111" i="55"/>
  <c r="A112" i="55"/>
  <c r="A113" i="55"/>
  <c r="G78" i="55"/>
  <c r="C76" i="55"/>
  <c r="BE75" i="55"/>
  <c r="BD75" i="55"/>
  <c r="BC75" i="55"/>
  <c r="BA75" i="55"/>
  <c r="BE74" i="55"/>
  <c r="BD74" i="55"/>
  <c r="BC74" i="55"/>
  <c r="BA74" i="55"/>
  <c r="G74" i="55"/>
  <c r="BB74" i="55"/>
  <c r="BE73" i="55"/>
  <c r="BD73" i="55"/>
  <c r="BC73" i="55"/>
  <c r="BA73" i="55"/>
  <c r="G73" i="55"/>
  <c r="BB73" i="55"/>
  <c r="G72" i="55"/>
  <c r="G71" i="55"/>
  <c r="G70" i="55"/>
  <c r="G69" i="55"/>
  <c r="G68" i="55"/>
  <c r="G67" i="55"/>
  <c r="BE66" i="55"/>
  <c r="BD66" i="55"/>
  <c r="BC66" i="55"/>
  <c r="BA66" i="55"/>
  <c r="G66" i="55"/>
  <c r="BB66" i="55"/>
  <c r="BE65" i="55"/>
  <c r="BD65" i="55"/>
  <c r="BC65" i="55"/>
  <c r="BA65" i="55"/>
  <c r="G65" i="55"/>
  <c r="BB65" i="55"/>
  <c r="BE64" i="55"/>
  <c r="BD64" i="55"/>
  <c r="BC64" i="55"/>
  <c r="BA64" i="55"/>
  <c r="G64" i="55"/>
  <c r="BB64" i="55"/>
  <c r="BE63" i="55"/>
  <c r="BD63" i="55"/>
  <c r="BC63" i="55"/>
  <c r="BA63" i="55"/>
  <c r="G63" i="55"/>
  <c r="BB63" i="55"/>
  <c r="BE62" i="55"/>
  <c r="BD62" i="55"/>
  <c r="BC62" i="55"/>
  <c r="G62" i="55"/>
  <c r="BB62" i="55"/>
  <c r="BA62" i="55"/>
  <c r="BE61" i="55"/>
  <c r="BD61" i="55"/>
  <c r="BC61" i="55"/>
  <c r="BA61" i="55"/>
  <c r="G61" i="55"/>
  <c r="BB61" i="55"/>
  <c r="A60" i="55"/>
  <c r="A61" i="55"/>
  <c r="A62" i="55"/>
  <c r="A63" i="55"/>
  <c r="A64" i="55"/>
  <c r="A65" i="55"/>
  <c r="A66" i="55"/>
  <c r="A67" i="55"/>
  <c r="A68" i="55"/>
  <c r="A69" i="55"/>
  <c r="A71" i="55"/>
  <c r="A72" i="55"/>
  <c r="A73" i="55"/>
  <c r="A74" i="55"/>
  <c r="A75" i="55"/>
  <c r="BE60" i="55"/>
  <c r="BD60" i="55"/>
  <c r="BC60" i="55"/>
  <c r="BA60" i="55"/>
  <c r="G60" i="55"/>
  <c r="BE59" i="55"/>
  <c r="BD59" i="55"/>
  <c r="BC59" i="55"/>
  <c r="BA59" i="55"/>
  <c r="G59" i="55"/>
  <c r="BB59" i="55"/>
  <c r="C57" i="55"/>
  <c r="BE56" i="55"/>
  <c r="BD56" i="55"/>
  <c r="BC56" i="55"/>
  <c r="G56" i="55"/>
  <c r="BB56" i="55"/>
  <c r="BA56" i="55"/>
  <c r="BE55" i="55"/>
  <c r="BD55" i="55"/>
  <c r="BC55" i="55"/>
  <c r="BA55" i="55"/>
  <c r="G55" i="55"/>
  <c r="BB55" i="55"/>
  <c r="BE54" i="55"/>
  <c r="BD54" i="55"/>
  <c r="BC54" i="55"/>
  <c r="BA54" i="55"/>
  <c r="G54" i="55"/>
  <c r="BB54" i="55"/>
  <c r="G53" i="55"/>
  <c r="BE52" i="55"/>
  <c r="BD52" i="55"/>
  <c r="BC52" i="55"/>
  <c r="BA52" i="55"/>
  <c r="G52" i="55"/>
  <c r="BB52" i="55"/>
  <c r="BE51" i="55"/>
  <c r="BD51" i="55"/>
  <c r="BC51" i="55"/>
  <c r="BA51" i="55"/>
  <c r="G51" i="55"/>
  <c r="BB51" i="55"/>
  <c r="BE50" i="55"/>
  <c r="BD50" i="55"/>
  <c r="BC50" i="55"/>
  <c r="BA50" i="55"/>
  <c r="G50" i="55"/>
  <c r="BB50" i="55"/>
  <c r="A49" i="55"/>
  <c r="A50" i="55"/>
  <c r="A51" i="55"/>
  <c r="A52" i="55"/>
  <c r="A53" i="55"/>
  <c r="A54" i="55"/>
  <c r="A55" i="55"/>
  <c r="A56" i="55"/>
  <c r="BE49" i="55"/>
  <c r="BD49" i="55"/>
  <c r="BC49" i="55"/>
  <c r="BA49" i="55"/>
  <c r="G49" i="55"/>
  <c r="BB49" i="55"/>
  <c r="BE48" i="55"/>
  <c r="BD48" i="55"/>
  <c r="BC48" i="55"/>
  <c r="BA48" i="55"/>
  <c r="BA57" i="55"/>
  <c r="G48" i="55"/>
  <c r="C46" i="55"/>
  <c r="G45" i="55"/>
  <c r="BE44" i="55"/>
  <c r="BD44" i="55"/>
  <c r="BC44" i="55"/>
  <c r="BA44" i="55"/>
  <c r="G44" i="55"/>
  <c r="BB44" i="55"/>
  <c r="G43" i="55"/>
  <c r="BE42" i="55"/>
  <c r="BD42" i="55"/>
  <c r="BC42" i="55"/>
  <c r="BC41" i="55"/>
  <c r="BC46" i="55"/>
  <c r="BA42" i="55"/>
  <c r="BA41" i="55"/>
  <c r="BA46" i="55"/>
  <c r="G42" i="55"/>
  <c r="BB42" i="55"/>
  <c r="A42" i="55"/>
  <c r="A43" i="55"/>
  <c r="A44" i="55"/>
  <c r="A45" i="55"/>
  <c r="BE41" i="55"/>
  <c r="BD41" i="55"/>
  <c r="BD46" i="55"/>
  <c r="G41" i="55"/>
  <c r="G46" i="55"/>
  <c r="F19" i="56"/>
  <c r="C39" i="55"/>
  <c r="BE38" i="55"/>
  <c r="BD38" i="55"/>
  <c r="BC38" i="55"/>
  <c r="BA38" i="55"/>
  <c r="BE37" i="55"/>
  <c r="BD37" i="55"/>
  <c r="BC37" i="55"/>
  <c r="G37" i="55"/>
  <c r="BB37" i="55"/>
  <c r="BA37" i="55"/>
  <c r="BE36" i="55"/>
  <c r="BD36" i="55"/>
  <c r="BC36" i="55"/>
  <c r="BA36" i="55"/>
  <c r="G36" i="55"/>
  <c r="BB36" i="55"/>
  <c r="BE35" i="55"/>
  <c r="BD35" i="55"/>
  <c r="BC35" i="55"/>
  <c r="BA35" i="55"/>
  <c r="G35" i="55"/>
  <c r="BB35" i="55"/>
  <c r="BE34" i="55"/>
  <c r="BD34" i="55"/>
  <c r="BC34" i="55"/>
  <c r="G34" i="55"/>
  <c r="BB34" i="55"/>
  <c r="BA34" i="55"/>
  <c r="BE33" i="55"/>
  <c r="BD33" i="55"/>
  <c r="BC33" i="55"/>
  <c r="BA33" i="55"/>
  <c r="G33" i="55"/>
  <c r="BB33" i="55"/>
  <c r="BE32" i="55"/>
  <c r="BD32" i="55"/>
  <c r="BC32" i="55"/>
  <c r="BA32" i="55"/>
  <c r="G32" i="55"/>
  <c r="BB32" i="55"/>
  <c r="BE31" i="55"/>
  <c r="BD31" i="55"/>
  <c r="BC31" i="55"/>
  <c r="BA31" i="55"/>
  <c r="G31" i="55"/>
  <c r="BB31" i="55"/>
  <c r="BE30" i="55"/>
  <c r="BD30" i="55"/>
  <c r="BC30" i="55"/>
  <c r="BA30" i="55"/>
  <c r="G30" i="55"/>
  <c r="BB30" i="55"/>
  <c r="BE29" i="55"/>
  <c r="BD29" i="55"/>
  <c r="BC29" i="55"/>
  <c r="BA29" i="55"/>
  <c r="G29" i="55"/>
  <c r="BB29" i="55"/>
  <c r="A29" i="55"/>
  <c r="A30" i="55"/>
  <c r="A31" i="55"/>
  <c r="A32" i="55"/>
  <c r="A33" i="55"/>
  <c r="A34" i="55"/>
  <c r="A35" i="55"/>
  <c r="A36" i="55"/>
  <c r="A37" i="55"/>
  <c r="A38" i="55"/>
  <c r="BE28" i="55"/>
  <c r="BD28" i="55"/>
  <c r="BC28" i="55"/>
  <c r="BC39" i="55"/>
  <c r="BA28" i="55"/>
  <c r="G28" i="55"/>
  <c r="C26" i="55"/>
  <c r="BE25" i="55"/>
  <c r="BD25" i="55"/>
  <c r="BC25" i="55"/>
  <c r="BA25" i="55"/>
  <c r="G24" i="55"/>
  <c r="G23" i="55"/>
  <c r="G22" i="55"/>
  <c r="G21" i="55"/>
  <c r="G20" i="55"/>
  <c r="BE19" i="55"/>
  <c r="BD19" i="55"/>
  <c r="BC19" i="55"/>
  <c r="BA19" i="55"/>
  <c r="G19" i="55"/>
  <c r="BB19" i="55"/>
  <c r="BE18" i="55"/>
  <c r="BD18" i="55"/>
  <c r="BC18" i="55"/>
  <c r="BA18" i="55"/>
  <c r="G18" i="55"/>
  <c r="BB18" i="55"/>
  <c r="BE17" i="55"/>
  <c r="BD17" i="55"/>
  <c r="BC17" i="55"/>
  <c r="BA17" i="55"/>
  <c r="G17" i="55"/>
  <c r="BB17" i="55"/>
  <c r="BE16" i="55"/>
  <c r="BD16" i="55"/>
  <c r="BC16" i="55"/>
  <c r="BA16" i="55"/>
  <c r="G16" i="55"/>
  <c r="BB16" i="55"/>
  <c r="G15" i="55"/>
  <c r="BE14" i="55"/>
  <c r="BD14" i="55"/>
  <c r="BC14" i="55"/>
  <c r="BA14" i="55"/>
  <c r="G14" i="55"/>
  <c r="BB14" i="55"/>
  <c r="G13" i="55"/>
  <c r="G12" i="55"/>
  <c r="BE11" i="55"/>
  <c r="BD11" i="55"/>
  <c r="BC11" i="55"/>
  <c r="BA11" i="55"/>
  <c r="G11" i="55"/>
  <c r="BB11" i="55"/>
  <c r="G10" i="55"/>
  <c r="G9" i="55"/>
  <c r="A9" i="55"/>
  <c r="A10" i="55"/>
  <c r="A11" i="55"/>
  <c r="A12" i="55"/>
  <c r="A13" i="55"/>
  <c r="A14" i="55"/>
  <c r="A16" i="55"/>
  <c r="A17" i="55"/>
  <c r="A18" i="55"/>
  <c r="A19" i="55"/>
  <c r="A20" i="55"/>
  <c r="A21" i="55"/>
  <c r="A22" i="55"/>
  <c r="A23" i="55"/>
  <c r="A24" i="55"/>
  <c r="A25" i="55"/>
  <c r="BE8" i="55"/>
  <c r="BD8" i="55"/>
  <c r="BC8" i="55"/>
  <c r="BA8" i="55"/>
  <c r="BA26" i="55"/>
  <c r="G8" i="55"/>
  <c r="BB8" i="55"/>
  <c r="E4" i="55"/>
  <c r="C4" i="55"/>
  <c r="C3" i="55"/>
  <c r="A1" i="55"/>
  <c r="L355" i="43"/>
  <c r="L357" i="43"/>
  <c r="L359" i="43"/>
  <c r="L361" i="43"/>
  <c r="L362" i="43"/>
  <c r="C32" i="42"/>
  <c r="L349" i="43"/>
  <c r="L350" i="43"/>
  <c r="L351" i="43"/>
  <c r="L352" i="43"/>
  <c r="C31" i="42"/>
  <c r="L344" i="43"/>
  <c r="L345" i="43"/>
  <c r="C30" i="42"/>
  <c r="L329" i="43"/>
  <c r="L331" i="43"/>
  <c r="L332" i="43"/>
  <c r="L333" i="43"/>
  <c r="L334" i="43"/>
  <c r="L335" i="43"/>
  <c r="L336" i="43"/>
  <c r="L337" i="43"/>
  <c r="L338" i="43"/>
  <c r="L339" i="43"/>
  <c r="L340" i="43"/>
  <c r="L341" i="43"/>
  <c r="C29" i="42"/>
  <c r="L322" i="43"/>
  <c r="L323" i="43"/>
  <c r="L325" i="43"/>
  <c r="L326" i="43"/>
  <c r="C28" i="42"/>
  <c r="L305" i="43"/>
  <c r="L306" i="43"/>
  <c r="L308" i="43"/>
  <c r="L309" i="43"/>
  <c r="L311" i="43"/>
  <c r="L313" i="43"/>
  <c r="L314" i="43"/>
  <c r="L316" i="43"/>
  <c r="L318" i="43"/>
  <c r="L319" i="43"/>
  <c r="C27" i="42"/>
  <c r="L264" i="43"/>
  <c r="L265" i="43"/>
  <c r="L268" i="43"/>
  <c r="L272" i="43"/>
  <c r="L273" i="43"/>
  <c r="L276" i="43"/>
  <c r="L279" i="43"/>
  <c r="L282" i="43"/>
  <c r="L285" i="43"/>
  <c r="L287" i="43"/>
  <c r="L290" i="43"/>
  <c r="L291" i="43"/>
  <c r="L292" i="43"/>
  <c r="L293" i="43"/>
  <c r="L295" i="43"/>
  <c r="L296" i="43"/>
  <c r="L297" i="43"/>
  <c r="L298" i="43"/>
  <c r="L300" i="43"/>
  <c r="L301" i="43"/>
  <c r="L302" i="43"/>
  <c r="C26" i="42"/>
  <c r="L61" i="43"/>
  <c r="L62" i="43"/>
  <c r="L63" i="43"/>
  <c r="L64" i="43"/>
  <c r="L65" i="43"/>
  <c r="L67" i="43"/>
  <c r="L68" i="43"/>
  <c r="L69" i="43"/>
  <c r="L70" i="43"/>
  <c r="L71" i="43"/>
  <c r="L74" i="43"/>
  <c r="L75" i="43"/>
  <c r="L78" i="43"/>
  <c r="L79" i="43"/>
  <c r="L84" i="43"/>
  <c r="L85" i="43"/>
  <c r="L86" i="43"/>
  <c r="L89" i="43"/>
  <c r="L90" i="43"/>
  <c r="L91" i="43"/>
  <c r="L94" i="43"/>
  <c r="L95" i="43"/>
  <c r="L96" i="43"/>
  <c r="L97" i="43"/>
  <c r="L100" i="43"/>
  <c r="L101" i="43"/>
  <c r="L102" i="43"/>
  <c r="L105" i="43"/>
  <c r="L109" i="43"/>
  <c r="L110" i="43"/>
  <c r="L111" i="43"/>
  <c r="L112" i="43"/>
  <c r="L113" i="43"/>
  <c r="L114" i="43"/>
  <c r="L117" i="43"/>
  <c r="L118" i="43"/>
  <c r="L119" i="43"/>
  <c r="L121" i="43"/>
  <c r="L122" i="43"/>
  <c r="L123" i="43"/>
  <c r="L124" i="43"/>
  <c r="L125" i="43"/>
  <c r="L126" i="43"/>
  <c r="L129" i="43"/>
  <c r="L130" i="43"/>
  <c r="L131" i="43"/>
  <c r="L134" i="43"/>
  <c r="L137" i="43"/>
  <c r="L138" i="43"/>
  <c r="L141" i="43"/>
  <c r="L142" i="43"/>
  <c r="L143" i="43"/>
  <c r="L145" i="43"/>
  <c r="L146" i="43"/>
  <c r="L147" i="43"/>
  <c r="L150" i="43"/>
  <c r="L151" i="43"/>
  <c r="L154" i="43"/>
  <c r="L155" i="43"/>
  <c r="L159" i="43"/>
  <c r="L162" i="43"/>
  <c r="L163" i="43"/>
  <c r="L165" i="43"/>
  <c r="L166" i="43"/>
  <c r="L169" i="43"/>
  <c r="L171" i="43"/>
  <c r="L174" i="43"/>
  <c r="L176" i="43"/>
  <c r="L180" i="43"/>
  <c r="L181" i="43"/>
  <c r="L182" i="43"/>
  <c r="L184" i="43"/>
  <c r="L185" i="43"/>
  <c r="L186" i="43"/>
  <c r="L189" i="43"/>
  <c r="L191" i="43"/>
  <c r="L196" i="43"/>
  <c r="L198" i="43"/>
  <c r="L201" i="43"/>
  <c r="L203" i="43"/>
  <c r="L206" i="43"/>
  <c r="L209" i="43"/>
  <c r="L211" i="43"/>
  <c r="L215" i="43"/>
  <c r="L218" i="43"/>
  <c r="L221" i="43"/>
  <c r="L222" i="43"/>
  <c r="L223" i="43"/>
  <c r="L224" i="43"/>
  <c r="L227" i="43"/>
  <c r="L229" i="43"/>
  <c r="L230" i="43"/>
  <c r="L233" i="43"/>
  <c r="L234" i="43"/>
  <c r="L237" i="43"/>
  <c r="L238" i="43"/>
  <c r="L239" i="43"/>
  <c r="L241" i="43"/>
  <c r="L242" i="43"/>
  <c r="L243" i="43"/>
  <c r="L246" i="43"/>
  <c r="L247" i="43"/>
  <c r="L250" i="43"/>
  <c r="L251" i="43"/>
  <c r="L254" i="43"/>
  <c r="L258" i="43"/>
  <c r="L259" i="43"/>
  <c r="C25" i="42"/>
  <c r="L45" i="43"/>
  <c r="L46" i="43"/>
  <c r="L47" i="43"/>
  <c r="L50" i="43"/>
  <c r="L55" i="43"/>
  <c r="L56" i="43"/>
  <c r="C24" i="42"/>
  <c r="L8" i="43"/>
  <c r="L14" i="43"/>
  <c r="L21" i="43"/>
  <c r="L28" i="43"/>
  <c r="L34" i="43"/>
  <c r="L38" i="43"/>
  <c r="L41" i="43"/>
  <c r="L42" i="43"/>
  <c r="C23" i="42"/>
  <c r="G89" i="52"/>
  <c r="G12" i="54"/>
  <c r="G16" i="54"/>
  <c r="I76" i="52"/>
  <c r="I75" i="52"/>
  <c r="I74" i="52"/>
  <c r="I73" i="52"/>
  <c r="I72" i="52"/>
  <c r="I71" i="52"/>
  <c r="I66" i="52"/>
  <c r="G66" i="52"/>
  <c r="I65" i="52"/>
  <c r="G65" i="52"/>
  <c r="I64" i="52"/>
  <c r="G64" i="52"/>
  <c r="I63" i="52"/>
  <c r="G63" i="52"/>
  <c r="G57" i="52"/>
  <c r="I54" i="52"/>
  <c r="I53" i="52"/>
  <c r="I52" i="52"/>
  <c r="G52" i="52"/>
  <c r="I50" i="52"/>
  <c r="G50" i="52"/>
  <c r="I48" i="52"/>
  <c r="G48" i="52"/>
  <c r="I47" i="52"/>
  <c r="I46" i="52"/>
  <c r="G46" i="52"/>
  <c r="I44" i="52"/>
  <c r="G44" i="52"/>
  <c r="I43" i="52"/>
  <c r="G43" i="52"/>
  <c r="I42" i="52"/>
  <c r="G42" i="52"/>
  <c r="I41" i="52"/>
  <c r="G41" i="52"/>
  <c r="I40" i="52"/>
  <c r="G40" i="52"/>
  <c r="I39" i="52"/>
  <c r="G39" i="52"/>
  <c r="I38" i="52"/>
  <c r="G38" i="52"/>
  <c r="I37" i="52"/>
  <c r="G37" i="52"/>
  <c r="I29" i="52"/>
  <c r="G29" i="52"/>
  <c r="I27" i="52"/>
  <c r="G27" i="52"/>
  <c r="I26" i="52"/>
  <c r="G26" i="52"/>
  <c r="I25" i="52"/>
  <c r="G25" i="52"/>
  <c r="I23" i="52"/>
  <c r="G23" i="52"/>
  <c r="I22" i="52"/>
  <c r="G22" i="52"/>
  <c r="I21" i="52"/>
  <c r="G21" i="52"/>
  <c r="I20" i="52"/>
  <c r="G20" i="52"/>
  <c r="I19" i="52"/>
  <c r="G19" i="52"/>
  <c r="I18" i="52"/>
  <c r="G18" i="52"/>
  <c r="I17" i="52"/>
  <c r="G17" i="52"/>
  <c r="I16" i="52"/>
  <c r="G16" i="52"/>
  <c r="G15" i="52"/>
  <c r="G31" i="52"/>
  <c r="I15" i="52"/>
  <c r="H16" i="54"/>
  <c r="C11" i="53"/>
  <c r="B3" i="53"/>
  <c r="B2" i="53"/>
  <c r="B1" i="53"/>
  <c r="G61" i="49"/>
  <c r="E61" i="49"/>
  <c r="H61" i="49"/>
  <c r="G60" i="49"/>
  <c r="E60" i="49"/>
  <c r="H60" i="49"/>
  <c r="G59" i="49"/>
  <c r="E59" i="49"/>
  <c r="G58" i="49"/>
  <c r="E58" i="49"/>
  <c r="H58" i="49"/>
  <c r="G57" i="49"/>
  <c r="E57" i="49"/>
  <c r="H57" i="49"/>
  <c r="G56" i="49"/>
  <c r="E56" i="49"/>
  <c r="H56" i="49"/>
  <c r="E55" i="49"/>
  <c r="G55" i="49"/>
  <c r="H55" i="49"/>
  <c r="G54" i="49"/>
  <c r="E54" i="49"/>
  <c r="H54" i="49"/>
  <c r="G53" i="49"/>
  <c r="E53" i="49"/>
  <c r="G52" i="49"/>
  <c r="E52" i="49"/>
  <c r="G51" i="49"/>
  <c r="E51" i="49"/>
  <c r="H51" i="49"/>
  <c r="G50" i="49"/>
  <c r="E50" i="49"/>
  <c r="H50" i="49"/>
  <c r="G49" i="49"/>
  <c r="E49" i="49"/>
  <c r="G48" i="49"/>
  <c r="E48" i="49"/>
  <c r="G46" i="49"/>
  <c r="E46" i="49"/>
  <c r="G45" i="49"/>
  <c r="E45" i="49"/>
  <c r="H45" i="49"/>
  <c r="G44" i="49"/>
  <c r="E44" i="49"/>
  <c r="G43" i="49"/>
  <c r="E43" i="49"/>
  <c r="G41" i="49"/>
  <c r="E41" i="49"/>
  <c r="H41" i="49"/>
  <c r="G40" i="49"/>
  <c r="E40" i="49"/>
  <c r="G39" i="49"/>
  <c r="E39" i="49"/>
  <c r="G38" i="49"/>
  <c r="E38" i="49"/>
  <c r="E37" i="49"/>
  <c r="G37" i="49"/>
  <c r="H37" i="49"/>
  <c r="G36" i="49"/>
  <c r="E36" i="49"/>
  <c r="G35" i="49"/>
  <c r="E35" i="49"/>
  <c r="G34" i="49"/>
  <c r="E34" i="49"/>
  <c r="G33" i="49"/>
  <c r="E33" i="49"/>
  <c r="G32" i="49"/>
  <c r="E32" i="49"/>
  <c r="H32" i="49"/>
  <c r="G30" i="49"/>
  <c r="E30" i="49"/>
  <c r="H30" i="49"/>
  <c r="G29" i="49"/>
  <c r="E29" i="49"/>
  <c r="G28" i="49"/>
  <c r="E28" i="49"/>
  <c r="H28" i="49"/>
  <c r="G27" i="49"/>
  <c r="E27" i="49"/>
  <c r="G26" i="49"/>
  <c r="E26" i="49"/>
  <c r="G25" i="49"/>
  <c r="E25" i="49"/>
  <c r="G24" i="49"/>
  <c r="E24" i="49"/>
  <c r="H24" i="49"/>
  <c r="G23" i="49"/>
  <c r="E23" i="49"/>
  <c r="G22" i="49"/>
  <c r="E22" i="49"/>
  <c r="G21" i="49"/>
  <c r="E21" i="49"/>
  <c r="H21" i="49"/>
  <c r="G20" i="49"/>
  <c r="E20" i="49"/>
  <c r="G19" i="49"/>
  <c r="E19" i="49"/>
  <c r="H19" i="49"/>
  <c r="G18" i="49"/>
  <c r="E18" i="49"/>
  <c r="G17" i="49"/>
  <c r="E17" i="49"/>
  <c r="H17" i="49"/>
  <c r="G16" i="49"/>
  <c r="E16" i="49"/>
  <c r="G15" i="49"/>
  <c r="E15" i="49"/>
  <c r="G14" i="49"/>
  <c r="E14" i="49"/>
  <c r="G13" i="49"/>
  <c r="E13" i="49"/>
  <c r="H13" i="49"/>
  <c r="G12" i="49"/>
  <c r="E12" i="49"/>
  <c r="G11" i="49"/>
  <c r="E11" i="49"/>
  <c r="G10" i="49"/>
  <c r="E10" i="49"/>
  <c r="G9" i="49"/>
  <c r="E9" i="49"/>
  <c r="H9" i="49"/>
  <c r="G8" i="49"/>
  <c r="E8" i="49"/>
  <c r="G7" i="49"/>
  <c r="E7" i="49"/>
  <c r="H7" i="49"/>
  <c r="C11" i="44"/>
  <c r="B3" i="44"/>
  <c r="B2" i="44"/>
  <c r="B1" i="44"/>
  <c r="G337" i="51"/>
  <c r="E337" i="51"/>
  <c r="G336" i="51"/>
  <c r="E336" i="51"/>
  <c r="G335" i="51"/>
  <c r="E335" i="51"/>
  <c r="G333" i="51"/>
  <c r="E333" i="51"/>
  <c r="H333" i="51"/>
  <c r="E332" i="51"/>
  <c r="G332" i="51"/>
  <c r="H332" i="51"/>
  <c r="G331" i="51"/>
  <c r="E331" i="51"/>
  <c r="H331" i="51"/>
  <c r="G330" i="51"/>
  <c r="E330" i="51"/>
  <c r="G329" i="51"/>
  <c r="E329" i="51"/>
  <c r="G328" i="51"/>
  <c r="E328" i="51"/>
  <c r="H328" i="51"/>
  <c r="G327" i="51"/>
  <c r="E327" i="51"/>
  <c r="H327" i="51"/>
  <c r="G326" i="51"/>
  <c r="E326" i="51"/>
  <c r="H326" i="51"/>
  <c r="G325" i="51"/>
  <c r="E325" i="51"/>
  <c r="G323" i="51"/>
  <c r="E323" i="51"/>
  <c r="H323" i="51"/>
  <c r="G322" i="51"/>
  <c r="E322" i="51"/>
  <c r="G321" i="51"/>
  <c r="E321" i="51"/>
  <c r="G319" i="51"/>
  <c r="E319" i="51"/>
  <c r="G318" i="51"/>
  <c r="E318" i="51"/>
  <c r="H318" i="51"/>
  <c r="G317" i="51"/>
  <c r="E317" i="51"/>
  <c r="H317" i="51"/>
  <c r="G316" i="51"/>
  <c r="E316" i="51"/>
  <c r="G315" i="51"/>
  <c r="E315" i="51"/>
  <c r="H315" i="51"/>
  <c r="G314" i="51"/>
  <c r="E314" i="51"/>
  <c r="G313" i="51"/>
  <c r="E313" i="51"/>
  <c r="H313" i="51"/>
  <c r="G311" i="51"/>
  <c r="E311" i="51"/>
  <c r="H311" i="51"/>
  <c r="G310" i="51"/>
  <c r="E310" i="51"/>
  <c r="H310" i="51"/>
  <c r="G309" i="51"/>
  <c r="E309" i="51"/>
  <c r="H309" i="51"/>
  <c r="G307" i="51"/>
  <c r="E307" i="51"/>
  <c r="G306" i="51"/>
  <c r="E306" i="51"/>
  <c r="G305" i="51"/>
  <c r="E305" i="51"/>
  <c r="E304" i="51"/>
  <c r="G304" i="51"/>
  <c r="H304" i="51"/>
  <c r="G303" i="51"/>
  <c r="E303" i="51"/>
  <c r="H303" i="51"/>
  <c r="G302" i="51"/>
  <c r="E302" i="51"/>
  <c r="H302" i="51"/>
  <c r="G300" i="51"/>
  <c r="E300" i="51"/>
  <c r="G299" i="51"/>
  <c r="E299" i="51"/>
  <c r="G293" i="51"/>
  <c r="E293" i="51"/>
  <c r="G292" i="51"/>
  <c r="E292" i="51"/>
  <c r="G291" i="51"/>
  <c r="E291" i="51"/>
  <c r="G290" i="51"/>
  <c r="E290" i="51"/>
  <c r="G269" i="51"/>
  <c r="H269" i="51"/>
  <c r="G251" i="51"/>
  <c r="H251" i="51"/>
  <c r="G237" i="51"/>
  <c r="H237" i="51"/>
  <c r="G221" i="51"/>
  <c r="H221" i="51"/>
  <c r="G194" i="51"/>
  <c r="H194" i="51"/>
  <c r="G186" i="51"/>
  <c r="E186" i="51"/>
  <c r="H186" i="51"/>
  <c r="G184" i="51"/>
  <c r="E184" i="51"/>
  <c r="G182" i="51"/>
  <c r="E182" i="51"/>
  <c r="H182" i="51"/>
  <c r="G181" i="51"/>
  <c r="E181" i="51"/>
  <c r="G180" i="51"/>
  <c r="E180" i="51"/>
  <c r="G179" i="51"/>
  <c r="E179" i="51"/>
  <c r="G177" i="51"/>
  <c r="E177" i="51"/>
  <c r="G176" i="51"/>
  <c r="E176" i="51"/>
  <c r="G175" i="51"/>
  <c r="E175" i="51"/>
  <c r="E174" i="51"/>
  <c r="G174" i="51"/>
  <c r="H174" i="51"/>
  <c r="G173" i="51"/>
  <c r="E173" i="51"/>
  <c r="G172" i="51"/>
  <c r="E172" i="51"/>
  <c r="G171" i="51"/>
  <c r="E171" i="51"/>
  <c r="E170" i="51"/>
  <c r="G170" i="51"/>
  <c r="H170" i="51"/>
  <c r="G169" i="51"/>
  <c r="E169" i="51"/>
  <c r="G168" i="51"/>
  <c r="E168" i="51"/>
  <c r="H168" i="51"/>
  <c r="G167" i="51"/>
  <c r="E167" i="51"/>
  <c r="G166" i="51"/>
  <c r="E166" i="51"/>
  <c r="H166" i="51"/>
  <c r="G165" i="51"/>
  <c r="E165" i="51"/>
  <c r="H165" i="51"/>
  <c r="G164" i="51"/>
  <c r="E164" i="51"/>
  <c r="H164" i="51"/>
  <c r="G163" i="51"/>
  <c r="E163" i="51"/>
  <c r="G162" i="51"/>
  <c r="E162" i="51"/>
  <c r="H162" i="51"/>
  <c r="G161" i="51"/>
  <c r="E161" i="51"/>
  <c r="H161" i="51"/>
  <c r="G160" i="51"/>
  <c r="E160" i="51"/>
  <c r="H160" i="51"/>
  <c r="G158" i="51"/>
  <c r="E158" i="51"/>
  <c r="G157" i="51"/>
  <c r="E157" i="51"/>
  <c r="H157" i="51"/>
  <c r="G155" i="51"/>
  <c r="E155" i="51"/>
  <c r="H155" i="51"/>
  <c r="G154" i="51"/>
  <c r="E154" i="51"/>
  <c r="G153" i="51"/>
  <c r="E153" i="51"/>
  <c r="E152" i="51"/>
  <c r="G152" i="51"/>
  <c r="H152" i="51"/>
  <c r="G151" i="51"/>
  <c r="E151" i="51"/>
  <c r="H151" i="51"/>
  <c r="G150" i="51"/>
  <c r="E150" i="51"/>
  <c r="G148" i="51"/>
  <c r="E148" i="51"/>
  <c r="G147" i="51"/>
  <c r="E147" i="51"/>
  <c r="H147" i="51"/>
  <c r="G146" i="51"/>
  <c r="E146" i="51"/>
  <c r="G145" i="51"/>
  <c r="E145" i="51"/>
  <c r="G144" i="51"/>
  <c r="E144" i="51"/>
  <c r="G143" i="51"/>
  <c r="E143" i="51"/>
  <c r="H143" i="51"/>
  <c r="E142" i="51"/>
  <c r="G142" i="51"/>
  <c r="H142" i="51"/>
  <c r="G141" i="51"/>
  <c r="E141" i="51"/>
  <c r="G140" i="51"/>
  <c r="E140" i="51"/>
  <c r="H140" i="51"/>
  <c r="E139" i="51"/>
  <c r="G139" i="51"/>
  <c r="H139" i="51"/>
  <c r="G138" i="51"/>
  <c r="E138" i="51"/>
  <c r="H138" i="51"/>
  <c r="G137" i="51"/>
  <c r="E137" i="51"/>
  <c r="G136" i="51"/>
  <c r="E136" i="51"/>
  <c r="H136" i="51"/>
  <c r="G135" i="51"/>
  <c r="E135" i="51"/>
  <c r="G134" i="51"/>
  <c r="E134" i="51"/>
  <c r="H134" i="51"/>
  <c r="G133" i="51"/>
  <c r="E133" i="51"/>
  <c r="H133" i="51"/>
  <c r="G132" i="51"/>
  <c r="E132" i="51"/>
  <c r="G131" i="51"/>
  <c r="E131" i="51"/>
  <c r="H131" i="51"/>
  <c r="G130" i="51"/>
  <c r="E130" i="51"/>
  <c r="G129" i="51"/>
  <c r="E129" i="51"/>
  <c r="G128" i="51"/>
  <c r="E128" i="51"/>
  <c r="G127" i="51"/>
  <c r="E127" i="51"/>
  <c r="G126" i="51"/>
  <c r="E126" i="51"/>
  <c r="H126" i="51"/>
  <c r="G125" i="51"/>
  <c r="E125" i="51"/>
  <c r="G124" i="51"/>
  <c r="E124" i="51"/>
  <c r="G123" i="51"/>
  <c r="E123" i="51"/>
  <c r="H123" i="51"/>
  <c r="G122" i="51"/>
  <c r="E122" i="51"/>
  <c r="G121" i="51"/>
  <c r="E121" i="51"/>
  <c r="H121" i="51"/>
  <c r="G120" i="51"/>
  <c r="E120" i="51"/>
  <c r="G119" i="51"/>
  <c r="E119" i="51"/>
  <c r="H119" i="51"/>
  <c r="G118" i="51"/>
  <c r="E118" i="51"/>
  <c r="H118" i="51"/>
  <c r="G117" i="51"/>
  <c r="E117" i="51"/>
  <c r="G116" i="51"/>
  <c r="E116" i="51"/>
  <c r="G115" i="51"/>
  <c r="E115" i="51"/>
  <c r="G114" i="51"/>
  <c r="E114" i="51"/>
  <c r="G113" i="51"/>
  <c r="E113" i="51"/>
  <c r="G112" i="51"/>
  <c r="E112" i="51"/>
  <c r="H112" i="51"/>
  <c r="E111" i="51"/>
  <c r="G111" i="51"/>
  <c r="H111" i="51"/>
  <c r="G110" i="51"/>
  <c r="E110" i="51"/>
  <c r="G109" i="51"/>
  <c r="E109" i="51"/>
  <c r="H109" i="51"/>
  <c r="G108" i="51"/>
  <c r="E108" i="51"/>
  <c r="G107" i="51"/>
  <c r="E107" i="51"/>
  <c r="H107" i="51"/>
  <c r="G106" i="51"/>
  <c r="E106" i="51"/>
  <c r="G105" i="51"/>
  <c r="E105" i="51"/>
  <c r="G104" i="51"/>
  <c r="E104" i="51"/>
  <c r="G103" i="51"/>
  <c r="E103" i="51"/>
  <c r="G102" i="51"/>
  <c r="E102" i="51"/>
  <c r="H102" i="51"/>
  <c r="G101" i="51"/>
  <c r="E101" i="51"/>
  <c r="G100" i="51"/>
  <c r="E100" i="51"/>
  <c r="G99" i="51"/>
  <c r="E99" i="51"/>
  <c r="G98" i="51"/>
  <c r="E98" i="51"/>
  <c r="G97" i="51"/>
  <c r="E97" i="51"/>
  <c r="G96" i="51"/>
  <c r="E96" i="51"/>
  <c r="E95" i="51"/>
  <c r="G95" i="51"/>
  <c r="H95" i="51"/>
  <c r="G94" i="51"/>
  <c r="E94" i="51"/>
  <c r="G93" i="51"/>
  <c r="E93" i="51"/>
  <c r="H93" i="51"/>
  <c r="G92" i="51"/>
  <c r="E92" i="51"/>
  <c r="G91" i="51"/>
  <c r="E91" i="51"/>
  <c r="H91" i="51"/>
  <c r="G90" i="51"/>
  <c r="E90" i="51"/>
  <c r="H90" i="51"/>
  <c r="G89" i="51"/>
  <c r="E89" i="51"/>
  <c r="H89" i="51"/>
  <c r="G88" i="51"/>
  <c r="E88" i="51"/>
  <c r="G87" i="51"/>
  <c r="E87" i="51"/>
  <c r="H87" i="51"/>
  <c r="G85" i="51"/>
  <c r="E85" i="51"/>
  <c r="G84" i="51"/>
  <c r="E84" i="51"/>
  <c r="H84" i="51"/>
  <c r="G83" i="51"/>
  <c r="E83" i="51"/>
  <c r="G82" i="51"/>
  <c r="E82" i="51"/>
  <c r="H82" i="51"/>
  <c r="G81" i="51"/>
  <c r="E81" i="51"/>
  <c r="H81" i="51"/>
  <c r="G80" i="51"/>
  <c r="E80" i="51"/>
  <c r="H80" i="51"/>
  <c r="G79" i="51"/>
  <c r="E79" i="51"/>
  <c r="H79" i="51"/>
  <c r="G78" i="51"/>
  <c r="E78" i="51"/>
  <c r="H78" i="51"/>
  <c r="G77" i="51"/>
  <c r="E77" i="51"/>
  <c r="H77" i="51"/>
  <c r="G76" i="51"/>
  <c r="E76" i="51"/>
  <c r="G75" i="51"/>
  <c r="E75" i="51"/>
  <c r="H75" i="51"/>
  <c r="E74" i="51"/>
  <c r="G74" i="51"/>
  <c r="H74" i="51"/>
  <c r="G73" i="51"/>
  <c r="E73" i="51"/>
  <c r="H73" i="51"/>
  <c r="G72" i="51"/>
  <c r="E72" i="51"/>
  <c r="H72" i="51"/>
  <c r="G71" i="51"/>
  <c r="E71" i="51"/>
  <c r="G70" i="51"/>
  <c r="E70" i="51"/>
  <c r="H70" i="51"/>
  <c r="G69" i="51"/>
  <c r="E69" i="51"/>
  <c r="H69" i="51"/>
  <c r="G68" i="51"/>
  <c r="E68" i="51"/>
  <c r="H68" i="51"/>
  <c r="G66" i="51"/>
  <c r="E66" i="51"/>
  <c r="G64" i="51"/>
  <c r="E64" i="51"/>
  <c r="H64" i="51"/>
  <c r="G63" i="51"/>
  <c r="E63" i="51"/>
  <c r="G62" i="51"/>
  <c r="E62" i="51"/>
  <c r="G61" i="51"/>
  <c r="E61" i="51"/>
  <c r="G60" i="51"/>
  <c r="E60" i="51"/>
  <c r="G58" i="51"/>
  <c r="E58" i="51"/>
  <c r="H58" i="51"/>
  <c r="G56" i="51"/>
  <c r="E56" i="51"/>
  <c r="G55" i="51"/>
  <c r="E55" i="51"/>
  <c r="G54" i="51"/>
  <c r="E54" i="51"/>
  <c r="G53" i="51"/>
  <c r="E53" i="51"/>
  <c r="H53" i="51"/>
  <c r="G52" i="51"/>
  <c r="E52" i="51"/>
  <c r="G51" i="51"/>
  <c r="E51" i="51"/>
  <c r="E50" i="51"/>
  <c r="G50" i="51"/>
  <c r="H50" i="51"/>
  <c r="G49" i="51"/>
  <c r="E49" i="51"/>
  <c r="G48" i="51"/>
  <c r="E48" i="51"/>
  <c r="G46" i="51"/>
  <c r="E46" i="51"/>
  <c r="G45" i="51"/>
  <c r="E45" i="51"/>
  <c r="G44" i="51"/>
  <c r="E44" i="51"/>
  <c r="G43" i="51"/>
  <c r="E43" i="51"/>
  <c r="G42" i="51"/>
  <c r="E42" i="51"/>
  <c r="G40" i="51"/>
  <c r="E40" i="51"/>
  <c r="G39" i="51"/>
  <c r="E39" i="51"/>
  <c r="G38" i="51"/>
  <c r="E38" i="51"/>
  <c r="G37" i="51"/>
  <c r="E37" i="51"/>
  <c r="G36" i="51"/>
  <c r="E36" i="51"/>
  <c r="G35" i="51"/>
  <c r="E35" i="51"/>
  <c r="H35" i="51"/>
  <c r="G34" i="51"/>
  <c r="E34" i="51"/>
  <c r="G32" i="51"/>
  <c r="E32" i="51"/>
  <c r="H32" i="51"/>
  <c r="E31" i="51"/>
  <c r="G31" i="51"/>
  <c r="H31" i="51"/>
  <c r="G30" i="51"/>
  <c r="E30" i="51"/>
  <c r="G29" i="51"/>
  <c r="E29" i="51"/>
  <c r="G28" i="51"/>
  <c r="E28" i="51"/>
  <c r="G27" i="51"/>
  <c r="E27" i="51"/>
  <c r="G26" i="51"/>
  <c r="E26" i="51"/>
  <c r="H26" i="51"/>
  <c r="G25" i="51"/>
  <c r="E25" i="51"/>
  <c r="G24" i="51"/>
  <c r="E24" i="51"/>
  <c r="G23" i="51"/>
  <c r="E23" i="51"/>
  <c r="G22" i="51"/>
  <c r="E22" i="51"/>
  <c r="H22" i="51"/>
  <c r="G21" i="51"/>
  <c r="E21" i="51"/>
  <c r="G20" i="51"/>
  <c r="E20" i="51"/>
  <c r="E19" i="51"/>
  <c r="G19" i="51"/>
  <c r="H19" i="51"/>
  <c r="G18" i="51"/>
  <c r="E18" i="51"/>
  <c r="G17" i="51"/>
  <c r="E17" i="51"/>
  <c r="G16" i="51"/>
  <c r="E16" i="51"/>
  <c r="H16" i="51"/>
  <c r="E15" i="51"/>
  <c r="G15" i="51"/>
  <c r="H15" i="51"/>
  <c r="G14" i="51"/>
  <c r="E14" i="51"/>
  <c r="H14" i="51"/>
  <c r="G13" i="51"/>
  <c r="E13" i="51"/>
  <c r="H13" i="51"/>
  <c r="G12" i="51"/>
  <c r="E12" i="51"/>
  <c r="G11" i="51"/>
  <c r="E11" i="51"/>
  <c r="H11" i="51"/>
  <c r="G10" i="51"/>
  <c r="E10" i="51"/>
  <c r="G9" i="51"/>
  <c r="E9" i="51"/>
  <c r="H9" i="51"/>
  <c r="G8" i="51"/>
  <c r="E8" i="51"/>
  <c r="G7" i="51"/>
  <c r="E7" i="51"/>
  <c r="H7" i="51"/>
  <c r="G10" i="47"/>
  <c r="F1121" i="7"/>
  <c r="C8" i="47"/>
  <c r="G220" i="46"/>
  <c r="G219" i="46"/>
  <c r="G218" i="46"/>
  <c r="A218" i="46"/>
  <c r="A219" i="46"/>
  <c r="A220" i="46"/>
  <c r="G215" i="46"/>
  <c r="G216" i="46"/>
  <c r="A215" i="46"/>
  <c r="G212" i="46"/>
  <c r="E211" i="46"/>
  <c r="G211" i="46"/>
  <c r="G210" i="46"/>
  <c r="G209" i="46"/>
  <c r="G208" i="46"/>
  <c r="G207" i="46"/>
  <c r="G206" i="46"/>
  <c r="A205" i="46"/>
  <c r="A206" i="46"/>
  <c r="A207" i="46"/>
  <c r="A208" i="46"/>
  <c r="A209" i="46"/>
  <c r="A210" i="46"/>
  <c r="A211" i="46"/>
  <c r="A212" i="46"/>
  <c r="G205" i="46"/>
  <c r="G202" i="46"/>
  <c r="G201" i="46"/>
  <c r="G200" i="46"/>
  <c r="G199" i="46"/>
  <c r="G198" i="46"/>
  <c r="G197" i="46"/>
  <c r="E196" i="46"/>
  <c r="G196" i="46"/>
  <c r="A196" i="46"/>
  <c r="A197" i="46"/>
  <c r="A198" i="46"/>
  <c r="A199" i="46"/>
  <c r="A200" i="46"/>
  <c r="A201" i="46"/>
  <c r="A202" i="46"/>
  <c r="G193" i="46"/>
  <c r="G194" i="46"/>
  <c r="A193" i="46"/>
  <c r="G190" i="46"/>
  <c r="G189" i="46"/>
  <c r="E188" i="46"/>
  <c r="G188" i="46"/>
  <c r="G187" i="46"/>
  <c r="G186" i="46"/>
  <c r="G185" i="46"/>
  <c r="G184" i="46"/>
  <c r="G183" i="46"/>
  <c r="G182" i="46"/>
  <c r="G181" i="46"/>
  <c r="G180" i="46"/>
  <c r="G179" i="46"/>
  <c r="G178" i="46"/>
  <c r="G177" i="46"/>
  <c r="G176" i="46"/>
  <c r="G175" i="46"/>
  <c r="G174" i="46"/>
  <c r="G173" i="46"/>
  <c r="G172" i="46"/>
  <c r="G171" i="46"/>
  <c r="G170" i="46"/>
  <c r="G169" i="46"/>
  <c r="G168" i="46"/>
  <c r="G167" i="46"/>
  <c r="G166" i="46"/>
  <c r="G165" i="46"/>
  <c r="G164" i="46"/>
  <c r="G163" i="46"/>
  <c r="G162" i="46"/>
  <c r="G161" i="46"/>
  <c r="G160" i="46"/>
  <c r="G159" i="46"/>
  <c r="G158" i="46"/>
  <c r="G157" i="46"/>
  <c r="G156" i="46"/>
  <c r="G155" i="46"/>
  <c r="G154" i="46"/>
  <c r="G153" i="46"/>
  <c r="G152" i="46"/>
  <c r="A152" i="46"/>
  <c r="A153" i="46"/>
  <c r="A154" i="46"/>
  <c r="A155" i="46"/>
  <c r="A156" i="46"/>
  <c r="A157" i="46"/>
  <c r="A158" i="46"/>
  <c r="A159" i="46"/>
  <c r="A160" i="46"/>
  <c r="A161" i="46"/>
  <c r="A162" i="46"/>
  <c r="A163" i="46"/>
  <c r="A164" i="46"/>
  <c r="A165" i="46"/>
  <c r="A166" i="46"/>
  <c r="A167" i="46"/>
  <c r="A168" i="46"/>
  <c r="A169" i="46"/>
  <c r="A170" i="46"/>
  <c r="A171" i="46"/>
  <c r="A172" i="46"/>
  <c r="A173" i="46"/>
  <c r="A174" i="46"/>
  <c r="A175" i="46"/>
  <c r="A176" i="46"/>
  <c r="A177" i="46"/>
  <c r="A178" i="46"/>
  <c r="A179" i="46"/>
  <c r="A180" i="46"/>
  <c r="A181" i="46"/>
  <c r="A182" i="46"/>
  <c r="A183" i="46"/>
  <c r="A184" i="46"/>
  <c r="A185" i="46"/>
  <c r="A186" i="46"/>
  <c r="A187" i="46"/>
  <c r="A188" i="46"/>
  <c r="A189" i="46"/>
  <c r="A190" i="46"/>
  <c r="G147" i="46"/>
  <c r="G146" i="46"/>
  <c r="G145" i="46"/>
  <c r="A143" i="46"/>
  <c r="A144" i="46"/>
  <c r="A145" i="46"/>
  <c r="A146" i="46"/>
  <c r="A147" i="46"/>
  <c r="G143" i="46"/>
  <c r="G141" i="46"/>
  <c r="G140" i="46"/>
  <c r="G139" i="46"/>
  <c r="A138" i="46"/>
  <c r="A139" i="46"/>
  <c r="A140" i="46"/>
  <c r="A141" i="46"/>
  <c r="G132" i="46"/>
  <c r="G131" i="46"/>
  <c r="A130" i="46"/>
  <c r="A131" i="46"/>
  <c r="A132" i="46"/>
  <c r="G130" i="46"/>
  <c r="G128" i="46"/>
  <c r="G127" i="46"/>
  <c r="G126" i="46"/>
  <c r="G125" i="46"/>
  <c r="G124" i="46"/>
  <c r="A120" i="46"/>
  <c r="A121" i="46"/>
  <c r="A122" i="46"/>
  <c r="A123" i="46"/>
  <c r="A124" i="46"/>
  <c r="A125" i="46"/>
  <c r="A126" i="46"/>
  <c r="A127" i="46"/>
  <c r="A128" i="46"/>
  <c r="G120" i="46"/>
  <c r="G114" i="46"/>
  <c r="G113" i="46"/>
  <c r="G112" i="46"/>
  <c r="A112" i="46"/>
  <c r="A113" i="46"/>
  <c r="A114" i="46"/>
  <c r="G110" i="46"/>
  <c r="G109" i="46"/>
  <c r="G108" i="46"/>
  <c r="G107" i="46"/>
  <c r="G106" i="46"/>
  <c r="G105" i="46"/>
  <c r="G104" i="46"/>
  <c r="G102" i="46"/>
  <c r="G101" i="46"/>
  <c r="G100" i="46"/>
  <c r="G99" i="46"/>
  <c r="G98" i="46"/>
  <c r="G97" i="46"/>
  <c r="G96" i="46"/>
  <c r="G95" i="46"/>
  <c r="G94" i="46"/>
  <c r="A93" i="46"/>
  <c r="A94" i="46"/>
  <c r="A95" i="46"/>
  <c r="A96" i="46"/>
  <c r="A97" i="46"/>
  <c r="A98" i="46"/>
  <c r="A99" i="46"/>
  <c r="A100" i="46"/>
  <c r="A101" i="46"/>
  <c r="A102" i="46"/>
  <c r="A103" i="46"/>
  <c r="A104" i="46"/>
  <c r="A105" i="46"/>
  <c r="A106" i="46"/>
  <c r="A107" i="46"/>
  <c r="A108" i="46"/>
  <c r="A109" i="46"/>
  <c r="A110" i="46"/>
  <c r="G87" i="46"/>
  <c r="G86" i="46"/>
  <c r="G88" i="46"/>
  <c r="G5" i="46"/>
  <c r="A86" i="46"/>
  <c r="A87" i="46"/>
  <c r="G84" i="46"/>
  <c r="G83" i="46"/>
  <c r="G82" i="46"/>
  <c r="A81" i="46"/>
  <c r="A82" i="46"/>
  <c r="A83" i="46"/>
  <c r="A84" i="46"/>
  <c r="G81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G62" i="46"/>
  <c r="G60" i="46"/>
  <c r="G59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G29" i="46"/>
  <c r="G28" i="46"/>
  <c r="G24" i="46"/>
  <c r="G22" i="46"/>
  <c r="G21" i="46"/>
  <c r="G20" i="46"/>
  <c r="A20" i="46"/>
  <c r="A21" i="46"/>
  <c r="A22" i="46"/>
  <c r="A23" i="46"/>
  <c r="A24" i="46"/>
  <c r="G18" i="46"/>
  <c r="A17" i="46"/>
  <c r="A18" i="46"/>
  <c r="G17" i="46"/>
  <c r="G16" i="46"/>
  <c r="G15" i="46"/>
  <c r="G14" i="46"/>
  <c r="G13" i="46"/>
  <c r="F1125" i="7"/>
  <c r="G8" i="45"/>
  <c r="G210" i="45"/>
  <c r="G209" i="45"/>
  <c r="G208" i="45"/>
  <c r="G207" i="45"/>
  <c r="G206" i="45"/>
  <c r="G205" i="45"/>
  <c r="G204" i="45"/>
  <c r="G203" i="45"/>
  <c r="G202" i="45"/>
  <c r="G201" i="45"/>
  <c r="G200" i="45"/>
  <c r="G199" i="45"/>
  <c r="G198" i="45"/>
  <c r="G197" i="45"/>
  <c r="G196" i="45"/>
  <c r="G195" i="45"/>
  <c r="G194" i="45"/>
  <c r="G193" i="45"/>
  <c r="G211" i="45"/>
  <c r="G190" i="45"/>
  <c r="G189" i="45"/>
  <c r="G188" i="45"/>
  <c r="G187" i="45"/>
  <c r="G186" i="45"/>
  <c r="G185" i="45"/>
  <c r="G184" i="45"/>
  <c r="G183" i="45"/>
  <c r="G182" i="45"/>
  <c r="G181" i="45"/>
  <c r="G180" i="45"/>
  <c r="G179" i="45"/>
  <c r="G178" i="45"/>
  <c r="G177" i="45"/>
  <c r="G176" i="45"/>
  <c r="G175" i="45"/>
  <c r="G191" i="45"/>
  <c r="G172" i="45"/>
  <c r="G171" i="45"/>
  <c r="G170" i="45"/>
  <c r="G169" i="45"/>
  <c r="G168" i="45"/>
  <c r="G167" i="45"/>
  <c r="G166" i="45"/>
  <c r="G165" i="45"/>
  <c r="G164" i="45"/>
  <c r="G163" i="45"/>
  <c r="G162" i="45"/>
  <c r="G161" i="45"/>
  <c r="G160" i="45"/>
  <c r="G159" i="45"/>
  <c r="G158" i="45"/>
  <c r="G157" i="45"/>
  <c r="G156" i="45"/>
  <c r="G155" i="45"/>
  <c r="G154" i="45"/>
  <c r="G153" i="45"/>
  <c r="G152" i="45"/>
  <c r="G151" i="45"/>
  <c r="G150" i="45"/>
  <c r="G149" i="45"/>
  <c r="G148" i="45"/>
  <c r="G147" i="45"/>
  <c r="G146" i="45"/>
  <c r="G145" i="45"/>
  <c r="G144" i="45"/>
  <c r="G143" i="45"/>
  <c r="G142" i="45"/>
  <c r="G141" i="45"/>
  <c r="G140" i="45"/>
  <c r="G139" i="45"/>
  <c r="G138" i="45"/>
  <c r="G137" i="45"/>
  <c r="G136" i="45"/>
  <c r="A136" i="45"/>
  <c r="A137" i="45"/>
  <c r="A138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152" i="45"/>
  <c r="A153" i="45"/>
  <c r="A154" i="45"/>
  <c r="A155" i="45"/>
  <c r="A156" i="45"/>
  <c r="A157" i="45"/>
  <c r="A158" i="45"/>
  <c r="A159" i="45"/>
  <c r="A160" i="45"/>
  <c r="A161" i="45"/>
  <c r="A162" i="45"/>
  <c r="A163" i="45"/>
  <c r="A164" i="45"/>
  <c r="A165" i="45"/>
  <c r="A166" i="45"/>
  <c r="A167" i="45"/>
  <c r="A168" i="45"/>
  <c r="A169" i="45"/>
  <c r="A170" i="45"/>
  <c r="A171" i="45"/>
  <c r="A172" i="45"/>
  <c r="G135" i="45"/>
  <c r="G132" i="45"/>
  <c r="G131" i="45"/>
  <c r="G130" i="45"/>
  <c r="G129" i="45"/>
  <c r="G128" i="45"/>
  <c r="G127" i="45"/>
  <c r="G126" i="45"/>
  <c r="G125" i="45"/>
  <c r="G124" i="45"/>
  <c r="G123" i="45"/>
  <c r="G122" i="45"/>
  <c r="G121" i="45"/>
  <c r="G120" i="45"/>
  <c r="G119" i="45"/>
  <c r="G118" i="45"/>
  <c r="G117" i="45"/>
  <c r="G116" i="45"/>
  <c r="G115" i="45"/>
  <c r="G114" i="45"/>
  <c r="G113" i="45"/>
  <c r="G112" i="45"/>
  <c r="G111" i="45"/>
  <c r="G110" i="45"/>
  <c r="G109" i="45"/>
  <c r="G108" i="45"/>
  <c r="G107" i="45"/>
  <c r="G106" i="45"/>
  <c r="G105" i="45"/>
  <c r="G104" i="45"/>
  <c r="G101" i="45"/>
  <c r="G100" i="45"/>
  <c r="G99" i="45"/>
  <c r="G98" i="45"/>
  <c r="G97" i="45"/>
  <c r="G96" i="45"/>
  <c r="G95" i="45"/>
  <c r="A95" i="45"/>
  <c r="A96" i="45"/>
  <c r="A97" i="45"/>
  <c r="A98" i="45"/>
  <c r="A99" i="45"/>
  <c r="A100" i="45"/>
  <c r="A101" i="45"/>
  <c r="G94" i="45"/>
  <c r="G91" i="45"/>
  <c r="G90" i="45"/>
  <c r="G89" i="45"/>
  <c r="G88" i="45"/>
  <c r="A88" i="45"/>
  <c r="A89" i="45"/>
  <c r="A90" i="45"/>
  <c r="A91" i="45"/>
  <c r="G87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33" i="45"/>
  <c r="J363" i="43"/>
  <c r="I363" i="43"/>
  <c r="I361" i="43"/>
  <c r="H361" i="43"/>
  <c r="E361" i="43"/>
  <c r="I359" i="43"/>
  <c r="H359" i="43"/>
  <c r="E359" i="43"/>
  <c r="I357" i="43"/>
  <c r="H357" i="43"/>
  <c r="E357" i="43"/>
  <c r="I355" i="43"/>
  <c r="H355" i="43"/>
  <c r="H362" i="43"/>
  <c r="E355" i="43"/>
  <c r="J354" i="43"/>
  <c r="I354" i="43"/>
  <c r="I351" i="43"/>
  <c r="H351" i="43"/>
  <c r="E351" i="43"/>
  <c r="J351" i="43"/>
  <c r="I350" i="43"/>
  <c r="H350" i="43"/>
  <c r="E350" i="43"/>
  <c r="I349" i="43"/>
  <c r="H349" i="43"/>
  <c r="H352" i="43"/>
  <c r="E349" i="43"/>
  <c r="E352" i="43"/>
  <c r="I344" i="43"/>
  <c r="H344" i="43"/>
  <c r="H345" i="43"/>
  <c r="E344" i="43"/>
  <c r="E345" i="43"/>
  <c r="I340" i="43"/>
  <c r="H340" i="43"/>
  <c r="E340" i="43"/>
  <c r="J340" i="43"/>
  <c r="I339" i="43"/>
  <c r="H339" i="43"/>
  <c r="E339" i="43"/>
  <c r="I338" i="43"/>
  <c r="H338" i="43"/>
  <c r="E338" i="43"/>
  <c r="I337" i="43"/>
  <c r="H337" i="43"/>
  <c r="E337" i="43"/>
  <c r="E336" i="43"/>
  <c r="H336" i="43"/>
  <c r="J336" i="43"/>
  <c r="I336" i="43"/>
  <c r="I335" i="43"/>
  <c r="H335" i="43"/>
  <c r="E335" i="43"/>
  <c r="J335" i="43"/>
  <c r="I334" i="43"/>
  <c r="H334" i="43"/>
  <c r="E334" i="43"/>
  <c r="J334" i="43"/>
  <c r="I333" i="43"/>
  <c r="H333" i="43"/>
  <c r="E333" i="43"/>
  <c r="I332" i="43"/>
  <c r="H332" i="43"/>
  <c r="E332" i="43"/>
  <c r="J332" i="43"/>
  <c r="I331" i="43"/>
  <c r="H331" i="43"/>
  <c r="E331" i="43"/>
  <c r="J331" i="43"/>
  <c r="I329" i="43"/>
  <c r="H329" i="43"/>
  <c r="H341" i="43"/>
  <c r="E329" i="43"/>
  <c r="E341" i="43"/>
  <c r="I325" i="43"/>
  <c r="H325" i="43"/>
  <c r="E325" i="43"/>
  <c r="J325" i="43"/>
  <c r="J324" i="43"/>
  <c r="I324" i="43"/>
  <c r="I323" i="43"/>
  <c r="H323" i="43"/>
  <c r="E323" i="43"/>
  <c r="I322" i="43"/>
  <c r="H322" i="43"/>
  <c r="H326" i="43"/>
  <c r="E322" i="43"/>
  <c r="J321" i="43"/>
  <c r="I321" i="43"/>
  <c r="I318" i="43"/>
  <c r="H318" i="43"/>
  <c r="E318" i="43"/>
  <c r="J318" i="43"/>
  <c r="I316" i="43"/>
  <c r="H316" i="43"/>
  <c r="E316" i="43"/>
  <c r="J316" i="43"/>
  <c r="I314" i="43"/>
  <c r="H314" i="43"/>
  <c r="E314" i="43"/>
  <c r="J314" i="43"/>
  <c r="I313" i="43"/>
  <c r="H313" i="43"/>
  <c r="E313" i="43"/>
  <c r="I311" i="43"/>
  <c r="H311" i="43"/>
  <c r="E311" i="43"/>
  <c r="I309" i="43"/>
  <c r="H309" i="43"/>
  <c r="E309" i="43"/>
  <c r="I308" i="43"/>
  <c r="H308" i="43"/>
  <c r="E308" i="43"/>
  <c r="I306" i="43"/>
  <c r="H306" i="43"/>
  <c r="E306" i="43"/>
  <c r="I305" i="43"/>
  <c r="H305" i="43"/>
  <c r="H319" i="43"/>
  <c r="E305" i="43"/>
  <c r="I301" i="43"/>
  <c r="H301" i="43"/>
  <c r="E301" i="43"/>
  <c r="I300" i="43"/>
  <c r="H300" i="43"/>
  <c r="E300" i="43"/>
  <c r="J300" i="43"/>
  <c r="J299" i="43"/>
  <c r="I299" i="43"/>
  <c r="I298" i="43"/>
  <c r="H298" i="43"/>
  <c r="E298" i="43"/>
  <c r="J298" i="43"/>
  <c r="I297" i="43"/>
  <c r="H297" i="43"/>
  <c r="E297" i="43"/>
  <c r="J297" i="43"/>
  <c r="I296" i="43"/>
  <c r="H296" i="43"/>
  <c r="E296" i="43"/>
  <c r="J296" i="43"/>
  <c r="I295" i="43"/>
  <c r="H295" i="43"/>
  <c r="E295" i="43"/>
  <c r="J295" i="43"/>
  <c r="I293" i="43"/>
  <c r="H293" i="43"/>
  <c r="E293" i="43"/>
  <c r="J293" i="43"/>
  <c r="I292" i="43"/>
  <c r="H292" i="43"/>
  <c r="E292" i="43"/>
  <c r="J292" i="43"/>
  <c r="I291" i="43"/>
  <c r="H291" i="43"/>
  <c r="E291" i="43"/>
  <c r="I290" i="43"/>
  <c r="H290" i="43"/>
  <c r="E290" i="43"/>
  <c r="I287" i="43"/>
  <c r="H287" i="43"/>
  <c r="E287" i="43"/>
  <c r="I285" i="43"/>
  <c r="H285" i="43"/>
  <c r="E285" i="43"/>
  <c r="I282" i="43"/>
  <c r="H282" i="43"/>
  <c r="E282" i="43"/>
  <c r="I279" i="43"/>
  <c r="H279" i="43"/>
  <c r="E279" i="43"/>
  <c r="I276" i="43"/>
  <c r="H276" i="43"/>
  <c r="E276" i="43"/>
  <c r="I273" i="43"/>
  <c r="H273" i="43"/>
  <c r="E273" i="43"/>
  <c r="J273" i="43"/>
  <c r="I272" i="43"/>
  <c r="H272" i="43"/>
  <c r="E272" i="43"/>
  <c r="I268" i="43"/>
  <c r="H268" i="43"/>
  <c r="E268" i="43"/>
  <c r="I265" i="43"/>
  <c r="H265" i="43"/>
  <c r="E265" i="43"/>
  <c r="I264" i="43"/>
  <c r="H264" i="43"/>
  <c r="H302" i="43"/>
  <c r="E264" i="43"/>
  <c r="E302" i="43"/>
  <c r="I258" i="43"/>
  <c r="H258" i="43"/>
  <c r="E258" i="43"/>
  <c r="I254" i="43"/>
  <c r="H254" i="43"/>
  <c r="E254" i="43"/>
  <c r="I251" i="43"/>
  <c r="H251" i="43"/>
  <c r="E251" i="43"/>
  <c r="E250" i="43"/>
  <c r="H250" i="43"/>
  <c r="J250" i="43"/>
  <c r="I250" i="43"/>
  <c r="I247" i="43"/>
  <c r="H247" i="43"/>
  <c r="E247" i="43"/>
  <c r="I246" i="43"/>
  <c r="H246" i="43"/>
  <c r="E246" i="43"/>
  <c r="I243" i="43"/>
  <c r="H243" i="43"/>
  <c r="E243" i="43"/>
  <c r="I242" i="43"/>
  <c r="H242" i="43"/>
  <c r="E242" i="43"/>
  <c r="I241" i="43"/>
  <c r="H241" i="43"/>
  <c r="E241" i="43"/>
  <c r="I239" i="43"/>
  <c r="H239" i="43"/>
  <c r="E239" i="43"/>
  <c r="I238" i="43"/>
  <c r="H238" i="43"/>
  <c r="E238" i="43"/>
  <c r="E237" i="43"/>
  <c r="H237" i="43"/>
  <c r="J237" i="43"/>
  <c r="I237" i="43"/>
  <c r="I234" i="43"/>
  <c r="H234" i="43"/>
  <c r="E234" i="43"/>
  <c r="J234" i="43"/>
  <c r="I233" i="43"/>
  <c r="H233" i="43"/>
  <c r="E233" i="43"/>
  <c r="J233" i="43"/>
  <c r="I230" i="43"/>
  <c r="H230" i="43"/>
  <c r="E230" i="43"/>
  <c r="J230" i="43"/>
  <c r="I229" i="43"/>
  <c r="H229" i="43"/>
  <c r="E229" i="43"/>
  <c r="J229" i="43"/>
  <c r="I227" i="43"/>
  <c r="H227" i="43"/>
  <c r="E227" i="43"/>
  <c r="J227" i="43"/>
  <c r="I224" i="43"/>
  <c r="H224" i="43"/>
  <c r="E224" i="43"/>
  <c r="J224" i="43"/>
  <c r="I223" i="43"/>
  <c r="H223" i="43"/>
  <c r="E223" i="43"/>
  <c r="J223" i="43"/>
  <c r="I222" i="43"/>
  <c r="H222" i="43"/>
  <c r="E222" i="43"/>
  <c r="J222" i="43"/>
  <c r="I221" i="43"/>
  <c r="H221" i="43"/>
  <c r="E221" i="43"/>
  <c r="I218" i="43"/>
  <c r="H218" i="43"/>
  <c r="E218" i="43"/>
  <c r="I215" i="43"/>
  <c r="H215" i="43"/>
  <c r="E215" i="43"/>
  <c r="I211" i="43"/>
  <c r="H211" i="43"/>
  <c r="E211" i="43"/>
  <c r="I209" i="43"/>
  <c r="H209" i="43"/>
  <c r="E209" i="43"/>
  <c r="I206" i="43"/>
  <c r="H206" i="43"/>
  <c r="E206" i="43"/>
  <c r="I203" i="43"/>
  <c r="H203" i="43"/>
  <c r="E203" i="43"/>
  <c r="I201" i="43"/>
  <c r="H201" i="43"/>
  <c r="E201" i="43"/>
  <c r="J201" i="43"/>
  <c r="I198" i="43"/>
  <c r="H198" i="43"/>
  <c r="E198" i="43"/>
  <c r="I196" i="43"/>
  <c r="H196" i="43"/>
  <c r="E196" i="43"/>
  <c r="I191" i="43"/>
  <c r="H191" i="43"/>
  <c r="E191" i="43"/>
  <c r="I189" i="43"/>
  <c r="H189" i="43"/>
  <c r="E189" i="43"/>
  <c r="I186" i="43"/>
  <c r="H186" i="43"/>
  <c r="E186" i="43"/>
  <c r="I185" i="43"/>
  <c r="H185" i="43"/>
  <c r="E185" i="43"/>
  <c r="I184" i="43"/>
  <c r="H184" i="43"/>
  <c r="E184" i="43"/>
  <c r="E182" i="43"/>
  <c r="H182" i="43"/>
  <c r="J182" i="43"/>
  <c r="I182" i="43"/>
  <c r="I181" i="43"/>
  <c r="H181" i="43"/>
  <c r="E181" i="43"/>
  <c r="I180" i="43"/>
  <c r="H180" i="43"/>
  <c r="E180" i="43"/>
  <c r="I176" i="43"/>
  <c r="H176" i="43"/>
  <c r="E176" i="43"/>
  <c r="I174" i="43"/>
  <c r="H174" i="43"/>
  <c r="E174" i="43"/>
  <c r="I171" i="43"/>
  <c r="H171" i="43"/>
  <c r="E171" i="43"/>
  <c r="I169" i="43"/>
  <c r="H169" i="43"/>
  <c r="E169" i="43"/>
  <c r="I166" i="43"/>
  <c r="H166" i="43"/>
  <c r="E166" i="43"/>
  <c r="E165" i="43"/>
  <c r="H165" i="43"/>
  <c r="J165" i="43"/>
  <c r="I165" i="43"/>
  <c r="I163" i="43"/>
  <c r="H163" i="43"/>
  <c r="E163" i="43"/>
  <c r="J163" i="43"/>
  <c r="I162" i="43"/>
  <c r="H162" i="43"/>
  <c r="E162" i="43"/>
  <c r="J162" i="43"/>
  <c r="I159" i="43"/>
  <c r="H159" i="43"/>
  <c r="E159" i="43"/>
  <c r="J159" i="43"/>
  <c r="I155" i="43"/>
  <c r="H155" i="43"/>
  <c r="E155" i="43"/>
  <c r="J155" i="43"/>
  <c r="I154" i="43"/>
  <c r="H154" i="43"/>
  <c r="E154" i="43"/>
  <c r="J154" i="43"/>
  <c r="I151" i="43"/>
  <c r="H151" i="43"/>
  <c r="E151" i="43"/>
  <c r="J151" i="43"/>
  <c r="I150" i="43"/>
  <c r="H150" i="43"/>
  <c r="E150" i="43"/>
  <c r="I147" i="43"/>
  <c r="H147" i="43"/>
  <c r="E147" i="43"/>
  <c r="J147" i="43"/>
  <c r="I146" i="43"/>
  <c r="H146" i="43"/>
  <c r="E146" i="43"/>
  <c r="I145" i="43"/>
  <c r="H145" i="43"/>
  <c r="E145" i="43"/>
  <c r="I143" i="43"/>
  <c r="H143" i="43"/>
  <c r="E143" i="43"/>
  <c r="I142" i="43"/>
  <c r="H142" i="43"/>
  <c r="E142" i="43"/>
  <c r="I141" i="43"/>
  <c r="H141" i="43"/>
  <c r="E141" i="43"/>
  <c r="I138" i="43"/>
  <c r="H138" i="43"/>
  <c r="E138" i="43"/>
  <c r="I137" i="43"/>
  <c r="H137" i="43"/>
  <c r="E137" i="43"/>
  <c r="I134" i="43"/>
  <c r="H134" i="43"/>
  <c r="E134" i="43"/>
  <c r="J134" i="43"/>
  <c r="I131" i="43"/>
  <c r="H131" i="43"/>
  <c r="E131" i="43"/>
  <c r="I130" i="43"/>
  <c r="H130" i="43"/>
  <c r="E130" i="43"/>
  <c r="I129" i="43"/>
  <c r="H129" i="43"/>
  <c r="E129" i="43"/>
  <c r="I126" i="43"/>
  <c r="H126" i="43"/>
  <c r="E126" i="43"/>
  <c r="I125" i="43"/>
  <c r="H125" i="43"/>
  <c r="E125" i="43"/>
  <c r="I124" i="43"/>
  <c r="H124" i="43"/>
  <c r="E124" i="43"/>
  <c r="I123" i="43"/>
  <c r="H123" i="43"/>
  <c r="E123" i="43"/>
  <c r="E122" i="43"/>
  <c r="H122" i="43"/>
  <c r="J122" i="43"/>
  <c r="I122" i="43"/>
  <c r="I121" i="43"/>
  <c r="H121" i="43"/>
  <c r="E121" i="43"/>
  <c r="I119" i="43"/>
  <c r="H119" i="43"/>
  <c r="E119" i="43"/>
  <c r="I118" i="43"/>
  <c r="H118" i="43"/>
  <c r="E118" i="43"/>
  <c r="I117" i="43"/>
  <c r="H117" i="43"/>
  <c r="E117" i="43"/>
  <c r="I114" i="43"/>
  <c r="H114" i="43"/>
  <c r="E114" i="43"/>
  <c r="I113" i="43"/>
  <c r="H113" i="43"/>
  <c r="E113" i="43"/>
  <c r="I112" i="43"/>
  <c r="H112" i="43"/>
  <c r="E112" i="43"/>
  <c r="E111" i="43"/>
  <c r="H111" i="43"/>
  <c r="J111" i="43"/>
  <c r="I111" i="43"/>
  <c r="I110" i="43"/>
  <c r="H110" i="43"/>
  <c r="E110" i="43"/>
  <c r="J110" i="43"/>
  <c r="I109" i="43"/>
  <c r="H109" i="43"/>
  <c r="E109" i="43"/>
  <c r="J109" i="43"/>
  <c r="I105" i="43"/>
  <c r="H105" i="43"/>
  <c r="E105" i="43"/>
  <c r="J105" i="43"/>
  <c r="I102" i="43"/>
  <c r="H102" i="43"/>
  <c r="E102" i="43"/>
  <c r="J102" i="43"/>
  <c r="I101" i="43"/>
  <c r="H101" i="43"/>
  <c r="E101" i="43"/>
  <c r="I100" i="43"/>
  <c r="H100" i="43"/>
  <c r="E100" i="43"/>
  <c r="I97" i="43"/>
  <c r="H97" i="43"/>
  <c r="E97" i="43"/>
  <c r="I96" i="43"/>
  <c r="H96" i="43"/>
  <c r="E96" i="43"/>
  <c r="I95" i="43"/>
  <c r="H95" i="43"/>
  <c r="E95" i="43"/>
  <c r="I94" i="43"/>
  <c r="H94" i="43"/>
  <c r="E94" i="43"/>
  <c r="I91" i="43"/>
  <c r="H91" i="43"/>
  <c r="E91" i="43"/>
  <c r="I90" i="43"/>
  <c r="H90" i="43"/>
  <c r="E90" i="43"/>
  <c r="I89" i="43"/>
  <c r="H89" i="43"/>
  <c r="E89" i="43"/>
  <c r="I86" i="43"/>
  <c r="H86" i="43"/>
  <c r="E86" i="43"/>
  <c r="I85" i="43"/>
  <c r="H85" i="43"/>
  <c r="E85" i="43"/>
  <c r="I84" i="43"/>
  <c r="H84" i="43"/>
  <c r="E84" i="43"/>
  <c r="J84" i="43"/>
  <c r="I79" i="43"/>
  <c r="H79" i="43"/>
  <c r="E79" i="43"/>
  <c r="I78" i="43"/>
  <c r="H78" i="43"/>
  <c r="E78" i="43"/>
  <c r="I75" i="43"/>
  <c r="H75" i="43"/>
  <c r="E75" i="43"/>
  <c r="E74" i="43"/>
  <c r="H74" i="43"/>
  <c r="J74" i="43"/>
  <c r="I74" i="43"/>
  <c r="I71" i="43"/>
  <c r="H71" i="43"/>
  <c r="E71" i="43"/>
  <c r="I70" i="43"/>
  <c r="H70" i="43"/>
  <c r="E70" i="43"/>
  <c r="J70" i="43"/>
  <c r="I69" i="43"/>
  <c r="H69" i="43"/>
  <c r="E69" i="43"/>
  <c r="J69" i="43"/>
  <c r="I68" i="43"/>
  <c r="H68" i="43"/>
  <c r="E68" i="43"/>
  <c r="J68" i="43"/>
  <c r="I67" i="43"/>
  <c r="H67" i="43"/>
  <c r="E67" i="43"/>
  <c r="J67" i="43"/>
  <c r="I65" i="43"/>
  <c r="H65" i="43"/>
  <c r="E65" i="43"/>
  <c r="J65" i="43"/>
  <c r="I64" i="43"/>
  <c r="H64" i="43"/>
  <c r="E64" i="43"/>
  <c r="J64" i="43"/>
  <c r="I63" i="43"/>
  <c r="H63" i="43"/>
  <c r="E63" i="43"/>
  <c r="I62" i="43"/>
  <c r="H62" i="43"/>
  <c r="E62" i="43"/>
  <c r="I61" i="43"/>
  <c r="H61" i="43"/>
  <c r="E61" i="43"/>
  <c r="I55" i="43"/>
  <c r="H55" i="43"/>
  <c r="E55" i="43"/>
  <c r="E50" i="43"/>
  <c r="H50" i="43"/>
  <c r="J50" i="43"/>
  <c r="I50" i="43"/>
  <c r="I47" i="43"/>
  <c r="H47" i="43"/>
  <c r="E47" i="43"/>
  <c r="J47" i="43"/>
  <c r="I46" i="43"/>
  <c r="H46" i="43"/>
  <c r="E46" i="43"/>
  <c r="J46" i="43"/>
  <c r="I45" i="43"/>
  <c r="H45" i="43"/>
  <c r="H56" i="43"/>
  <c r="E45" i="43"/>
  <c r="J45" i="43"/>
  <c r="I41" i="43"/>
  <c r="H41" i="43"/>
  <c r="E41" i="43"/>
  <c r="J41" i="43"/>
  <c r="I38" i="43"/>
  <c r="H38" i="43"/>
  <c r="E38" i="43"/>
  <c r="I34" i="43"/>
  <c r="H34" i="43"/>
  <c r="E34" i="43"/>
  <c r="I28" i="43"/>
  <c r="H28" i="43"/>
  <c r="E28" i="43"/>
  <c r="I21" i="43"/>
  <c r="H21" i="43"/>
  <c r="E21" i="43"/>
  <c r="I14" i="43"/>
  <c r="H14" i="43"/>
  <c r="E14" i="43"/>
  <c r="I8" i="43"/>
  <c r="H8" i="43"/>
  <c r="H42" i="43"/>
  <c r="E8" i="43"/>
  <c r="B17" i="42"/>
  <c r="C17" i="42"/>
  <c r="B6" i="42"/>
  <c r="B5" i="42"/>
  <c r="G221" i="46"/>
  <c r="G224" i="46"/>
  <c r="G203" i="46"/>
  <c r="G191" i="46"/>
  <c r="G148" i="46"/>
  <c r="G8" i="46"/>
  <c r="G142" i="46"/>
  <c r="F8" i="46"/>
  <c r="G133" i="46"/>
  <c r="G7" i="46"/>
  <c r="G129" i="46"/>
  <c r="F7" i="46"/>
  <c r="G115" i="46"/>
  <c r="G6" i="46"/>
  <c r="G111" i="46"/>
  <c r="F6" i="46"/>
  <c r="G85" i="46"/>
  <c r="F5" i="46"/>
  <c r="G76" i="46"/>
  <c r="G4" i="46"/>
  <c r="G61" i="46"/>
  <c r="F4" i="46"/>
  <c r="G25" i="46"/>
  <c r="G3" i="46"/>
  <c r="G19" i="46"/>
  <c r="F3" i="46"/>
  <c r="H336" i="51"/>
  <c r="H335" i="51"/>
  <c r="H337" i="51"/>
  <c r="H330" i="51"/>
  <c r="H329" i="51"/>
  <c r="H325" i="51"/>
  <c r="H321" i="51"/>
  <c r="H319" i="51"/>
  <c r="H314" i="51"/>
  <c r="H316" i="51"/>
  <c r="H306" i="51"/>
  <c r="H305" i="51"/>
  <c r="H299" i="51"/>
  <c r="H300" i="51"/>
  <c r="H290" i="51"/>
  <c r="H292" i="51"/>
  <c r="H291" i="51"/>
  <c r="H184" i="51"/>
  <c r="H180" i="51"/>
  <c r="H179" i="51"/>
  <c r="H181" i="51"/>
  <c r="H175" i="51"/>
  <c r="H176" i="51"/>
  <c r="H172" i="51"/>
  <c r="H171" i="51"/>
  <c r="H163" i="51"/>
  <c r="H167" i="51"/>
  <c r="H158" i="51"/>
  <c r="H150" i="51"/>
  <c r="H153" i="51"/>
  <c r="H154" i="51"/>
  <c r="H128" i="51"/>
  <c r="H130" i="51"/>
  <c r="H135" i="51"/>
  <c r="H137" i="51"/>
  <c r="H144" i="51"/>
  <c r="H146" i="51"/>
  <c r="H129" i="51"/>
  <c r="H145" i="51"/>
  <c r="H132" i="51"/>
  <c r="H141" i="51"/>
  <c r="H148" i="51"/>
  <c r="H105" i="51"/>
  <c r="H116" i="51"/>
  <c r="H108" i="51"/>
  <c r="H124" i="51"/>
  <c r="H113" i="51"/>
  <c r="H115" i="51"/>
  <c r="H117" i="51"/>
  <c r="H120" i="51"/>
  <c r="H127" i="51"/>
  <c r="H125" i="51"/>
  <c r="H97" i="51"/>
  <c r="H99" i="51"/>
  <c r="H101" i="51"/>
  <c r="H103" i="51"/>
  <c r="H96" i="51"/>
  <c r="H100" i="51"/>
  <c r="H104" i="51"/>
  <c r="H88" i="51"/>
  <c r="H92" i="51"/>
  <c r="H94" i="51"/>
  <c r="H66" i="51"/>
  <c r="H71" i="51"/>
  <c r="H76" i="51"/>
  <c r="H83" i="51"/>
  <c r="H61" i="51"/>
  <c r="H63" i="51"/>
  <c r="H60" i="51"/>
  <c r="H62" i="51"/>
  <c r="H51" i="51"/>
  <c r="H55" i="51"/>
  <c r="H52" i="51"/>
  <c r="H54" i="51"/>
  <c r="H56" i="51"/>
  <c r="H48" i="51"/>
  <c r="H42" i="51"/>
  <c r="H46" i="51"/>
  <c r="H43" i="51"/>
  <c r="H45" i="51"/>
  <c r="H37" i="51"/>
  <c r="H34" i="51"/>
  <c r="H36" i="51"/>
  <c r="H38" i="51"/>
  <c r="H40" i="51"/>
  <c r="H29" i="51"/>
  <c r="H28" i="51"/>
  <c r="G339" i="51"/>
  <c r="D10" i="44"/>
  <c r="D36" i="44"/>
  <c r="H20" i="51"/>
  <c r="H24" i="51"/>
  <c r="H27" i="51"/>
  <c r="H21" i="51"/>
  <c r="H23" i="51"/>
  <c r="H25" i="51"/>
  <c r="H8" i="51"/>
  <c r="H10" i="51"/>
  <c r="H12" i="51"/>
  <c r="H17" i="51"/>
  <c r="H322" i="51"/>
  <c r="H307" i="51"/>
  <c r="H293" i="51"/>
  <c r="H173" i="51"/>
  <c r="H169" i="51"/>
  <c r="H177" i="51"/>
  <c r="H122" i="51"/>
  <c r="H110" i="51"/>
  <c r="H106" i="51"/>
  <c r="H98" i="51"/>
  <c r="H114" i="51"/>
  <c r="H85" i="51"/>
  <c r="H49" i="51"/>
  <c r="H44" i="51"/>
  <c r="H39" i="51"/>
  <c r="H30" i="51"/>
  <c r="H18" i="51"/>
  <c r="H48" i="49"/>
  <c r="H49" i="49"/>
  <c r="H52" i="49"/>
  <c r="H53" i="49"/>
  <c r="H59" i="49"/>
  <c r="H46" i="49"/>
  <c r="H44" i="49"/>
  <c r="H43" i="49"/>
  <c r="H39" i="49"/>
  <c r="H38" i="49"/>
  <c r="H35" i="49"/>
  <c r="H34" i="49"/>
  <c r="H33" i="49"/>
  <c r="H40" i="49"/>
  <c r="H36" i="49"/>
  <c r="H29" i="49"/>
  <c r="H26" i="49"/>
  <c r="H25" i="49"/>
  <c r="H22" i="49"/>
  <c r="H20" i="49"/>
  <c r="H18" i="49"/>
  <c r="H16" i="49"/>
  <c r="H14" i="49"/>
  <c r="H12" i="49"/>
  <c r="H10" i="49"/>
  <c r="H8" i="49"/>
  <c r="H27" i="49"/>
  <c r="H23" i="49"/>
  <c r="H15" i="49"/>
  <c r="H11" i="49"/>
  <c r="I78" i="52"/>
  <c r="I68" i="52"/>
  <c r="G68" i="52"/>
  <c r="I60" i="52"/>
  <c r="G60" i="52"/>
  <c r="I31" i="52"/>
  <c r="J21" i="43"/>
  <c r="J38" i="43"/>
  <c r="J85" i="43"/>
  <c r="J89" i="43"/>
  <c r="J94" i="43"/>
  <c r="J95" i="43"/>
  <c r="J101" i="43"/>
  <c r="H259" i="43"/>
  <c r="J75" i="43"/>
  <c r="J78" i="43"/>
  <c r="J79" i="43"/>
  <c r="J123" i="43"/>
  <c r="J124" i="43"/>
  <c r="J125" i="43"/>
  <c r="J126" i="43"/>
  <c r="J129" i="43"/>
  <c r="J130" i="43"/>
  <c r="J131" i="43"/>
  <c r="J184" i="43"/>
  <c r="J185" i="43"/>
  <c r="J186" i="43"/>
  <c r="J189" i="43"/>
  <c r="J191" i="43"/>
  <c r="J196" i="43"/>
  <c r="J198" i="43"/>
  <c r="J251" i="43"/>
  <c r="J254" i="43"/>
  <c r="J258" i="43"/>
  <c r="J265" i="43"/>
  <c r="J268" i="43"/>
  <c r="J272" i="43"/>
  <c r="J322" i="43"/>
  <c r="J323" i="43"/>
  <c r="J350" i="43"/>
  <c r="J14" i="43"/>
  <c r="J28" i="43"/>
  <c r="J34" i="43"/>
  <c r="J86" i="43"/>
  <c r="J91" i="43"/>
  <c r="J96" i="43"/>
  <c r="J55" i="43"/>
  <c r="J61" i="43"/>
  <c r="J62" i="43"/>
  <c r="J63" i="43"/>
  <c r="J71" i="43"/>
  <c r="J112" i="43"/>
  <c r="J113" i="43"/>
  <c r="J114" i="43"/>
  <c r="J117" i="43"/>
  <c r="J118" i="43"/>
  <c r="J119" i="43"/>
  <c r="J121" i="43"/>
  <c r="J166" i="43"/>
  <c r="J169" i="43"/>
  <c r="J171" i="43"/>
  <c r="J174" i="43"/>
  <c r="J176" i="43"/>
  <c r="J180" i="43"/>
  <c r="J181" i="43"/>
  <c r="J238" i="43"/>
  <c r="J239" i="43"/>
  <c r="J241" i="43"/>
  <c r="J242" i="43"/>
  <c r="J243" i="43"/>
  <c r="J246" i="43"/>
  <c r="J247" i="43"/>
  <c r="J338" i="43"/>
  <c r="J339" i="43"/>
  <c r="J355" i="43"/>
  <c r="J357" i="43"/>
  <c r="J361" i="43"/>
  <c r="J90" i="43"/>
  <c r="J100" i="43"/>
  <c r="J137" i="43"/>
  <c r="J138" i="43"/>
  <c r="J141" i="43"/>
  <c r="J142" i="43"/>
  <c r="J143" i="43"/>
  <c r="J145" i="43"/>
  <c r="J146" i="43"/>
  <c r="J203" i="43"/>
  <c r="J206" i="43"/>
  <c r="J209" i="43"/>
  <c r="J211" i="43"/>
  <c r="J215" i="43"/>
  <c r="J218" i="43"/>
  <c r="J221" i="43"/>
  <c r="J276" i="43"/>
  <c r="J279" i="43"/>
  <c r="J282" i="43"/>
  <c r="J285" i="43"/>
  <c r="J287" i="43"/>
  <c r="J290" i="43"/>
  <c r="J291" i="43"/>
  <c r="J301" i="43"/>
  <c r="J305" i="43"/>
  <c r="J306" i="43"/>
  <c r="J308" i="43"/>
  <c r="J309" i="43"/>
  <c r="J311" i="43"/>
  <c r="J313" i="43"/>
  <c r="J319" i="43"/>
  <c r="B27" i="42"/>
  <c r="J333" i="43"/>
  <c r="J359" i="43"/>
  <c r="J362" i="43"/>
  <c r="B32" i="42"/>
  <c r="J264" i="43"/>
  <c r="E42" i="43"/>
  <c r="J56" i="43"/>
  <c r="B24" i="42"/>
  <c r="J97" i="43"/>
  <c r="J150" i="43"/>
  <c r="J337" i="43"/>
  <c r="E362" i="43"/>
  <c r="BE26" i="55"/>
  <c r="BA39" i="55"/>
  <c r="G57" i="55"/>
  <c r="F20" i="56"/>
  <c r="BE57" i="55"/>
  <c r="BC76" i="55"/>
  <c r="E113" i="55"/>
  <c r="G113" i="55"/>
  <c r="BB113" i="55"/>
  <c r="BB119" i="55"/>
  <c r="BE119" i="55"/>
  <c r="G119" i="55"/>
  <c r="F23" i="56"/>
  <c r="BB121" i="55"/>
  <c r="BB122" i="55"/>
  <c r="BD135" i="55"/>
  <c r="BD26" i="55"/>
  <c r="BE39" i="55"/>
  <c r="BE46" i="55"/>
  <c r="BD57" i="55"/>
  <c r="BA76" i="55"/>
  <c r="BD76" i="55"/>
  <c r="BA114" i="55"/>
  <c r="BE114" i="55"/>
  <c r="BC26" i="55"/>
  <c r="BD39" i="55"/>
  <c r="BC57" i="55"/>
  <c r="BE76" i="55"/>
  <c r="BD114" i="55"/>
  <c r="BC119" i="55"/>
  <c r="E38" i="55"/>
  <c r="G38" i="55"/>
  <c r="G39" i="55"/>
  <c r="F18" i="56"/>
  <c r="E25" i="55"/>
  <c r="G25" i="55"/>
  <c r="BB25" i="55"/>
  <c r="BB26" i="55"/>
  <c r="BB28" i="55"/>
  <c r="BB38" i="55"/>
  <c r="BB39" i="55"/>
  <c r="BB41" i="55"/>
  <c r="BB46" i="55"/>
  <c r="BB48" i="55"/>
  <c r="BB57" i="55"/>
  <c r="BB84" i="55"/>
  <c r="BB114" i="55"/>
  <c r="BB60" i="55"/>
  <c r="E75" i="55"/>
  <c r="G75" i="55"/>
  <c r="BB75" i="55"/>
  <c r="BB76" i="55"/>
  <c r="G33" i="52"/>
  <c r="E12" i="54"/>
  <c r="E16" i="54"/>
  <c r="E63" i="49"/>
  <c r="H63" i="49"/>
  <c r="G64" i="49"/>
  <c r="D10" i="53"/>
  <c r="D36" i="53"/>
  <c r="E338" i="51"/>
  <c r="H338" i="51"/>
  <c r="G213" i="46"/>
  <c r="G85" i="45"/>
  <c r="G92" i="45"/>
  <c r="G102" i="45"/>
  <c r="G173" i="45"/>
  <c r="G133" i="45"/>
  <c r="J326" i="43"/>
  <c r="B28" i="42"/>
  <c r="J259" i="43"/>
  <c r="B25" i="42"/>
  <c r="E259" i="43"/>
  <c r="J344" i="43"/>
  <c r="J345" i="43"/>
  <c r="E319" i="43"/>
  <c r="E56" i="43"/>
  <c r="E326" i="43"/>
  <c r="J8" i="43"/>
  <c r="J42" i="43"/>
  <c r="J329" i="43"/>
  <c r="J349" i="43"/>
  <c r="J352" i="43"/>
  <c r="B31" i="42"/>
  <c r="G213" i="45"/>
  <c r="F639" i="7"/>
  <c r="G223" i="46"/>
  <c r="G225" i="46"/>
  <c r="G9" i="46"/>
  <c r="G10" i="46"/>
  <c r="G5" i="50"/>
  <c r="G11" i="50"/>
  <c r="F10" i="46"/>
  <c r="F5" i="50"/>
  <c r="H339" i="51"/>
  <c r="E339" i="51"/>
  <c r="D9" i="44"/>
  <c r="C36" i="44"/>
  <c r="H64" i="49"/>
  <c r="E64" i="49"/>
  <c r="D9" i="53"/>
  <c r="I80" i="52"/>
  <c r="G80" i="52"/>
  <c r="J302" i="43"/>
  <c r="B26" i="42"/>
  <c r="B23" i="42"/>
  <c r="B4" i="42"/>
  <c r="B30" i="42"/>
  <c r="J341" i="43"/>
  <c r="B29" i="42"/>
  <c r="G114" i="55"/>
  <c r="F22" i="56"/>
  <c r="G26" i="55"/>
  <c r="F17" i="56"/>
  <c r="G76" i="55"/>
  <c r="F21" i="56"/>
  <c r="C139" i="41"/>
  <c r="G138" i="41"/>
  <c r="G137" i="41"/>
  <c r="G136" i="41"/>
  <c r="G133" i="41"/>
  <c r="G139" i="41"/>
  <c r="C131" i="41"/>
  <c r="G130" i="41"/>
  <c r="G131" i="41"/>
  <c r="C128" i="41"/>
  <c r="G126" i="41"/>
  <c r="G124" i="41"/>
  <c r="G122" i="41"/>
  <c r="G121" i="41"/>
  <c r="G119" i="41"/>
  <c r="G115" i="41"/>
  <c r="G113" i="41"/>
  <c r="C111" i="41"/>
  <c r="G110" i="41"/>
  <c r="G108" i="41"/>
  <c r="G107" i="41"/>
  <c r="G106" i="41"/>
  <c r="G104" i="41"/>
  <c r="G103" i="41"/>
  <c r="G99" i="41"/>
  <c r="G97" i="41"/>
  <c r="C95" i="41"/>
  <c r="G92" i="41"/>
  <c r="G91" i="41"/>
  <c r="G95" i="41"/>
  <c r="G88" i="41"/>
  <c r="G89" i="41"/>
  <c r="C89" i="41"/>
  <c r="C86" i="41"/>
  <c r="G85" i="41"/>
  <c r="G84" i="41"/>
  <c r="G80" i="41"/>
  <c r="G79" i="41"/>
  <c r="G78" i="41"/>
  <c r="G75" i="41"/>
  <c r="G74" i="41"/>
  <c r="G73" i="41"/>
  <c r="G69" i="41"/>
  <c r="G71" i="41"/>
  <c r="C71" i="41"/>
  <c r="C67" i="41"/>
  <c r="G65" i="41"/>
  <c r="G63" i="41"/>
  <c r="G61" i="41"/>
  <c r="G59" i="41"/>
  <c r="G67" i="41"/>
  <c r="C57" i="41"/>
  <c r="G54" i="41"/>
  <c r="G52" i="41"/>
  <c r="G50" i="41"/>
  <c r="G48" i="41"/>
  <c r="G47" i="41"/>
  <c r="G46" i="41"/>
  <c r="G43" i="41"/>
  <c r="G41" i="41"/>
  <c r="G40" i="41"/>
  <c r="G39" i="41"/>
  <c r="G38" i="41"/>
  <c r="G34" i="41"/>
  <c r="G33" i="41"/>
  <c r="G30" i="41"/>
  <c r="G28" i="41"/>
  <c r="G24" i="41"/>
  <c r="G23" i="41"/>
  <c r="G20" i="41"/>
  <c r="G18" i="41"/>
  <c r="G17" i="41"/>
  <c r="G14" i="41"/>
  <c r="G13" i="41"/>
  <c r="G12" i="41"/>
  <c r="G8" i="41"/>
  <c r="G57" i="41"/>
  <c r="E4" i="41"/>
  <c r="C4" i="41"/>
  <c r="F3" i="41"/>
  <c r="C3" i="41"/>
  <c r="A6" i="39"/>
  <c r="A8" i="39"/>
  <c r="A10" i="39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G5" i="37"/>
  <c r="G13" i="36"/>
  <c r="G12" i="36"/>
  <c r="G11" i="36"/>
  <c r="G10" i="36"/>
  <c r="G9" i="36"/>
  <c r="G8" i="36"/>
  <c r="G7" i="36"/>
  <c r="G6" i="36"/>
  <c r="G5" i="36"/>
  <c r="F8" i="13"/>
  <c r="F8" i="16"/>
  <c r="BE8" i="31"/>
  <c r="BE9" i="31"/>
  <c r="I7" i="30"/>
  <c r="I8" i="30"/>
  <c r="C21" i="29"/>
  <c r="BC8" i="31"/>
  <c r="BC9" i="31"/>
  <c r="G7" i="30"/>
  <c r="G8" i="30"/>
  <c r="C18" i="29"/>
  <c r="BB8" i="31"/>
  <c r="BB9" i="31"/>
  <c r="F7" i="30"/>
  <c r="F8" i="30"/>
  <c r="C16" i="29"/>
  <c r="BA8" i="31"/>
  <c r="BA9" i="31"/>
  <c r="E7" i="30"/>
  <c r="E8" i="30"/>
  <c r="C15" i="29"/>
  <c r="K8" i="31"/>
  <c r="K9" i="31"/>
  <c r="I8" i="31"/>
  <c r="I9" i="31"/>
  <c r="B7" i="30"/>
  <c r="A7" i="30"/>
  <c r="E4" i="31"/>
  <c r="F3" i="31"/>
  <c r="C33" i="29"/>
  <c r="F33" i="29"/>
  <c r="C31" i="29"/>
  <c r="G7" i="29"/>
  <c r="BE8" i="28"/>
  <c r="BE9" i="28"/>
  <c r="I7" i="27"/>
  <c r="I8" i="27"/>
  <c r="C21" i="26"/>
  <c r="BD8" i="28"/>
  <c r="BD9" i="28"/>
  <c r="H7" i="27"/>
  <c r="H8" i="27"/>
  <c r="C17" i="26"/>
  <c r="BC8" i="28"/>
  <c r="BC9" i="28"/>
  <c r="G7" i="27"/>
  <c r="G8" i="27"/>
  <c r="C18" i="26"/>
  <c r="BB8" i="28"/>
  <c r="BB9" i="28"/>
  <c r="F7" i="27"/>
  <c r="F8" i="27"/>
  <c r="C16" i="26"/>
  <c r="K8" i="28"/>
  <c r="K9" i="28"/>
  <c r="I8" i="28"/>
  <c r="B7" i="27"/>
  <c r="A7" i="27"/>
  <c r="I9" i="28"/>
  <c r="E4" i="28"/>
  <c r="F3" i="28"/>
  <c r="C33" i="26"/>
  <c r="F33" i="26"/>
  <c r="C31" i="26"/>
  <c r="G7" i="26"/>
  <c r="BE105" i="25"/>
  <c r="BD105" i="25"/>
  <c r="BC105" i="25"/>
  <c r="BB105" i="25"/>
  <c r="K105" i="25"/>
  <c r="I105" i="25"/>
  <c r="G105" i="25"/>
  <c r="BA105" i="25"/>
  <c r="BE104" i="25"/>
  <c r="BD104" i="25"/>
  <c r="BC104" i="25"/>
  <c r="BB104" i="25"/>
  <c r="K104" i="25"/>
  <c r="I104" i="25"/>
  <c r="G104" i="25"/>
  <c r="BA104" i="25"/>
  <c r="BE103" i="25"/>
  <c r="BD103" i="25"/>
  <c r="BC103" i="25"/>
  <c r="BB103" i="25"/>
  <c r="K103" i="25"/>
  <c r="I103" i="25"/>
  <c r="G103" i="25"/>
  <c r="BA103" i="25"/>
  <c r="BE102" i="25"/>
  <c r="BE106" i="25"/>
  <c r="I13" i="24"/>
  <c r="BD102" i="25"/>
  <c r="BC102" i="25"/>
  <c r="BB102" i="25"/>
  <c r="K102" i="25"/>
  <c r="K106" i="25"/>
  <c r="I102" i="25"/>
  <c r="G102" i="25"/>
  <c r="B13" i="24"/>
  <c r="A13" i="24"/>
  <c r="BE99" i="25"/>
  <c r="BD99" i="25"/>
  <c r="BC99" i="25"/>
  <c r="BA99" i="25"/>
  <c r="K99" i="25"/>
  <c r="I99" i="25"/>
  <c r="G99" i="25"/>
  <c r="BB99" i="25"/>
  <c r="BE98" i="25"/>
  <c r="BD98" i="25"/>
  <c r="BC98" i="25"/>
  <c r="BA98" i="25"/>
  <c r="K98" i="25"/>
  <c r="I98" i="25"/>
  <c r="G98" i="25"/>
  <c r="BB98" i="25"/>
  <c r="BE97" i="25"/>
  <c r="BD97" i="25"/>
  <c r="BC97" i="25"/>
  <c r="BA97" i="25"/>
  <c r="K97" i="25"/>
  <c r="I97" i="25"/>
  <c r="G97" i="25"/>
  <c r="BB97" i="25"/>
  <c r="BE96" i="25"/>
  <c r="BD96" i="25"/>
  <c r="BC96" i="25"/>
  <c r="BA96" i="25"/>
  <c r="K96" i="25"/>
  <c r="I96" i="25"/>
  <c r="G96" i="25"/>
  <c r="BB96" i="25"/>
  <c r="BE95" i="25"/>
  <c r="BD95" i="25"/>
  <c r="BC95" i="25"/>
  <c r="BA95" i="25"/>
  <c r="K95" i="25"/>
  <c r="I95" i="25"/>
  <c r="G95" i="25"/>
  <c r="BB95" i="25"/>
  <c r="BE93" i="25"/>
  <c r="BD93" i="25"/>
  <c r="BC93" i="25"/>
  <c r="BA93" i="25"/>
  <c r="K93" i="25"/>
  <c r="I93" i="25"/>
  <c r="G93" i="25"/>
  <c r="BB93" i="25"/>
  <c r="BE91" i="25"/>
  <c r="BD91" i="25"/>
  <c r="BC91" i="25"/>
  <c r="BA91" i="25"/>
  <c r="K91" i="25"/>
  <c r="K87" i="25"/>
  <c r="K100" i="25"/>
  <c r="I91" i="25"/>
  <c r="G91" i="25"/>
  <c r="BB91" i="25"/>
  <c r="BE87" i="25"/>
  <c r="BD87" i="25"/>
  <c r="BC87" i="25"/>
  <c r="BA87" i="25"/>
  <c r="I87" i="25"/>
  <c r="G87" i="25"/>
  <c r="B12" i="24"/>
  <c r="A12" i="24"/>
  <c r="BA100" i="25"/>
  <c r="E12" i="24"/>
  <c r="BE84" i="25"/>
  <c r="BD84" i="25"/>
  <c r="BC84" i="25"/>
  <c r="BA84" i="25"/>
  <c r="K84" i="25"/>
  <c r="I84" i="25"/>
  <c r="G84" i="25"/>
  <c r="BB84" i="25"/>
  <c r="BE82" i="25"/>
  <c r="BD82" i="25"/>
  <c r="BC82" i="25"/>
  <c r="BA82" i="25"/>
  <c r="K82" i="25"/>
  <c r="I82" i="25"/>
  <c r="G82" i="25"/>
  <c r="BB82" i="25"/>
  <c r="BE77" i="25"/>
  <c r="BD77" i="25"/>
  <c r="BD85" i="25"/>
  <c r="H11" i="24"/>
  <c r="BC77" i="25"/>
  <c r="BA77" i="25"/>
  <c r="BA85" i="25"/>
  <c r="E11" i="24"/>
  <c r="K77" i="25"/>
  <c r="I77" i="25"/>
  <c r="G77" i="25"/>
  <c r="BB77" i="25"/>
  <c r="B11" i="24"/>
  <c r="A11" i="24"/>
  <c r="BE85" i="25"/>
  <c r="I11" i="24"/>
  <c r="BC85" i="25"/>
  <c r="G11" i="24"/>
  <c r="K85" i="25"/>
  <c r="I85" i="25"/>
  <c r="G85" i="25"/>
  <c r="BE74" i="25"/>
  <c r="BE75" i="25"/>
  <c r="I10" i="24"/>
  <c r="BD74" i="25"/>
  <c r="BC74" i="25"/>
  <c r="BC75" i="25"/>
  <c r="G10" i="24"/>
  <c r="BB74" i="25"/>
  <c r="BB75" i="25"/>
  <c r="F10" i="24"/>
  <c r="K74" i="25"/>
  <c r="I74" i="25"/>
  <c r="G74" i="25"/>
  <c r="BA74" i="25"/>
  <c r="BA75" i="25"/>
  <c r="E10" i="24"/>
  <c r="B10" i="24"/>
  <c r="A10" i="24"/>
  <c r="BD75" i="25"/>
  <c r="H10" i="24"/>
  <c r="K75" i="25"/>
  <c r="I75" i="25"/>
  <c r="BE70" i="25"/>
  <c r="BD70" i="25"/>
  <c r="BC70" i="25"/>
  <c r="BB70" i="25"/>
  <c r="K70" i="25"/>
  <c r="I70" i="25"/>
  <c r="G70" i="25"/>
  <c r="BA70" i="25"/>
  <c r="BE68" i="25"/>
  <c r="BD68" i="25"/>
  <c r="BC68" i="25"/>
  <c r="BB68" i="25"/>
  <c r="K68" i="25"/>
  <c r="I68" i="25"/>
  <c r="G68" i="25"/>
  <c r="BA68" i="25"/>
  <c r="BE64" i="25"/>
  <c r="BD64" i="25"/>
  <c r="BC64" i="25"/>
  <c r="BB64" i="25"/>
  <c r="K64" i="25"/>
  <c r="I64" i="25"/>
  <c r="G64" i="25"/>
  <c r="BA64" i="25"/>
  <c r="BE60" i="25"/>
  <c r="BE72" i="25"/>
  <c r="I9" i="24"/>
  <c r="BD60" i="25"/>
  <c r="BD72" i="25"/>
  <c r="H9" i="24"/>
  <c r="BC60" i="25"/>
  <c r="BB60" i="25"/>
  <c r="BB72" i="25"/>
  <c r="F9" i="24"/>
  <c r="K60" i="25"/>
  <c r="K72" i="25"/>
  <c r="I60" i="25"/>
  <c r="G60" i="25"/>
  <c r="B9" i="24"/>
  <c r="A9" i="24"/>
  <c r="BC72" i="25"/>
  <c r="G9" i="24"/>
  <c r="I72" i="25"/>
  <c r="BE57" i="25"/>
  <c r="BD57" i="25"/>
  <c r="BC57" i="25"/>
  <c r="BB57" i="25"/>
  <c r="K57" i="25"/>
  <c r="I57" i="25"/>
  <c r="G57" i="25"/>
  <c r="BA57" i="25"/>
  <c r="BE55" i="25"/>
  <c r="BD55" i="25"/>
  <c r="BC55" i="25"/>
  <c r="BB55" i="25"/>
  <c r="K55" i="25"/>
  <c r="I55" i="25"/>
  <c r="G55" i="25"/>
  <c r="BA55" i="25"/>
  <c r="BE53" i="25"/>
  <c r="BD53" i="25"/>
  <c r="BC53" i="25"/>
  <c r="BB53" i="25"/>
  <c r="K53" i="25"/>
  <c r="I53" i="25"/>
  <c r="G53" i="25"/>
  <c r="BA53" i="25"/>
  <c r="BE51" i="25"/>
  <c r="BD51" i="25"/>
  <c r="BC51" i="25"/>
  <c r="BB51" i="25"/>
  <c r="K51" i="25"/>
  <c r="I51" i="25"/>
  <c r="G51" i="25"/>
  <c r="BA51" i="25"/>
  <c r="BE49" i="25"/>
  <c r="BD49" i="25"/>
  <c r="BC49" i="25"/>
  <c r="BB49" i="25"/>
  <c r="K49" i="25"/>
  <c r="I49" i="25"/>
  <c r="G49" i="25"/>
  <c r="BA49" i="25"/>
  <c r="BE48" i="25"/>
  <c r="BD48" i="25"/>
  <c r="BC48" i="25"/>
  <c r="BB48" i="25"/>
  <c r="K48" i="25"/>
  <c r="I48" i="25"/>
  <c r="G48" i="25"/>
  <c r="BA48" i="25"/>
  <c r="BE44" i="25"/>
  <c r="BD44" i="25"/>
  <c r="BC44" i="25"/>
  <c r="BC40" i="25"/>
  <c r="BC58" i="25"/>
  <c r="G8" i="24"/>
  <c r="BB44" i="25"/>
  <c r="K44" i="25"/>
  <c r="I44" i="25"/>
  <c r="G44" i="25"/>
  <c r="BA44" i="25"/>
  <c r="BE40" i="25"/>
  <c r="BE58" i="25"/>
  <c r="I8" i="24"/>
  <c r="BD40" i="25"/>
  <c r="BB40" i="25"/>
  <c r="BB58" i="25"/>
  <c r="F8" i="24"/>
  <c r="K40" i="25"/>
  <c r="K58" i="25"/>
  <c r="I40" i="25"/>
  <c r="G40" i="25"/>
  <c r="B8" i="24"/>
  <c r="A8" i="24"/>
  <c r="BE36" i="25"/>
  <c r="BD36" i="25"/>
  <c r="BC36" i="25"/>
  <c r="BB36" i="25"/>
  <c r="K36" i="25"/>
  <c r="I36" i="25"/>
  <c r="G36" i="25"/>
  <c r="BA36" i="25"/>
  <c r="BE35" i="25"/>
  <c r="BD35" i="25"/>
  <c r="BC35" i="25"/>
  <c r="BB35" i="25"/>
  <c r="K35" i="25"/>
  <c r="I35" i="25"/>
  <c r="G35" i="25"/>
  <c r="BA35" i="25"/>
  <c r="BE34" i="25"/>
  <c r="BD34" i="25"/>
  <c r="BC34" i="25"/>
  <c r="BB34" i="25"/>
  <c r="K34" i="25"/>
  <c r="I34" i="25"/>
  <c r="G34" i="25"/>
  <c r="BA34" i="25"/>
  <c r="BE33" i="25"/>
  <c r="BD33" i="25"/>
  <c r="BC33" i="25"/>
  <c r="BB33" i="25"/>
  <c r="G33" i="25"/>
  <c r="BA33" i="25"/>
  <c r="K33" i="25"/>
  <c r="I33" i="25"/>
  <c r="BE32" i="25"/>
  <c r="BD32" i="25"/>
  <c r="BC32" i="25"/>
  <c r="BB32" i="25"/>
  <c r="G32" i="25"/>
  <c r="BA32" i="25"/>
  <c r="K32" i="25"/>
  <c r="I32" i="25"/>
  <c r="BE31" i="25"/>
  <c r="BD31" i="25"/>
  <c r="BC31" i="25"/>
  <c r="BB31" i="25"/>
  <c r="G31" i="25"/>
  <c r="BA31" i="25"/>
  <c r="K31" i="25"/>
  <c r="I31" i="25"/>
  <c r="BE29" i="25"/>
  <c r="BD29" i="25"/>
  <c r="BC29" i="25"/>
  <c r="BB29" i="25"/>
  <c r="K29" i="25"/>
  <c r="I29" i="25"/>
  <c r="G29" i="25"/>
  <c r="BA29" i="25"/>
  <c r="BE28" i="25"/>
  <c r="BD28" i="25"/>
  <c r="BC28" i="25"/>
  <c r="BB28" i="25"/>
  <c r="K28" i="25"/>
  <c r="I28" i="25"/>
  <c r="G28" i="25"/>
  <c r="BA28" i="25"/>
  <c r="BE26" i="25"/>
  <c r="BD26" i="25"/>
  <c r="BC26" i="25"/>
  <c r="BB26" i="25"/>
  <c r="K26" i="25"/>
  <c r="I26" i="25"/>
  <c r="G26" i="25"/>
  <c r="BA26" i="25"/>
  <c r="BE24" i="25"/>
  <c r="BD24" i="25"/>
  <c r="BC24" i="25"/>
  <c r="BB24" i="25"/>
  <c r="K24" i="25"/>
  <c r="I24" i="25"/>
  <c r="G24" i="25"/>
  <c r="BA24" i="25"/>
  <c r="BE22" i="25"/>
  <c r="BD22" i="25"/>
  <c r="BC22" i="25"/>
  <c r="BB22" i="25"/>
  <c r="K22" i="25"/>
  <c r="I22" i="25"/>
  <c r="G22" i="25"/>
  <c r="BA22" i="25"/>
  <c r="BE20" i="25"/>
  <c r="BD20" i="25"/>
  <c r="BC20" i="25"/>
  <c r="BB20" i="25"/>
  <c r="K20" i="25"/>
  <c r="I20" i="25"/>
  <c r="G20" i="25"/>
  <c r="BA20" i="25"/>
  <c r="BE19" i="25"/>
  <c r="BD19" i="25"/>
  <c r="BC19" i="25"/>
  <c r="BB19" i="25"/>
  <c r="K19" i="25"/>
  <c r="I19" i="25"/>
  <c r="G19" i="25"/>
  <c r="BA19" i="25"/>
  <c r="BE15" i="25"/>
  <c r="BD15" i="25"/>
  <c r="BC15" i="25"/>
  <c r="BB15" i="25"/>
  <c r="G15" i="25"/>
  <c r="BA15" i="25"/>
  <c r="K15" i="25"/>
  <c r="I15" i="25"/>
  <c r="BE13" i="25"/>
  <c r="BD13" i="25"/>
  <c r="BC13" i="25"/>
  <c r="BB13" i="25"/>
  <c r="K13" i="25"/>
  <c r="I13" i="25"/>
  <c r="G13" i="25"/>
  <c r="BA13" i="25"/>
  <c r="BE12" i="25"/>
  <c r="BD12" i="25"/>
  <c r="BC12" i="25"/>
  <c r="BB12" i="25"/>
  <c r="K12" i="25"/>
  <c r="I12" i="25"/>
  <c r="G12" i="25"/>
  <c r="BA12" i="25"/>
  <c r="BE8" i="25"/>
  <c r="BD8" i="25"/>
  <c r="BC8" i="25"/>
  <c r="BC38" i="25"/>
  <c r="G7" i="24"/>
  <c r="BB8" i="25"/>
  <c r="BB38" i="25"/>
  <c r="F7" i="24"/>
  <c r="K8" i="25"/>
  <c r="I8" i="25"/>
  <c r="I38" i="25"/>
  <c r="G8" i="25"/>
  <c r="BA8" i="25"/>
  <c r="B7" i="24"/>
  <c r="A7" i="24"/>
  <c r="E4" i="25"/>
  <c r="F3" i="25"/>
  <c r="C33" i="23"/>
  <c r="F33" i="23"/>
  <c r="C31" i="23"/>
  <c r="G7" i="23"/>
  <c r="BE27" i="22"/>
  <c r="BE28" i="22"/>
  <c r="I10" i="21"/>
  <c r="BD27" i="22"/>
  <c r="BD28" i="22"/>
  <c r="H10" i="21"/>
  <c r="BC27" i="22"/>
  <c r="BC28" i="22"/>
  <c r="G10" i="21"/>
  <c r="BB27" i="22"/>
  <c r="BB28" i="22"/>
  <c r="F10" i="21"/>
  <c r="G27" i="22"/>
  <c r="BA27" i="22"/>
  <c r="BA28" i="22"/>
  <c r="E10" i="21"/>
  <c r="K27" i="22"/>
  <c r="I27" i="22"/>
  <c r="I28" i="22"/>
  <c r="B10" i="21"/>
  <c r="A10" i="21"/>
  <c r="K28" i="22"/>
  <c r="G28" i="22"/>
  <c r="BE23" i="22"/>
  <c r="BD23" i="22"/>
  <c r="BC23" i="22"/>
  <c r="BB23" i="22"/>
  <c r="K23" i="22"/>
  <c r="I23" i="22"/>
  <c r="G23" i="22"/>
  <c r="BA23" i="22"/>
  <c r="BE21" i="22"/>
  <c r="BD21" i="22"/>
  <c r="BC21" i="22"/>
  <c r="BB21" i="22"/>
  <c r="K21" i="22"/>
  <c r="I21" i="22"/>
  <c r="G21" i="22"/>
  <c r="BA21" i="22"/>
  <c r="BE20" i="22"/>
  <c r="BD20" i="22"/>
  <c r="BD25" i="22"/>
  <c r="H9" i="21"/>
  <c r="BC20" i="22"/>
  <c r="BB20" i="22"/>
  <c r="K20" i="22"/>
  <c r="K25" i="22"/>
  <c r="I20" i="22"/>
  <c r="B9" i="21"/>
  <c r="A9" i="21"/>
  <c r="BE16" i="22"/>
  <c r="BD16" i="22"/>
  <c r="BC16" i="22"/>
  <c r="BB16" i="22"/>
  <c r="K16" i="22"/>
  <c r="I16" i="22"/>
  <c r="G16" i="22"/>
  <c r="BA16" i="22"/>
  <c r="BE14" i="22"/>
  <c r="BD14" i="22"/>
  <c r="BC14" i="22"/>
  <c r="BB14" i="22"/>
  <c r="K14" i="22"/>
  <c r="I14" i="22"/>
  <c r="G14" i="22"/>
  <c r="BA14" i="22"/>
  <c r="BE12" i="22"/>
  <c r="BD12" i="22"/>
  <c r="BC12" i="22"/>
  <c r="BB12" i="22"/>
  <c r="BB18" i="22"/>
  <c r="F8" i="21"/>
  <c r="K12" i="22"/>
  <c r="I12" i="22"/>
  <c r="I18" i="22"/>
  <c r="G12" i="22"/>
  <c r="G18" i="22"/>
  <c r="B8" i="21"/>
  <c r="A8" i="21"/>
  <c r="BE8" i="22"/>
  <c r="BE10" i="22"/>
  <c r="I7" i="21"/>
  <c r="BD8" i="22"/>
  <c r="BD10" i="22"/>
  <c r="H7" i="21"/>
  <c r="BC8" i="22"/>
  <c r="BB8" i="22"/>
  <c r="BB10" i="22"/>
  <c r="F7" i="21"/>
  <c r="K8" i="22"/>
  <c r="K10" i="22"/>
  <c r="I8" i="22"/>
  <c r="I10" i="22"/>
  <c r="G8" i="22"/>
  <c r="BA8" i="22"/>
  <c r="BA10" i="22"/>
  <c r="E7" i="21"/>
  <c r="B7" i="21"/>
  <c r="A7" i="21"/>
  <c r="BC10" i="22"/>
  <c r="G7" i="21"/>
  <c r="E4" i="22"/>
  <c r="F3" i="22"/>
  <c r="C33" i="20"/>
  <c r="F33" i="20"/>
  <c r="C31" i="20"/>
  <c r="G7" i="20"/>
  <c r="BE8" i="19"/>
  <c r="BE9" i="19"/>
  <c r="I7" i="18"/>
  <c r="I8" i="18"/>
  <c r="C21" i="17"/>
  <c r="BC8" i="19"/>
  <c r="BC9" i="19"/>
  <c r="G7" i="18"/>
  <c r="G8" i="18"/>
  <c r="C18" i="17"/>
  <c r="BB8" i="19"/>
  <c r="BB9" i="19"/>
  <c r="F7" i="18"/>
  <c r="F8" i="18"/>
  <c r="C16" i="17"/>
  <c r="BA8" i="19"/>
  <c r="BA9" i="19"/>
  <c r="E7" i="18"/>
  <c r="E8" i="18"/>
  <c r="C15" i="17"/>
  <c r="K8" i="19"/>
  <c r="K9" i="19"/>
  <c r="I8" i="19"/>
  <c r="I9" i="19"/>
  <c r="B7" i="18"/>
  <c r="A7" i="18"/>
  <c r="E4" i="19"/>
  <c r="F3" i="19"/>
  <c r="C33" i="17"/>
  <c r="F33" i="17"/>
  <c r="C31" i="17"/>
  <c r="G7" i="17"/>
  <c r="BE8" i="16"/>
  <c r="BE9" i="16"/>
  <c r="I7" i="15"/>
  <c r="I8" i="15"/>
  <c r="C21" i="14"/>
  <c r="BD8" i="16"/>
  <c r="BD9" i="16"/>
  <c r="H7" i="15"/>
  <c r="H8" i="15"/>
  <c r="C17" i="14"/>
  <c r="BC8" i="16"/>
  <c r="BC9" i="16"/>
  <c r="G7" i="15"/>
  <c r="G8" i="15"/>
  <c r="C18" i="14"/>
  <c r="BB8" i="16"/>
  <c r="K8" i="16"/>
  <c r="K9" i="16"/>
  <c r="I8" i="16"/>
  <c r="I9" i="16"/>
  <c r="G8" i="16"/>
  <c r="BA8" i="16"/>
  <c r="BA9" i="16"/>
  <c r="E7" i="15"/>
  <c r="E8" i="15"/>
  <c r="C15" i="14"/>
  <c r="B7" i="15"/>
  <c r="A7" i="15"/>
  <c r="BB9" i="16"/>
  <c r="F7" i="15"/>
  <c r="F8" i="15"/>
  <c r="C16" i="14"/>
  <c r="G9" i="16"/>
  <c r="E4" i="16"/>
  <c r="F3" i="16"/>
  <c r="C33" i="14"/>
  <c r="F33" i="14"/>
  <c r="C31" i="14"/>
  <c r="G7" i="14"/>
  <c r="BE8" i="13"/>
  <c r="BE9" i="13"/>
  <c r="I7" i="12"/>
  <c r="I8" i="12"/>
  <c r="C21" i="11"/>
  <c r="BD8" i="13"/>
  <c r="BD9" i="13"/>
  <c r="BC8" i="13"/>
  <c r="BB8" i="13"/>
  <c r="BB9" i="13"/>
  <c r="K8" i="13"/>
  <c r="K9" i="13"/>
  <c r="I8" i="13"/>
  <c r="I9" i="13"/>
  <c r="G8" i="13"/>
  <c r="B7" i="12"/>
  <c r="A7" i="12"/>
  <c r="H7" i="12"/>
  <c r="H8" i="12"/>
  <c r="C17" i="11"/>
  <c r="BC9" i="13"/>
  <c r="G7" i="12"/>
  <c r="G8" i="12"/>
  <c r="C18" i="11"/>
  <c r="F7" i="12"/>
  <c r="F8" i="12"/>
  <c r="C16" i="11"/>
  <c r="E4" i="13"/>
  <c r="F3" i="13"/>
  <c r="C33" i="11"/>
  <c r="F33" i="11"/>
  <c r="C31" i="11"/>
  <c r="G7" i="11"/>
  <c r="BE66" i="10"/>
  <c r="BE73" i="10"/>
  <c r="I14" i="9"/>
  <c r="BD66" i="10"/>
  <c r="BC66" i="10"/>
  <c r="BA66" i="10"/>
  <c r="K66" i="10"/>
  <c r="K73" i="10"/>
  <c r="I66" i="10"/>
  <c r="I73" i="10"/>
  <c r="G66" i="10"/>
  <c r="BB66" i="10"/>
  <c r="BB73" i="10"/>
  <c r="F14" i="9"/>
  <c r="B14" i="9"/>
  <c r="A14" i="9"/>
  <c r="BD73" i="10"/>
  <c r="H14" i="9"/>
  <c r="BC73" i="10"/>
  <c r="G14" i="9"/>
  <c r="BA73" i="10"/>
  <c r="E14" i="9"/>
  <c r="G73" i="10"/>
  <c r="BE63" i="10"/>
  <c r="BD63" i="10"/>
  <c r="BC63" i="10"/>
  <c r="BA63" i="10"/>
  <c r="K63" i="10"/>
  <c r="I63" i="10"/>
  <c r="G63" i="10"/>
  <c r="BB63" i="10"/>
  <c r="BE61" i="10"/>
  <c r="BD61" i="10"/>
  <c r="BC61" i="10"/>
  <c r="BA61" i="10"/>
  <c r="K61" i="10"/>
  <c r="I61" i="10"/>
  <c r="G61" i="10"/>
  <c r="BB61" i="10"/>
  <c r="BE59" i="10"/>
  <c r="BD59" i="10"/>
  <c r="BC59" i="10"/>
  <c r="BA59" i="10"/>
  <c r="K59" i="10"/>
  <c r="I59" i="10"/>
  <c r="G59" i="10"/>
  <c r="BB59" i="10"/>
  <c r="G55" i="10"/>
  <c r="BB55" i="10"/>
  <c r="G56" i="10"/>
  <c r="BB56" i="10"/>
  <c r="BB64" i="10"/>
  <c r="F13" i="9"/>
  <c r="BE56" i="10"/>
  <c r="BD56" i="10"/>
  <c r="BC56" i="10"/>
  <c r="BA56" i="10"/>
  <c r="K56" i="10"/>
  <c r="I56" i="10"/>
  <c r="BE55" i="10"/>
  <c r="BE64" i="10"/>
  <c r="I13" i="9"/>
  <c r="BD55" i="10"/>
  <c r="BD64" i="10"/>
  <c r="BC55" i="10"/>
  <c r="BA55" i="10"/>
  <c r="BA64" i="10"/>
  <c r="E13" i="9"/>
  <c r="K55" i="10"/>
  <c r="K64" i="10"/>
  <c r="I55" i="10"/>
  <c r="I64" i="10"/>
  <c r="B13" i="9"/>
  <c r="A13" i="9"/>
  <c r="H13" i="9"/>
  <c r="BC64" i="10"/>
  <c r="G13" i="9"/>
  <c r="BE52" i="10"/>
  <c r="BD52" i="10"/>
  <c r="BC52" i="10"/>
  <c r="BA52" i="10"/>
  <c r="K52" i="10"/>
  <c r="I52" i="10"/>
  <c r="G52" i="10"/>
  <c r="BB52" i="10"/>
  <c r="BE50" i="10"/>
  <c r="BD50" i="10"/>
  <c r="BD48" i="10"/>
  <c r="BD49" i="10"/>
  <c r="BD53" i="10"/>
  <c r="H12" i="9"/>
  <c r="BC50" i="10"/>
  <c r="BA50" i="10"/>
  <c r="K50" i="10"/>
  <c r="I50" i="10"/>
  <c r="G50" i="10"/>
  <c r="BB50" i="10"/>
  <c r="BE49" i="10"/>
  <c r="BC49" i="10"/>
  <c r="BA49" i="10"/>
  <c r="BA48" i="10"/>
  <c r="BA53" i="10"/>
  <c r="E12" i="9"/>
  <c r="K49" i="10"/>
  <c r="I49" i="10"/>
  <c r="I48" i="10"/>
  <c r="I53" i="10"/>
  <c r="G49" i="10"/>
  <c r="BB49" i="10"/>
  <c r="BE48" i="10"/>
  <c r="BE53" i="10"/>
  <c r="I12" i="9"/>
  <c r="BC48" i="10"/>
  <c r="K48" i="10"/>
  <c r="G48" i="10"/>
  <c r="BB48" i="10"/>
  <c r="B12" i="9"/>
  <c r="A12" i="9"/>
  <c r="K53" i="10"/>
  <c r="BE45" i="10"/>
  <c r="BD45" i="10"/>
  <c r="BD46" i="10"/>
  <c r="H11" i="9"/>
  <c r="BC45" i="10"/>
  <c r="BC46" i="10"/>
  <c r="G11" i="9"/>
  <c r="BB45" i="10"/>
  <c r="BB46" i="10"/>
  <c r="K45" i="10"/>
  <c r="K46" i="10"/>
  <c r="I45" i="10"/>
  <c r="G45" i="10"/>
  <c r="G46" i="10"/>
  <c r="B11" i="9"/>
  <c r="A11" i="9"/>
  <c r="BE46" i="10"/>
  <c r="I11" i="9"/>
  <c r="F11" i="9"/>
  <c r="I46" i="10"/>
  <c r="BE42" i="10"/>
  <c r="BD42" i="10"/>
  <c r="BC42" i="10"/>
  <c r="BB42" i="10"/>
  <c r="G42" i="10"/>
  <c r="BA42" i="10"/>
  <c r="K42" i="10"/>
  <c r="I42" i="10"/>
  <c r="BE41" i="10"/>
  <c r="BD41" i="10"/>
  <c r="BC41" i="10"/>
  <c r="BB41" i="10"/>
  <c r="G41" i="10"/>
  <c r="BA41" i="10"/>
  <c r="K41" i="10"/>
  <c r="I41" i="10"/>
  <c r="BE39" i="10"/>
  <c r="BD39" i="10"/>
  <c r="BC39" i="10"/>
  <c r="BB39" i="10"/>
  <c r="K39" i="10"/>
  <c r="I39" i="10"/>
  <c r="G39" i="10"/>
  <c r="BA39" i="10"/>
  <c r="BE38" i="10"/>
  <c r="BD38" i="10"/>
  <c r="BC38" i="10"/>
  <c r="BB38" i="10"/>
  <c r="G38" i="10"/>
  <c r="BA38" i="10"/>
  <c r="K38" i="10"/>
  <c r="I38" i="10"/>
  <c r="BE37" i="10"/>
  <c r="BE35" i="10"/>
  <c r="BE43" i="10"/>
  <c r="I10" i="9"/>
  <c r="BD37" i="10"/>
  <c r="BC37" i="10"/>
  <c r="BB37" i="10"/>
  <c r="K37" i="10"/>
  <c r="I37" i="10"/>
  <c r="G37" i="10"/>
  <c r="BA37" i="10"/>
  <c r="BD35" i="10"/>
  <c r="BC35" i="10"/>
  <c r="BB35" i="10"/>
  <c r="K35" i="10"/>
  <c r="I35" i="10"/>
  <c r="G35" i="10"/>
  <c r="BA35" i="10"/>
  <c r="B10" i="9"/>
  <c r="A10" i="9"/>
  <c r="BD43" i="10"/>
  <c r="H10" i="9"/>
  <c r="K43" i="10"/>
  <c r="BE31" i="10"/>
  <c r="BD31" i="10"/>
  <c r="BC31" i="10"/>
  <c r="BB31" i="10"/>
  <c r="K31" i="10"/>
  <c r="I31" i="10"/>
  <c r="G31" i="10"/>
  <c r="BA31" i="10"/>
  <c r="BE29" i="10"/>
  <c r="BE33" i="10"/>
  <c r="BD29" i="10"/>
  <c r="BD33" i="10"/>
  <c r="H9" i="9"/>
  <c r="BC29" i="10"/>
  <c r="BC33" i="10"/>
  <c r="G9" i="9"/>
  <c r="BB29" i="10"/>
  <c r="BB33" i="10"/>
  <c r="K29" i="10"/>
  <c r="K33" i="10"/>
  <c r="I29" i="10"/>
  <c r="I33" i="10"/>
  <c r="G29" i="10"/>
  <c r="BA29" i="10"/>
  <c r="BA33" i="10"/>
  <c r="E9" i="9"/>
  <c r="B9" i="9"/>
  <c r="A9" i="9"/>
  <c r="I9" i="9"/>
  <c r="F9" i="9"/>
  <c r="BE25" i="10"/>
  <c r="BD25" i="10"/>
  <c r="BC25" i="10"/>
  <c r="BB25" i="10"/>
  <c r="K25" i="10"/>
  <c r="I25" i="10"/>
  <c r="G25" i="10"/>
  <c r="BA25" i="10"/>
  <c r="BE24" i="10"/>
  <c r="BD24" i="10"/>
  <c r="BC24" i="10"/>
  <c r="BB24" i="10"/>
  <c r="K24" i="10"/>
  <c r="I24" i="10"/>
  <c r="G24" i="10"/>
  <c r="BA24" i="10"/>
  <c r="BE22" i="10"/>
  <c r="BD22" i="10"/>
  <c r="BC22" i="10"/>
  <c r="BB22" i="10"/>
  <c r="K22" i="10"/>
  <c r="I22" i="10"/>
  <c r="G22" i="10"/>
  <c r="BA22" i="10"/>
  <c r="BE20" i="10"/>
  <c r="BD20" i="10"/>
  <c r="BC20" i="10"/>
  <c r="BB20" i="10"/>
  <c r="K20" i="10"/>
  <c r="I20" i="10"/>
  <c r="G20" i="10"/>
  <c r="BA20" i="10"/>
  <c r="BE18" i="10"/>
  <c r="BD18" i="10"/>
  <c r="BD27" i="10"/>
  <c r="H8" i="9"/>
  <c r="BC18" i="10"/>
  <c r="BB18" i="10"/>
  <c r="BB27" i="10"/>
  <c r="F8" i="9"/>
  <c r="K18" i="10"/>
  <c r="I18" i="10"/>
  <c r="G18" i="10"/>
  <c r="BA18" i="10"/>
  <c r="B8" i="9"/>
  <c r="A8" i="9"/>
  <c r="BC27" i="10"/>
  <c r="G8" i="9"/>
  <c r="K27" i="10"/>
  <c r="BE14" i="10"/>
  <c r="BD14" i="10"/>
  <c r="BC14" i="10"/>
  <c r="BB14" i="10"/>
  <c r="K14" i="10"/>
  <c r="I14" i="10"/>
  <c r="G14" i="10"/>
  <c r="BA14" i="10"/>
  <c r="BE13" i="10"/>
  <c r="BD13" i="10"/>
  <c r="BC13" i="10"/>
  <c r="BB13" i="10"/>
  <c r="K13" i="10"/>
  <c r="I13" i="10"/>
  <c r="G13" i="10"/>
  <c r="BA13" i="10"/>
  <c r="BE12" i="10"/>
  <c r="BD12" i="10"/>
  <c r="BC12" i="10"/>
  <c r="BB12" i="10"/>
  <c r="K12" i="10"/>
  <c r="I12" i="10"/>
  <c r="G12" i="10"/>
  <c r="BA12" i="10"/>
  <c r="BE11" i="10"/>
  <c r="BD11" i="10"/>
  <c r="BC11" i="10"/>
  <c r="BB11" i="10"/>
  <c r="K11" i="10"/>
  <c r="I11" i="10"/>
  <c r="I8" i="10"/>
  <c r="I16" i="10"/>
  <c r="G11" i="10"/>
  <c r="BA11" i="10"/>
  <c r="BE8" i="10"/>
  <c r="BD8" i="10"/>
  <c r="BC8" i="10"/>
  <c r="BB8" i="10"/>
  <c r="K8" i="10"/>
  <c r="G8" i="10"/>
  <c r="B7" i="9"/>
  <c r="A7" i="9"/>
  <c r="E4" i="10"/>
  <c r="F3" i="10"/>
  <c r="C33" i="8"/>
  <c r="F33" i="8"/>
  <c r="C31" i="8"/>
  <c r="G7" i="8"/>
  <c r="BE1132" i="7"/>
  <c r="BD1132" i="7"/>
  <c r="BC1132" i="7"/>
  <c r="BB1132" i="7"/>
  <c r="K1132" i="7"/>
  <c r="I1132" i="7"/>
  <c r="G1132" i="7"/>
  <c r="BA1132" i="7"/>
  <c r="BE1131" i="7"/>
  <c r="BD1131" i="7"/>
  <c r="BC1131" i="7"/>
  <c r="BB1131" i="7"/>
  <c r="K1131" i="7"/>
  <c r="I1131" i="7"/>
  <c r="G1131" i="7"/>
  <c r="BA1131" i="7"/>
  <c r="BE1130" i="7"/>
  <c r="BD1130" i="7"/>
  <c r="BC1130" i="7"/>
  <c r="BB1130" i="7"/>
  <c r="K1130" i="7"/>
  <c r="I1130" i="7"/>
  <c r="G1130" i="7"/>
  <c r="BA1130" i="7"/>
  <c r="BE1129" i="7"/>
  <c r="BD1129" i="7"/>
  <c r="BC1129" i="7"/>
  <c r="BB1129" i="7"/>
  <c r="K1129" i="7"/>
  <c r="I1129" i="7"/>
  <c r="G1129" i="7"/>
  <c r="BA1129" i="7"/>
  <c r="BE1128" i="7"/>
  <c r="BE1133" i="7"/>
  <c r="I35" i="6"/>
  <c r="BD1128" i="7"/>
  <c r="BC1128" i="7"/>
  <c r="BC1133" i="7"/>
  <c r="G35" i="6"/>
  <c r="BB1128" i="7"/>
  <c r="K1128" i="7"/>
  <c r="I1128" i="7"/>
  <c r="I1133" i="7"/>
  <c r="G1128" i="7"/>
  <c r="BA1128" i="7"/>
  <c r="B35" i="6"/>
  <c r="A35" i="6"/>
  <c r="BD1133" i="7"/>
  <c r="H35" i="6"/>
  <c r="BB1133" i="7"/>
  <c r="F35" i="6"/>
  <c r="BE1125" i="7"/>
  <c r="BC1125" i="7"/>
  <c r="BB1125" i="7"/>
  <c r="BB1124" i="7"/>
  <c r="BB1126" i="7"/>
  <c r="F34" i="6"/>
  <c r="BA1125" i="7"/>
  <c r="K1125" i="7"/>
  <c r="I1125" i="7"/>
  <c r="G1125" i="7"/>
  <c r="BD1125" i="7"/>
  <c r="BE1124" i="7"/>
  <c r="BC1124" i="7"/>
  <c r="BA1124" i="7"/>
  <c r="BA1126" i="7"/>
  <c r="E34" i="6"/>
  <c r="K1124" i="7"/>
  <c r="I1124" i="7"/>
  <c r="I1126" i="7"/>
  <c r="G1124" i="7"/>
  <c r="BD1124" i="7"/>
  <c r="B34" i="6"/>
  <c r="A34" i="6"/>
  <c r="K1126" i="7"/>
  <c r="BE1121" i="7"/>
  <c r="BC1121" i="7"/>
  <c r="BB1121" i="7"/>
  <c r="BA1121" i="7"/>
  <c r="K1121" i="7"/>
  <c r="I1121" i="7"/>
  <c r="G1121" i="7"/>
  <c r="BD1121" i="7"/>
  <c r="BE1120" i="7"/>
  <c r="BC1120" i="7"/>
  <c r="BB1120" i="7"/>
  <c r="BA1120" i="7"/>
  <c r="K1120" i="7"/>
  <c r="I1120" i="7"/>
  <c r="G1120" i="7"/>
  <c r="BD1120" i="7"/>
  <c r="BE1119" i="7"/>
  <c r="BC1119" i="7"/>
  <c r="BB1119" i="7"/>
  <c r="BA1119" i="7"/>
  <c r="K1119" i="7"/>
  <c r="I1119" i="7"/>
  <c r="BE1118" i="7"/>
  <c r="BC1118" i="7"/>
  <c r="BB1118" i="7"/>
  <c r="BA1118" i="7"/>
  <c r="K1118" i="7"/>
  <c r="I1118" i="7"/>
  <c r="B33" i="6"/>
  <c r="A33" i="6"/>
  <c r="BE1114" i="7"/>
  <c r="BC1114" i="7"/>
  <c r="BB1114" i="7"/>
  <c r="BA1114" i="7"/>
  <c r="K1114" i="7"/>
  <c r="I1114" i="7"/>
  <c r="G1114" i="7"/>
  <c r="BD1114" i="7"/>
  <c r="BE1112" i="7"/>
  <c r="BC1112" i="7"/>
  <c r="BB1112" i="7"/>
  <c r="BA1112" i="7"/>
  <c r="K1112" i="7"/>
  <c r="I1112" i="7"/>
  <c r="G1112" i="7"/>
  <c r="BD1112" i="7"/>
  <c r="BE1108" i="7"/>
  <c r="BC1108" i="7"/>
  <c r="BB1108" i="7"/>
  <c r="BA1108" i="7"/>
  <c r="K1108" i="7"/>
  <c r="I1108" i="7"/>
  <c r="G1108" i="7"/>
  <c r="BE1106" i="7"/>
  <c r="BC1106" i="7"/>
  <c r="BB1106" i="7"/>
  <c r="BA1106" i="7"/>
  <c r="K1106" i="7"/>
  <c r="I1106" i="7"/>
  <c r="G1106" i="7"/>
  <c r="BD1106" i="7"/>
  <c r="BE1105" i="7"/>
  <c r="BC1105" i="7"/>
  <c r="BB1105" i="7"/>
  <c r="BA1105" i="7"/>
  <c r="K1105" i="7"/>
  <c r="I1105" i="7"/>
  <c r="BE1104" i="7"/>
  <c r="BC1104" i="7"/>
  <c r="BB1104" i="7"/>
  <c r="BA1104" i="7"/>
  <c r="K1104" i="7"/>
  <c r="K1116" i="7"/>
  <c r="I1104" i="7"/>
  <c r="G1104" i="7"/>
  <c r="BD1104" i="7"/>
  <c r="B32" i="6"/>
  <c r="A32" i="6"/>
  <c r="I1116" i="7"/>
  <c r="BE1101" i="7"/>
  <c r="BD1101" i="7"/>
  <c r="BC1101" i="7"/>
  <c r="BA1101" i="7"/>
  <c r="K1101" i="7"/>
  <c r="I1101" i="7"/>
  <c r="G1101" i="7"/>
  <c r="BB1101" i="7"/>
  <c r="BE1100" i="7"/>
  <c r="BD1100" i="7"/>
  <c r="BC1100" i="7"/>
  <c r="BA1100" i="7"/>
  <c r="K1100" i="7"/>
  <c r="I1100" i="7"/>
  <c r="G1100" i="7"/>
  <c r="BB1100" i="7"/>
  <c r="BE1094" i="7"/>
  <c r="BD1094" i="7"/>
  <c r="BC1094" i="7"/>
  <c r="BA1094" i="7"/>
  <c r="K1094" i="7"/>
  <c r="I1094" i="7"/>
  <c r="G1094" i="7"/>
  <c r="BB1094" i="7"/>
  <c r="BE1080" i="7"/>
  <c r="BD1080" i="7"/>
  <c r="BC1080" i="7"/>
  <c r="BA1080" i="7"/>
  <c r="K1080" i="7"/>
  <c r="I1080" i="7"/>
  <c r="G1080" i="7"/>
  <c r="BB1080" i="7"/>
  <c r="BE1079" i="7"/>
  <c r="BD1079" i="7"/>
  <c r="BD1054" i="7"/>
  <c r="BD1102" i="7"/>
  <c r="H31" i="6"/>
  <c r="BC1079" i="7"/>
  <c r="BA1079" i="7"/>
  <c r="K1079" i="7"/>
  <c r="I1079" i="7"/>
  <c r="I1054" i="7"/>
  <c r="I1102" i="7"/>
  <c r="G1079" i="7"/>
  <c r="BB1079" i="7"/>
  <c r="BE1054" i="7"/>
  <c r="BC1054" i="7"/>
  <c r="BC1102" i="7"/>
  <c r="G31" i="6"/>
  <c r="BA1054" i="7"/>
  <c r="K1054" i="7"/>
  <c r="K1102" i="7"/>
  <c r="G1054" i="7"/>
  <c r="BB1054" i="7"/>
  <c r="B31" i="6"/>
  <c r="A31" i="6"/>
  <c r="BE1051" i="7"/>
  <c r="BD1051" i="7"/>
  <c r="BC1051" i="7"/>
  <c r="BA1051" i="7"/>
  <c r="K1051" i="7"/>
  <c r="I1051" i="7"/>
  <c r="G1051" i="7"/>
  <c r="BB1051" i="7"/>
  <c r="BE1049" i="7"/>
  <c r="BD1049" i="7"/>
  <c r="BC1049" i="7"/>
  <c r="BA1049" i="7"/>
  <c r="K1049" i="7"/>
  <c r="I1049" i="7"/>
  <c r="G1049" i="7"/>
  <c r="BB1049" i="7"/>
  <c r="BE1038" i="7"/>
  <c r="BD1038" i="7"/>
  <c r="BD1052" i="7"/>
  <c r="BC1038" i="7"/>
  <c r="BC1052" i="7"/>
  <c r="BA1038" i="7"/>
  <c r="BA1052" i="7"/>
  <c r="K1038" i="7"/>
  <c r="I1038" i="7"/>
  <c r="G1038" i="7"/>
  <c r="BB1038" i="7"/>
  <c r="BB1052" i="7"/>
  <c r="F30" i="6"/>
  <c r="B30" i="6"/>
  <c r="A30" i="6"/>
  <c r="H30" i="6"/>
  <c r="G30" i="6"/>
  <c r="E30" i="6"/>
  <c r="K1052" i="7"/>
  <c r="I1052" i="7"/>
  <c r="G1052" i="7"/>
  <c r="BE1035" i="7"/>
  <c r="BD1035" i="7"/>
  <c r="BC1035" i="7"/>
  <c r="BA1035" i="7"/>
  <c r="K1035" i="7"/>
  <c r="I1035" i="7"/>
  <c r="G1035" i="7"/>
  <c r="BB1035" i="7"/>
  <c r="BE1031" i="7"/>
  <c r="BD1031" i="7"/>
  <c r="BC1031" i="7"/>
  <c r="BA1031" i="7"/>
  <c r="K1031" i="7"/>
  <c r="I1031" i="7"/>
  <c r="G1031" i="7"/>
  <c r="BB1031" i="7"/>
  <c r="BE1028" i="7"/>
  <c r="BD1028" i="7"/>
  <c r="BD1036" i="7"/>
  <c r="H29" i="6"/>
  <c r="BC1028" i="7"/>
  <c r="BA1028" i="7"/>
  <c r="K1028" i="7"/>
  <c r="I1028" i="7"/>
  <c r="I1036" i="7"/>
  <c r="G1028" i="7"/>
  <c r="BB1028" i="7"/>
  <c r="B29" i="6"/>
  <c r="A29" i="6"/>
  <c r="BE1036" i="7"/>
  <c r="I29" i="6"/>
  <c r="BC1036" i="7"/>
  <c r="G29" i="6"/>
  <c r="K1036" i="7"/>
  <c r="G1036" i="7"/>
  <c r="BE1025" i="7"/>
  <c r="BD1025" i="7"/>
  <c r="BC1025" i="7"/>
  <c r="BA1025" i="7"/>
  <c r="K1025" i="7"/>
  <c r="I1025" i="7"/>
  <c r="G1025" i="7"/>
  <c r="BB1025" i="7"/>
  <c r="BE1021" i="7"/>
  <c r="BD1021" i="7"/>
  <c r="BC1021" i="7"/>
  <c r="BA1021" i="7"/>
  <c r="K1021" i="7"/>
  <c r="I1021" i="7"/>
  <c r="G1021" i="7"/>
  <c r="BB1021" i="7"/>
  <c r="G1012" i="7"/>
  <c r="BB1012" i="7"/>
  <c r="G1015" i="7"/>
  <c r="BB1015" i="7"/>
  <c r="G1016" i="7"/>
  <c r="BB1016" i="7"/>
  <c r="BB1026" i="7"/>
  <c r="F28" i="6"/>
  <c r="BE1016" i="7"/>
  <c r="BD1016" i="7"/>
  <c r="BC1016" i="7"/>
  <c r="BA1016" i="7"/>
  <c r="K1016" i="7"/>
  <c r="I1016" i="7"/>
  <c r="BE1015" i="7"/>
  <c r="BD1015" i="7"/>
  <c r="BC1015" i="7"/>
  <c r="BA1015" i="7"/>
  <c r="K1015" i="7"/>
  <c r="I1015" i="7"/>
  <c r="BE1012" i="7"/>
  <c r="BD1012" i="7"/>
  <c r="BD1026" i="7"/>
  <c r="H28" i="6"/>
  <c r="BC1012" i="7"/>
  <c r="BC1026" i="7"/>
  <c r="G28" i="6"/>
  <c r="BA1012" i="7"/>
  <c r="BA1026" i="7"/>
  <c r="E28" i="6"/>
  <c r="K1012" i="7"/>
  <c r="I1012" i="7"/>
  <c r="I1026" i="7"/>
  <c r="G1026" i="7"/>
  <c r="B28" i="6"/>
  <c r="A28" i="6"/>
  <c r="BE1026" i="7"/>
  <c r="I28" i="6"/>
  <c r="K1026" i="7"/>
  <c r="BE1006" i="7"/>
  <c r="BD1006" i="7"/>
  <c r="BC1006" i="7"/>
  <c r="BA1006" i="7"/>
  <c r="K1006" i="7"/>
  <c r="I1006" i="7"/>
  <c r="G1006" i="7"/>
  <c r="BB1006" i="7"/>
  <c r="BE1002" i="7"/>
  <c r="BD1002" i="7"/>
  <c r="BD994" i="7"/>
  <c r="BD998" i="7"/>
  <c r="BD1010" i="7"/>
  <c r="H27" i="6"/>
  <c r="BC1002" i="7"/>
  <c r="BA1002" i="7"/>
  <c r="K1002" i="7"/>
  <c r="I1002" i="7"/>
  <c r="G1002" i="7"/>
  <c r="BB1002" i="7"/>
  <c r="BE998" i="7"/>
  <c r="BC998" i="7"/>
  <c r="BA998" i="7"/>
  <c r="K998" i="7"/>
  <c r="I998" i="7"/>
  <c r="G998" i="7"/>
  <c r="BB998" i="7"/>
  <c r="BE994" i="7"/>
  <c r="BC994" i="7"/>
  <c r="BA994" i="7"/>
  <c r="BA1010" i="7"/>
  <c r="E27" i="6"/>
  <c r="K994" i="7"/>
  <c r="I994" i="7"/>
  <c r="I1010" i="7"/>
  <c r="G994" i="7"/>
  <c r="BB994" i="7"/>
  <c r="B27" i="6"/>
  <c r="A27" i="6"/>
  <c r="BE991" i="7"/>
  <c r="BD991" i="7"/>
  <c r="BC991" i="7"/>
  <c r="BA991" i="7"/>
  <c r="K991" i="7"/>
  <c r="I991" i="7"/>
  <c r="G991" i="7"/>
  <c r="BB991" i="7"/>
  <c r="BE989" i="7"/>
  <c r="BD989" i="7"/>
  <c r="BC989" i="7"/>
  <c r="BA989" i="7"/>
  <c r="K989" i="7"/>
  <c r="I989" i="7"/>
  <c r="G989" i="7"/>
  <c r="BB989" i="7"/>
  <c r="BE986" i="7"/>
  <c r="BD986" i="7"/>
  <c r="BC986" i="7"/>
  <c r="BA986" i="7"/>
  <c r="K986" i="7"/>
  <c r="I986" i="7"/>
  <c r="G986" i="7"/>
  <c r="BB986" i="7"/>
  <c r="BE982" i="7"/>
  <c r="BD982" i="7"/>
  <c r="BC982" i="7"/>
  <c r="BA982" i="7"/>
  <c r="K982" i="7"/>
  <c r="I982" i="7"/>
  <c r="G982" i="7"/>
  <c r="BB982" i="7"/>
  <c r="BE978" i="7"/>
  <c r="BD978" i="7"/>
  <c r="BC978" i="7"/>
  <c r="BA978" i="7"/>
  <c r="K978" i="7"/>
  <c r="I978" i="7"/>
  <c r="G978" i="7"/>
  <c r="BB978" i="7"/>
  <c r="BE974" i="7"/>
  <c r="BD974" i="7"/>
  <c r="BC974" i="7"/>
  <c r="BA974" i="7"/>
  <c r="K974" i="7"/>
  <c r="I974" i="7"/>
  <c r="G974" i="7"/>
  <c r="BB974" i="7"/>
  <c r="BE970" i="7"/>
  <c r="BD970" i="7"/>
  <c r="BC970" i="7"/>
  <c r="BA970" i="7"/>
  <c r="K970" i="7"/>
  <c r="I970" i="7"/>
  <c r="G970" i="7"/>
  <c r="BB970" i="7"/>
  <c r="BE966" i="7"/>
  <c r="BD966" i="7"/>
  <c r="BC966" i="7"/>
  <c r="BA966" i="7"/>
  <c r="K966" i="7"/>
  <c r="I966" i="7"/>
  <c r="G966" i="7"/>
  <c r="BB966" i="7"/>
  <c r="BE962" i="7"/>
  <c r="BD962" i="7"/>
  <c r="BC962" i="7"/>
  <c r="BA962" i="7"/>
  <c r="K962" i="7"/>
  <c r="I962" i="7"/>
  <c r="G962" i="7"/>
  <c r="BB962" i="7"/>
  <c r="BE958" i="7"/>
  <c r="BD958" i="7"/>
  <c r="BC958" i="7"/>
  <c r="BA958" i="7"/>
  <c r="K958" i="7"/>
  <c r="I958" i="7"/>
  <c r="G958" i="7"/>
  <c r="BB958" i="7"/>
  <c r="BE954" i="7"/>
  <c r="BD954" i="7"/>
  <c r="BC954" i="7"/>
  <c r="BA954" i="7"/>
  <c r="K954" i="7"/>
  <c r="I954" i="7"/>
  <c r="G954" i="7"/>
  <c r="BB954" i="7"/>
  <c r="BE950" i="7"/>
  <c r="BD950" i="7"/>
  <c r="BC950" i="7"/>
  <c r="BA950" i="7"/>
  <c r="K950" i="7"/>
  <c r="I950" i="7"/>
  <c r="G950" i="7"/>
  <c r="BB950" i="7"/>
  <c r="BE946" i="7"/>
  <c r="BD946" i="7"/>
  <c r="BC946" i="7"/>
  <c r="BA946" i="7"/>
  <c r="K946" i="7"/>
  <c r="I946" i="7"/>
  <c r="G946" i="7"/>
  <c r="BB946" i="7"/>
  <c r="BE942" i="7"/>
  <c r="BD942" i="7"/>
  <c r="BC942" i="7"/>
  <c r="BA942" i="7"/>
  <c r="K942" i="7"/>
  <c r="I942" i="7"/>
  <c r="G942" i="7"/>
  <c r="BB942" i="7"/>
  <c r="BE940" i="7"/>
  <c r="BD940" i="7"/>
  <c r="BC940" i="7"/>
  <c r="BA940" i="7"/>
  <c r="K940" i="7"/>
  <c r="I940" i="7"/>
  <c r="G940" i="7"/>
  <c r="BB940" i="7"/>
  <c r="BE936" i="7"/>
  <c r="BD936" i="7"/>
  <c r="BC936" i="7"/>
  <c r="BA936" i="7"/>
  <c r="K936" i="7"/>
  <c r="I936" i="7"/>
  <c r="G936" i="7"/>
  <c r="BB936" i="7"/>
  <c r="BE932" i="7"/>
  <c r="BD932" i="7"/>
  <c r="BC932" i="7"/>
  <c r="BA932" i="7"/>
  <c r="K932" i="7"/>
  <c r="I932" i="7"/>
  <c r="G932" i="7"/>
  <c r="BB932" i="7"/>
  <c r="BE929" i="7"/>
  <c r="BD929" i="7"/>
  <c r="BC929" i="7"/>
  <c r="BA929" i="7"/>
  <c r="K929" i="7"/>
  <c r="I929" i="7"/>
  <c r="G929" i="7"/>
  <c r="BB929" i="7"/>
  <c r="BE925" i="7"/>
  <c r="BD925" i="7"/>
  <c r="BC925" i="7"/>
  <c r="BA925" i="7"/>
  <c r="K925" i="7"/>
  <c r="I925" i="7"/>
  <c r="G925" i="7"/>
  <c r="BB925" i="7"/>
  <c r="BE921" i="7"/>
  <c r="BD921" i="7"/>
  <c r="BC921" i="7"/>
  <c r="BA921" i="7"/>
  <c r="K921" i="7"/>
  <c r="I921" i="7"/>
  <c r="G921" i="7"/>
  <c r="BB921" i="7"/>
  <c r="BE917" i="7"/>
  <c r="BD917" i="7"/>
  <c r="BC917" i="7"/>
  <c r="BA917" i="7"/>
  <c r="K917" i="7"/>
  <c r="I917" i="7"/>
  <c r="G917" i="7"/>
  <c r="BB917" i="7"/>
  <c r="BE913" i="7"/>
  <c r="BD913" i="7"/>
  <c r="BC913" i="7"/>
  <c r="BA913" i="7"/>
  <c r="K913" i="7"/>
  <c r="I913" i="7"/>
  <c r="G913" i="7"/>
  <c r="BB913" i="7"/>
  <c r="BE909" i="7"/>
  <c r="BD909" i="7"/>
  <c r="BC909" i="7"/>
  <c r="BA909" i="7"/>
  <c r="K909" i="7"/>
  <c r="I909" i="7"/>
  <c r="G909" i="7"/>
  <c r="BB909" i="7"/>
  <c r="BE905" i="7"/>
  <c r="BD905" i="7"/>
  <c r="BC905" i="7"/>
  <c r="BA905" i="7"/>
  <c r="K905" i="7"/>
  <c r="I905" i="7"/>
  <c r="G905" i="7"/>
  <c r="BB905" i="7"/>
  <c r="BE901" i="7"/>
  <c r="BD901" i="7"/>
  <c r="BC901" i="7"/>
  <c r="BA901" i="7"/>
  <c r="K901" i="7"/>
  <c r="I901" i="7"/>
  <c r="G901" i="7"/>
  <c r="BB901" i="7"/>
  <c r="BE897" i="7"/>
  <c r="BD897" i="7"/>
  <c r="BC897" i="7"/>
  <c r="BA897" i="7"/>
  <c r="K897" i="7"/>
  <c r="I897" i="7"/>
  <c r="G897" i="7"/>
  <c r="BB897" i="7"/>
  <c r="BE892" i="7"/>
  <c r="BD892" i="7"/>
  <c r="BC892" i="7"/>
  <c r="BA892" i="7"/>
  <c r="K892" i="7"/>
  <c r="I892" i="7"/>
  <c r="G892" i="7"/>
  <c r="BB892" i="7"/>
  <c r="BE887" i="7"/>
  <c r="BD887" i="7"/>
  <c r="BC887" i="7"/>
  <c r="BA887" i="7"/>
  <c r="K887" i="7"/>
  <c r="I887" i="7"/>
  <c r="G887" i="7"/>
  <c r="BB887" i="7"/>
  <c r="BE884" i="7"/>
  <c r="BD884" i="7"/>
  <c r="BC884" i="7"/>
  <c r="BA884" i="7"/>
  <c r="K884" i="7"/>
  <c r="I884" i="7"/>
  <c r="G884" i="7"/>
  <c r="BB884" i="7"/>
  <c r="BE882" i="7"/>
  <c r="BD882" i="7"/>
  <c r="BC882" i="7"/>
  <c r="BA882" i="7"/>
  <c r="K882" i="7"/>
  <c r="I882" i="7"/>
  <c r="G882" i="7"/>
  <c r="BB882" i="7"/>
  <c r="BE872" i="7"/>
  <c r="BD872" i="7"/>
  <c r="BC872" i="7"/>
  <c r="BA872" i="7"/>
  <c r="K872" i="7"/>
  <c r="I872" i="7"/>
  <c r="G872" i="7"/>
  <c r="BB872" i="7"/>
  <c r="BE869" i="7"/>
  <c r="BD869" i="7"/>
  <c r="BC869" i="7"/>
  <c r="BA869" i="7"/>
  <c r="K869" i="7"/>
  <c r="I869" i="7"/>
  <c r="G869" i="7"/>
  <c r="BB869" i="7"/>
  <c r="BE865" i="7"/>
  <c r="BD865" i="7"/>
  <c r="BC865" i="7"/>
  <c r="BA865" i="7"/>
  <c r="K865" i="7"/>
  <c r="I865" i="7"/>
  <c r="G865" i="7"/>
  <c r="BB865" i="7"/>
  <c r="BE861" i="7"/>
  <c r="BD861" i="7"/>
  <c r="BC861" i="7"/>
  <c r="BA861" i="7"/>
  <c r="K861" i="7"/>
  <c r="I861" i="7"/>
  <c r="G861" i="7"/>
  <c r="BB861" i="7"/>
  <c r="BE857" i="7"/>
  <c r="BD857" i="7"/>
  <c r="BC857" i="7"/>
  <c r="BA857" i="7"/>
  <c r="K857" i="7"/>
  <c r="I857" i="7"/>
  <c r="G857" i="7"/>
  <c r="BB857" i="7"/>
  <c r="BE853" i="7"/>
  <c r="BD853" i="7"/>
  <c r="BC853" i="7"/>
  <c r="BA853" i="7"/>
  <c r="K853" i="7"/>
  <c r="I853" i="7"/>
  <c r="G853" i="7"/>
  <c r="BB853" i="7"/>
  <c r="BE849" i="7"/>
  <c r="BD849" i="7"/>
  <c r="BC849" i="7"/>
  <c r="BA849" i="7"/>
  <c r="K849" i="7"/>
  <c r="I849" i="7"/>
  <c r="G849" i="7"/>
  <c r="BB849" i="7"/>
  <c r="BE845" i="7"/>
  <c r="BD845" i="7"/>
  <c r="BC845" i="7"/>
  <c r="BA845" i="7"/>
  <c r="K845" i="7"/>
  <c r="I845" i="7"/>
  <c r="G845" i="7"/>
  <c r="BB845" i="7"/>
  <c r="BE841" i="7"/>
  <c r="BD841" i="7"/>
  <c r="BC841" i="7"/>
  <c r="BA841" i="7"/>
  <c r="K841" i="7"/>
  <c r="I841" i="7"/>
  <c r="G841" i="7"/>
  <c r="BB841" i="7"/>
  <c r="BE837" i="7"/>
  <c r="BD837" i="7"/>
  <c r="BC837" i="7"/>
  <c r="BA837" i="7"/>
  <c r="K837" i="7"/>
  <c r="I837" i="7"/>
  <c r="G837" i="7"/>
  <c r="BB837" i="7"/>
  <c r="BE833" i="7"/>
  <c r="BD833" i="7"/>
  <c r="BC833" i="7"/>
  <c r="BA833" i="7"/>
  <c r="K833" i="7"/>
  <c r="I833" i="7"/>
  <c r="G833" i="7"/>
  <c r="BB833" i="7"/>
  <c r="BE830" i="7"/>
  <c r="BD830" i="7"/>
  <c r="BC830" i="7"/>
  <c r="BA830" i="7"/>
  <c r="K830" i="7"/>
  <c r="I830" i="7"/>
  <c r="G830" i="7"/>
  <c r="BB830" i="7"/>
  <c r="BE826" i="7"/>
  <c r="BD826" i="7"/>
  <c r="BC826" i="7"/>
  <c r="BA826" i="7"/>
  <c r="K826" i="7"/>
  <c r="I826" i="7"/>
  <c r="G826" i="7"/>
  <c r="BB826" i="7"/>
  <c r="BE822" i="7"/>
  <c r="BD822" i="7"/>
  <c r="BC822" i="7"/>
  <c r="BA822" i="7"/>
  <c r="K822" i="7"/>
  <c r="I822" i="7"/>
  <c r="I818" i="7"/>
  <c r="I992" i="7"/>
  <c r="G822" i="7"/>
  <c r="BB822" i="7"/>
  <c r="BE818" i="7"/>
  <c r="BD818" i="7"/>
  <c r="BC818" i="7"/>
  <c r="BA818" i="7"/>
  <c r="K818" i="7"/>
  <c r="K992" i="7"/>
  <c r="G818" i="7"/>
  <c r="B26" i="6"/>
  <c r="A26" i="6"/>
  <c r="BE811" i="7"/>
  <c r="BD811" i="7"/>
  <c r="BC811" i="7"/>
  <c r="BA811" i="7"/>
  <c r="K811" i="7"/>
  <c r="I811" i="7"/>
  <c r="G811" i="7"/>
  <c r="BB811" i="7"/>
  <c r="BE805" i="7"/>
  <c r="BD805" i="7"/>
  <c r="BC805" i="7"/>
  <c r="BA805" i="7"/>
  <c r="K805" i="7"/>
  <c r="I805" i="7"/>
  <c r="G805" i="7"/>
  <c r="BB805" i="7"/>
  <c r="BE800" i="7"/>
  <c r="BD800" i="7"/>
  <c r="BC800" i="7"/>
  <c r="BA800" i="7"/>
  <c r="K800" i="7"/>
  <c r="I800" i="7"/>
  <c r="G800" i="7"/>
  <c r="BB800" i="7"/>
  <c r="BE795" i="7"/>
  <c r="BD795" i="7"/>
  <c r="BC795" i="7"/>
  <c r="BA795" i="7"/>
  <c r="K795" i="7"/>
  <c r="I795" i="7"/>
  <c r="G795" i="7"/>
  <c r="BB795" i="7"/>
  <c r="BE791" i="7"/>
  <c r="BD791" i="7"/>
  <c r="BC791" i="7"/>
  <c r="BA791" i="7"/>
  <c r="K791" i="7"/>
  <c r="I791" i="7"/>
  <c r="G791" i="7"/>
  <c r="BB791" i="7"/>
  <c r="BE786" i="7"/>
  <c r="BD786" i="7"/>
  <c r="BC786" i="7"/>
  <c r="BA786" i="7"/>
  <c r="K786" i="7"/>
  <c r="I786" i="7"/>
  <c r="G786" i="7"/>
  <c r="BB786" i="7"/>
  <c r="BE782" i="7"/>
  <c r="BD782" i="7"/>
  <c r="BC782" i="7"/>
  <c r="BA782" i="7"/>
  <c r="K782" i="7"/>
  <c r="I782" i="7"/>
  <c r="G782" i="7"/>
  <c r="BB782" i="7"/>
  <c r="BE778" i="7"/>
  <c r="BD778" i="7"/>
  <c r="BC778" i="7"/>
  <c r="BA778" i="7"/>
  <c r="K778" i="7"/>
  <c r="I778" i="7"/>
  <c r="G778" i="7"/>
  <c r="BB778" i="7"/>
  <c r="BE774" i="7"/>
  <c r="BD774" i="7"/>
  <c r="BC774" i="7"/>
  <c r="BA774" i="7"/>
  <c r="K774" i="7"/>
  <c r="I774" i="7"/>
  <c r="G774" i="7"/>
  <c r="BB774" i="7"/>
  <c r="BE770" i="7"/>
  <c r="BD770" i="7"/>
  <c r="BC770" i="7"/>
  <c r="BA770" i="7"/>
  <c r="K770" i="7"/>
  <c r="I770" i="7"/>
  <c r="G770" i="7"/>
  <c r="BB770" i="7"/>
  <c r="BE766" i="7"/>
  <c r="BD766" i="7"/>
  <c r="BC766" i="7"/>
  <c r="BA766" i="7"/>
  <c r="K766" i="7"/>
  <c r="I766" i="7"/>
  <c r="G766" i="7"/>
  <c r="BB766" i="7"/>
  <c r="BE761" i="7"/>
  <c r="BD761" i="7"/>
  <c r="BC761" i="7"/>
  <c r="BA761" i="7"/>
  <c r="K761" i="7"/>
  <c r="I761" i="7"/>
  <c r="G761" i="7"/>
  <c r="BB761" i="7"/>
  <c r="BE756" i="7"/>
  <c r="BD756" i="7"/>
  <c r="BC756" i="7"/>
  <c r="BA756" i="7"/>
  <c r="K756" i="7"/>
  <c r="I756" i="7"/>
  <c r="G756" i="7"/>
  <c r="BB756" i="7"/>
  <c r="BE752" i="7"/>
  <c r="BD752" i="7"/>
  <c r="BC752" i="7"/>
  <c r="BA752" i="7"/>
  <c r="K752" i="7"/>
  <c r="I752" i="7"/>
  <c r="G752" i="7"/>
  <c r="BB752" i="7"/>
  <c r="BE747" i="7"/>
  <c r="BD747" i="7"/>
  <c r="BC747" i="7"/>
  <c r="BA747" i="7"/>
  <c r="K747" i="7"/>
  <c r="I747" i="7"/>
  <c r="G747" i="7"/>
  <c r="BB747" i="7"/>
  <c r="BE742" i="7"/>
  <c r="BD742" i="7"/>
  <c r="BC742" i="7"/>
  <c r="BA742" i="7"/>
  <c r="K742" i="7"/>
  <c r="I742" i="7"/>
  <c r="G742" i="7"/>
  <c r="BB742" i="7"/>
  <c r="BE737" i="7"/>
  <c r="BD737" i="7"/>
  <c r="BC737" i="7"/>
  <c r="BA737" i="7"/>
  <c r="K737" i="7"/>
  <c r="I737" i="7"/>
  <c r="G737" i="7"/>
  <c r="BB737" i="7"/>
  <c r="BE733" i="7"/>
  <c r="BD733" i="7"/>
  <c r="BC733" i="7"/>
  <c r="BA733" i="7"/>
  <c r="K733" i="7"/>
  <c r="I733" i="7"/>
  <c r="G733" i="7"/>
  <c r="BB733" i="7"/>
  <c r="BE728" i="7"/>
  <c r="BD728" i="7"/>
  <c r="BC728" i="7"/>
  <c r="BA728" i="7"/>
  <c r="K728" i="7"/>
  <c r="I728" i="7"/>
  <c r="G728" i="7"/>
  <c r="BB728" i="7"/>
  <c r="BE724" i="7"/>
  <c r="BD724" i="7"/>
  <c r="BC724" i="7"/>
  <c r="BA724" i="7"/>
  <c r="BA816" i="7"/>
  <c r="E25" i="6"/>
  <c r="K724" i="7"/>
  <c r="K816" i="7"/>
  <c r="I724" i="7"/>
  <c r="I816" i="7"/>
  <c r="G724" i="7"/>
  <c r="G816" i="7"/>
  <c r="B25" i="6"/>
  <c r="A25" i="6"/>
  <c r="BE719" i="7"/>
  <c r="BD719" i="7"/>
  <c r="BC719" i="7"/>
  <c r="BA719" i="7"/>
  <c r="K719" i="7"/>
  <c r="I719" i="7"/>
  <c r="G719" i="7"/>
  <c r="BB719" i="7"/>
  <c r="BE716" i="7"/>
  <c r="BD716" i="7"/>
  <c r="BC716" i="7"/>
  <c r="BA716" i="7"/>
  <c r="K716" i="7"/>
  <c r="I716" i="7"/>
  <c r="G716" i="7"/>
  <c r="BB716" i="7"/>
  <c r="BE713" i="7"/>
  <c r="BD713" i="7"/>
  <c r="BC713" i="7"/>
  <c r="BA713" i="7"/>
  <c r="K713" i="7"/>
  <c r="I713" i="7"/>
  <c r="G713" i="7"/>
  <c r="BB713" i="7"/>
  <c r="BE710" i="7"/>
  <c r="BD710" i="7"/>
  <c r="BC710" i="7"/>
  <c r="BA710" i="7"/>
  <c r="K710" i="7"/>
  <c r="I710" i="7"/>
  <c r="G710" i="7"/>
  <c r="BB710" i="7"/>
  <c r="BE707" i="7"/>
  <c r="BD707" i="7"/>
  <c r="BC707" i="7"/>
  <c r="BA707" i="7"/>
  <c r="K707" i="7"/>
  <c r="I707" i="7"/>
  <c r="G707" i="7"/>
  <c r="BB707" i="7"/>
  <c r="BE704" i="7"/>
  <c r="BD704" i="7"/>
  <c r="BC704" i="7"/>
  <c r="BA704" i="7"/>
  <c r="K704" i="7"/>
  <c r="I704" i="7"/>
  <c r="G704" i="7"/>
  <c r="BB704" i="7"/>
  <c r="BE701" i="7"/>
  <c r="BD701" i="7"/>
  <c r="BC701" i="7"/>
  <c r="BA701" i="7"/>
  <c r="K701" i="7"/>
  <c r="I701" i="7"/>
  <c r="G701" i="7"/>
  <c r="BB701" i="7"/>
  <c r="BE698" i="7"/>
  <c r="BD698" i="7"/>
  <c r="BC698" i="7"/>
  <c r="BA698" i="7"/>
  <c r="K698" i="7"/>
  <c r="I698" i="7"/>
  <c r="G698" i="7"/>
  <c r="BB698" i="7"/>
  <c r="BE695" i="7"/>
  <c r="BD695" i="7"/>
  <c r="BC695" i="7"/>
  <c r="BA695" i="7"/>
  <c r="K695" i="7"/>
  <c r="I695" i="7"/>
  <c r="G695" i="7"/>
  <c r="BB695" i="7"/>
  <c r="BE692" i="7"/>
  <c r="BD692" i="7"/>
  <c r="BC692" i="7"/>
  <c r="BA692" i="7"/>
  <c r="K692" i="7"/>
  <c r="I692" i="7"/>
  <c r="G692" i="7"/>
  <c r="BB692" i="7"/>
  <c r="BE689" i="7"/>
  <c r="BD689" i="7"/>
  <c r="BC689" i="7"/>
  <c r="BA689" i="7"/>
  <c r="K689" i="7"/>
  <c r="I689" i="7"/>
  <c r="G689" i="7"/>
  <c r="BB689" i="7"/>
  <c r="BE686" i="7"/>
  <c r="BD686" i="7"/>
  <c r="BC686" i="7"/>
  <c r="BA686" i="7"/>
  <c r="K686" i="7"/>
  <c r="I686" i="7"/>
  <c r="G686" i="7"/>
  <c r="BB686" i="7"/>
  <c r="BE683" i="7"/>
  <c r="BD683" i="7"/>
  <c r="BC683" i="7"/>
  <c r="BA683" i="7"/>
  <c r="K683" i="7"/>
  <c r="I683" i="7"/>
  <c r="G683" i="7"/>
  <c r="BB683" i="7"/>
  <c r="BE680" i="7"/>
  <c r="BD680" i="7"/>
  <c r="BC680" i="7"/>
  <c r="BA680" i="7"/>
  <c r="K680" i="7"/>
  <c r="I680" i="7"/>
  <c r="G680" i="7"/>
  <c r="BB680" i="7"/>
  <c r="BE677" i="7"/>
  <c r="BD677" i="7"/>
  <c r="BC677" i="7"/>
  <c r="BA677" i="7"/>
  <c r="K677" i="7"/>
  <c r="I677" i="7"/>
  <c r="G677" i="7"/>
  <c r="BB677" i="7"/>
  <c r="BE674" i="7"/>
  <c r="BD674" i="7"/>
  <c r="BC674" i="7"/>
  <c r="BA674" i="7"/>
  <c r="K674" i="7"/>
  <c r="I674" i="7"/>
  <c r="G674" i="7"/>
  <c r="BB674" i="7"/>
  <c r="BE672" i="7"/>
  <c r="BD672" i="7"/>
  <c r="BC672" i="7"/>
  <c r="BA672" i="7"/>
  <c r="K672" i="7"/>
  <c r="I672" i="7"/>
  <c r="G672" i="7"/>
  <c r="BB672" i="7"/>
  <c r="BE669" i="7"/>
  <c r="BD669" i="7"/>
  <c r="BC669" i="7"/>
  <c r="BA669" i="7"/>
  <c r="K669" i="7"/>
  <c r="I669" i="7"/>
  <c r="G669" i="7"/>
  <c r="BB669" i="7"/>
  <c r="BE666" i="7"/>
  <c r="BD666" i="7"/>
  <c r="BC666" i="7"/>
  <c r="BA666" i="7"/>
  <c r="K666" i="7"/>
  <c r="I666" i="7"/>
  <c r="G666" i="7"/>
  <c r="BB666" i="7"/>
  <c r="BE663" i="7"/>
  <c r="BD663" i="7"/>
  <c r="BC663" i="7"/>
  <c r="BA663" i="7"/>
  <c r="K663" i="7"/>
  <c r="I663" i="7"/>
  <c r="G663" i="7"/>
  <c r="BB663" i="7"/>
  <c r="BE660" i="7"/>
  <c r="BD660" i="7"/>
  <c r="BC660" i="7"/>
  <c r="BA660" i="7"/>
  <c r="K660" i="7"/>
  <c r="I660" i="7"/>
  <c r="G660" i="7"/>
  <c r="BB660" i="7"/>
  <c r="BE657" i="7"/>
  <c r="BD657" i="7"/>
  <c r="BD722" i="7"/>
  <c r="H24" i="6"/>
  <c r="BC657" i="7"/>
  <c r="BC722" i="7"/>
  <c r="G24" i="6"/>
  <c r="BA657" i="7"/>
  <c r="K657" i="7"/>
  <c r="K722" i="7"/>
  <c r="I657" i="7"/>
  <c r="G657" i="7"/>
  <c r="BB657" i="7"/>
  <c r="B24" i="6"/>
  <c r="A24" i="6"/>
  <c r="BE722" i="7"/>
  <c r="I24" i="6"/>
  <c r="BA722" i="7"/>
  <c r="E24" i="6"/>
  <c r="BE654" i="7"/>
  <c r="BD654" i="7"/>
  <c r="BC654" i="7"/>
  <c r="BA654" i="7"/>
  <c r="K654" i="7"/>
  <c r="I654" i="7"/>
  <c r="BE653" i="7"/>
  <c r="BD653" i="7"/>
  <c r="BC653" i="7"/>
  <c r="BA653" i="7"/>
  <c r="K653" i="7"/>
  <c r="I653" i="7"/>
  <c r="I655" i="7"/>
  <c r="G653" i="7"/>
  <c r="B23" i="6"/>
  <c r="A23" i="6"/>
  <c r="K655" i="7"/>
  <c r="BE649" i="7"/>
  <c r="BD649" i="7"/>
  <c r="BC649" i="7"/>
  <c r="BA649" i="7"/>
  <c r="K649" i="7"/>
  <c r="I649" i="7"/>
  <c r="G649" i="7"/>
  <c r="BB649" i="7"/>
  <c r="BE639" i="7"/>
  <c r="BD639" i="7"/>
  <c r="BC639" i="7"/>
  <c r="BA639" i="7"/>
  <c r="K639" i="7"/>
  <c r="I639" i="7"/>
  <c r="G639" i="7"/>
  <c r="BB639" i="7"/>
  <c r="BE638" i="7"/>
  <c r="BD638" i="7"/>
  <c r="BC638" i="7"/>
  <c r="BA638" i="7"/>
  <c r="K638" i="7"/>
  <c r="I638" i="7"/>
  <c r="G638" i="7"/>
  <c r="BB638" i="7"/>
  <c r="B22" i="6"/>
  <c r="A22" i="6"/>
  <c r="BE635" i="7"/>
  <c r="BD635" i="7"/>
  <c r="BC635" i="7"/>
  <c r="BA635" i="7"/>
  <c r="K635" i="7"/>
  <c r="I635" i="7"/>
  <c r="G635" i="7"/>
  <c r="BB635" i="7"/>
  <c r="BE633" i="7"/>
  <c r="BD633" i="7"/>
  <c r="BC633" i="7"/>
  <c r="BA633" i="7"/>
  <c r="K633" i="7"/>
  <c r="I633" i="7"/>
  <c r="G633" i="7"/>
  <c r="BB633" i="7"/>
  <c r="BE631" i="7"/>
  <c r="BD631" i="7"/>
  <c r="BC631" i="7"/>
  <c r="BA631" i="7"/>
  <c r="K631" i="7"/>
  <c r="I631" i="7"/>
  <c r="G631" i="7"/>
  <c r="BB631" i="7"/>
  <c r="BE629" i="7"/>
  <c r="BD629" i="7"/>
  <c r="BC629" i="7"/>
  <c r="BA629" i="7"/>
  <c r="K629" i="7"/>
  <c r="I629" i="7"/>
  <c r="G629" i="7"/>
  <c r="BB629" i="7"/>
  <c r="BE626" i="7"/>
  <c r="BD626" i="7"/>
  <c r="BC626" i="7"/>
  <c r="BA626" i="7"/>
  <c r="K626" i="7"/>
  <c r="I626" i="7"/>
  <c r="G626" i="7"/>
  <c r="BB626" i="7"/>
  <c r="BE624" i="7"/>
  <c r="BD624" i="7"/>
  <c r="BC624" i="7"/>
  <c r="BA624" i="7"/>
  <c r="K624" i="7"/>
  <c r="I624" i="7"/>
  <c r="G624" i="7"/>
  <c r="BB624" i="7"/>
  <c r="BE622" i="7"/>
  <c r="BD622" i="7"/>
  <c r="BC622" i="7"/>
  <c r="BA622" i="7"/>
  <c r="K622" i="7"/>
  <c r="I622" i="7"/>
  <c r="G622" i="7"/>
  <c r="BB622" i="7"/>
  <c r="BE619" i="7"/>
  <c r="BD619" i="7"/>
  <c r="BC619" i="7"/>
  <c r="BA619" i="7"/>
  <c r="K619" i="7"/>
  <c r="I619" i="7"/>
  <c r="G619" i="7"/>
  <c r="BB619" i="7"/>
  <c r="BE617" i="7"/>
  <c r="BD617" i="7"/>
  <c r="BC617" i="7"/>
  <c r="BA617" i="7"/>
  <c r="K617" i="7"/>
  <c r="I617" i="7"/>
  <c r="G617" i="7"/>
  <c r="BB617" i="7"/>
  <c r="BE615" i="7"/>
  <c r="BD615" i="7"/>
  <c r="BD636" i="7"/>
  <c r="H21" i="6"/>
  <c r="BC615" i="7"/>
  <c r="BA615" i="7"/>
  <c r="K615" i="7"/>
  <c r="I615" i="7"/>
  <c r="I636" i="7"/>
  <c r="G615" i="7"/>
  <c r="BB615" i="7"/>
  <c r="BB636" i="7"/>
  <c r="F21" i="6"/>
  <c r="B21" i="6"/>
  <c r="A21" i="6"/>
  <c r="BE612" i="7"/>
  <c r="BD612" i="7"/>
  <c r="BC612" i="7"/>
  <c r="BA612" i="7"/>
  <c r="K612" i="7"/>
  <c r="I612" i="7"/>
  <c r="G612" i="7"/>
  <c r="BB612" i="7"/>
  <c r="BE610" i="7"/>
  <c r="BD610" i="7"/>
  <c r="BC610" i="7"/>
  <c r="BA610" i="7"/>
  <c r="K610" i="7"/>
  <c r="I610" i="7"/>
  <c r="G610" i="7"/>
  <c r="BB610" i="7"/>
  <c r="BE608" i="7"/>
  <c r="BD608" i="7"/>
  <c r="BC608" i="7"/>
  <c r="BA608" i="7"/>
  <c r="K608" i="7"/>
  <c r="I608" i="7"/>
  <c r="G608" i="7"/>
  <c r="BB608" i="7"/>
  <c r="BE606" i="7"/>
  <c r="BD606" i="7"/>
  <c r="BC606" i="7"/>
  <c r="BA606" i="7"/>
  <c r="K606" i="7"/>
  <c r="I606" i="7"/>
  <c r="G606" i="7"/>
  <c r="BB606" i="7"/>
  <c r="BE602" i="7"/>
  <c r="BD602" i="7"/>
  <c r="BD613" i="7"/>
  <c r="H20" i="6"/>
  <c r="BC602" i="7"/>
  <c r="BC613" i="7"/>
  <c r="G20" i="6"/>
  <c r="BA602" i="7"/>
  <c r="K602" i="7"/>
  <c r="K613" i="7"/>
  <c r="I602" i="7"/>
  <c r="G602" i="7"/>
  <c r="BB602" i="7"/>
  <c r="B20" i="6"/>
  <c r="A20" i="6"/>
  <c r="BE613" i="7"/>
  <c r="I20" i="6"/>
  <c r="BA613" i="7"/>
  <c r="E20" i="6"/>
  <c r="BE599" i="7"/>
  <c r="BD599" i="7"/>
  <c r="BC599" i="7"/>
  <c r="BA599" i="7"/>
  <c r="K599" i="7"/>
  <c r="I599" i="7"/>
  <c r="G599" i="7"/>
  <c r="BB599" i="7"/>
  <c r="BE596" i="7"/>
  <c r="BD596" i="7"/>
  <c r="BC596" i="7"/>
  <c r="BA596" i="7"/>
  <c r="K596" i="7"/>
  <c r="I596" i="7"/>
  <c r="G596" i="7"/>
  <c r="BB596" i="7"/>
  <c r="BE591" i="7"/>
  <c r="BD591" i="7"/>
  <c r="BC591" i="7"/>
  <c r="BA591" i="7"/>
  <c r="K591" i="7"/>
  <c r="I591" i="7"/>
  <c r="G591" i="7"/>
  <c r="BB591" i="7"/>
  <c r="BE590" i="7"/>
  <c r="BD590" i="7"/>
  <c r="BC590" i="7"/>
  <c r="BA590" i="7"/>
  <c r="K590" i="7"/>
  <c r="I590" i="7"/>
  <c r="G590" i="7"/>
  <c r="BB590" i="7"/>
  <c r="BE589" i="7"/>
  <c r="BD589" i="7"/>
  <c r="BC589" i="7"/>
  <c r="BA589" i="7"/>
  <c r="K589" i="7"/>
  <c r="I589" i="7"/>
  <c r="G589" i="7"/>
  <c r="BB589" i="7"/>
  <c r="BE588" i="7"/>
  <c r="BD588" i="7"/>
  <c r="BC588" i="7"/>
  <c r="BA588" i="7"/>
  <c r="K588" i="7"/>
  <c r="I588" i="7"/>
  <c r="G588" i="7"/>
  <c r="BB588" i="7"/>
  <c r="BE587" i="7"/>
  <c r="BD587" i="7"/>
  <c r="BC587" i="7"/>
  <c r="BA587" i="7"/>
  <c r="K587" i="7"/>
  <c r="I587" i="7"/>
  <c r="G587" i="7"/>
  <c r="BB587" i="7"/>
  <c r="BE584" i="7"/>
  <c r="BD584" i="7"/>
  <c r="BC584" i="7"/>
  <c r="BA584" i="7"/>
  <c r="K584" i="7"/>
  <c r="I584" i="7"/>
  <c r="G584" i="7"/>
  <c r="BB584" i="7"/>
  <c r="BE581" i="7"/>
  <c r="BD581" i="7"/>
  <c r="BC581" i="7"/>
  <c r="BA581" i="7"/>
  <c r="K581" i="7"/>
  <c r="I581" i="7"/>
  <c r="G581" i="7"/>
  <c r="BB581" i="7"/>
  <c r="BE579" i="7"/>
  <c r="BD579" i="7"/>
  <c r="BC579" i="7"/>
  <c r="BA579" i="7"/>
  <c r="K579" i="7"/>
  <c r="I579" i="7"/>
  <c r="G579" i="7"/>
  <c r="BB579" i="7"/>
  <c r="BE576" i="7"/>
  <c r="BE600" i="7"/>
  <c r="I19" i="6"/>
  <c r="BD576" i="7"/>
  <c r="BC576" i="7"/>
  <c r="BA576" i="7"/>
  <c r="K576" i="7"/>
  <c r="I576" i="7"/>
  <c r="I600" i="7"/>
  <c r="G576" i="7"/>
  <c r="B19" i="6"/>
  <c r="A19" i="6"/>
  <c r="K600" i="7"/>
  <c r="BE573" i="7"/>
  <c r="BE574" i="7"/>
  <c r="BD573" i="7"/>
  <c r="BD574" i="7"/>
  <c r="H18" i="6"/>
  <c r="BC573" i="7"/>
  <c r="BC574" i="7"/>
  <c r="G18" i="6"/>
  <c r="BB573" i="7"/>
  <c r="BB574" i="7"/>
  <c r="F18" i="6"/>
  <c r="K573" i="7"/>
  <c r="K574" i="7"/>
  <c r="I573" i="7"/>
  <c r="I574" i="7"/>
  <c r="G573" i="7"/>
  <c r="G574" i="7"/>
  <c r="B18" i="6"/>
  <c r="A18" i="6"/>
  <c r="I18" i="6"/>
  <c r="BE569" i="7"/>
  <c r="BD569" i="7"/>
  <c r="BC569" i="7"/>
  <c r="BB569" i="7"/>
  <c r="K569" i="7"/>
  <c r="I569" i="7"/>
  <c r="G569" i="7"/>
  <c r="BA569" i="7"/>
  <c r="BE566" i="7"/>
  <c r="BE571" i="7"/>
  <c r="I17" i="6"/>
  <c r="BD566" i="7"/>
  <c r="BD571" i="7"/>
  <c r="BC566" i="7"/>
  <c r="BB566" i="7"/>
  <c r="BB571" i="7"/>
  <c r="F17" i="6"/>
  <c r="K566" i="7"/>
  <c r="K571" i="7"/>
  <c r="I566" i="7"/>
  <c r="I571" i="7"/>
  <c r="G566" i="7"/>
  <c r="G571" i="7"/>
  <c r="B17" i="6"/>
  <c r="A17" i="6"/>
  <c r="H17" i="6"/>
  <c r="BE561" i="7"/>
  <c r="BD561" i="7"/>
  <c r="BC561" i="7"/>
  <c r="BB561" i="7"/>
  <c r="K561" i="7"/>
  <c r="I561" i="7"/>
  <c r="G561" i="7"/>
  <c r="BA561" i="7"/>
  <c r="BE559" i="7"/>
  <c r="BD559" i="7"/>
  <c r="BC559" i="7"/>
  <c r="BB559" i="7"/>
  <c r="K559" i="7"/>
  <c r="I559" i="7"/>
  <c r="G559" i="7"/>
  <c r="BA559" i="7"/>
  <c r="BE556" i="7"/>
  <c r="BD556" i="7"/>
  <c r="BD564" i="7"/>
  <c r="H16" i="6"/>
  <c r="BC556" i="7"/>
  <c r="BC564" i="7"/>
  <c r="G16" i="6"/>
  <c r="BB556" i="7"/>
  <c r="K556" i="7"/>
  <c r="K564" i="7"/>
  <c r="I556" i="7"/>
  <c r="G556" i="7"/>
  <c r="BA556" i="7"/>
  <c r="BA564" i="7"/>
  <c r="E16" i="6"/>
  <c r="B16" i="6"/>
  <c r="A16" i="6"/>
  <c r="BE564" i="7"/>
  <c r="I16" i="6"/>
  <c r="BE553" i="7"/>
  <c r="BD553" i="7"/>
  <c r="BC553" i="7"/>
  <c r="BB553" i="7"/>
  <c r="K553" i="7"/>
  <c r="I553" i="7"/>
  <c r="G553" i="7"/>
  <c r="BA553" i="7"/>
  <c r="BE551" i="7"/>
  <c r="BD551" i="7"/>
  <c r="BC551" i="7"/>
  <c r="BB551" i="7"/>
  <c r="K551" i="7"/>
  <c r="I551" i="7"/>
  <c r="G551" i="7"/>
  <c r="BA551" i="7"/>
  <c r="BE547" i="7"/>
  <c r="BD547" i="7"/>
  <c r="BC547" i="7"/>
  <c r="BB547" i="7"/>
  <c r="K547" i="7"/>
  <c r="I547" i="7"/>
  <c r="G547" i="7"/>
  <c r="BA547" i="7"/>
  <c r="BE546" i="7"/>
  <c r="BD546" i="7"/>
  <c r="BC546" i="7"/>
  <c r="BB546" i="7"/>
  <c r="K546" i="7"/>
  <c r="I546" i="7"/>
  <c r="G546" i="7"/>
  <c r="BA546" i="7"/>
  <c r="BE544" i="7"/>
  <c r="BD544" i="7"/>
  <c r="BC544" i="7"/>
  <c r="BB544" i="7"/>
  <c r="K544" i="7"/>
  <c r="I544" i="7"/>
  <c r="G544" i="7"/>
  <c r="BA544" i="7"/>
  <c r="BE541" i="7"/>
  <c r="BD541" i="7"/>
  <c r="BC541" i="7"/>
  <c r="BB541" i="7"/>
  <c r="K541" i="7"/>
  <c r="I541" i="7"/>
  <c r="G541" i="7"/>
  <c r="BA541" i="7"/>
  <c r="BE539" i="7"/>
  <c r="BD539" i="7"/>
  <c r="BC539" i="7"/>
  <c r="BB539" i="7"/>
  <c r="K539" i="7"/>
  <c r="I539" i="7"/>
  <c r="G539" i="7"/>
  <c r="BA539" i="7"/>
  <c r="BE536" i="7"/>
  <c r="BD536" i="7"/>
  <c r="BC536" i="7"/>
  <c r="BB536" i="7"/>
  <c r="K536" i="7"/>
  <c r="I536" i="7"/>
  <c r="G536" i="7"/>
  <c r="BA536" i="7"/>
  <c r="BE532" i="7"/>
  <c r="BD532" i="7"/>
  <c r="BC532" i="7"/>
  <c r="BB532" i="7"/>
  <c r="K532" i="7"/>
  <c r="I532" i="7"/>
  <c r="G532" i="7"/>
  <c r="BA532" i="7"/>
  <c r="BE531" i="7"/>
  <c r="BD531" i="7"/>
  <c r="BC531" i="7"/>
  <c r="BB531" i="7"/>
  <c r="K531" i="7"/>
  <c r="I531" i="7"/>
  <c r="G531" i="7"/>
  <c r="BA531" i="7"/>
  <c r="BE530" i="7"/>
  <c r="BD530" i="7"/>
  <c r="BC530" i="7"/>
  <c r="BB530" i="7"/>
  <c r="K530" i="7"/>
  <c r="I530" i="7"/>
  <c r="G530" i="7"/>
  <c r="BA530" i="7"/>
  <c r="BE529" i="7"/>
  <c r="BD529" i="7"/>
  <c r="BC529" i="7"/>
  <c r="BB529" i="7"/>
  <c r="K529" i="7"/>
  <c r="I529" i="7"/>
  <c r="G529" i="7"/>
  <c r="BA529" i="7"/>
  <c r="BE527" i="7"/>
  <c r="BD527" i="7"/>
  <c r="BC527" i="7"/>
  <c r="BB527" i="7"/>
  <c r="K527" i="7"/>
  <c r="I527" i="7"/>
  <c r="G527" i="7"/>
  <c r="BA527" i="7"/>
  <c r="BE522" i="7"/>
  <c r="BD522" i="7"/>
  <c r="BC522" i="7"/>
  <c r="BB522" i="7"/>
  <c r="K522" i="7"/>
  <c r="I522" i="7"/>
  <c r="G522" i="7"/>
  <c r="BA522" i="7"/>
  <c r="BE520" i="7"/>
  <c r="BE554" i="7"/>
  <c r="I15" i="6"/>
  <c r="BD520" i="7"/>
  <c r="BC520" i="7"/>
  <c r="BB520" i="7"/>
  <c r="K520" i="7"/>
  <c r="K554" i="7"/>
  <c r="I520" i="7"/>
  <c r="G520" i="7"/>
  <c r="B15" i="6"/>
  <c r="A15" i="6"/>
  <c r="I554" i="7"/>
  <c r="BE513" i="7"/>
  <c r="BD513" i="7"/>
  <c r="BC513" i="7"/>
  <c r="BB513" i="7"/>
  <c r="K513" i="7"/>
  <c r="I513" i="7"/>
  <c r="G513" i="7"/>
  <c r="BA513" i="7"/>
  <c r="BE508" i="7"/>
  <c r="BD508" i="7"/>
  <c r="BD518" i="7"/>
  <c r="H14" i="6"/>
  <c r="BC508" i="7"/>
  <c r="BC518" i="7"/>
  <c r="BB508" i="7"/>
  <c r="K508" i="7"/>
  <c r="K518" i="7"/>
  <c r="I508" i="7"/>
  <c r="I518" i="7"/>
  <c r="G508" i="7"/>
  <c r="BA508" i="7"/>
  <c r="BA518" i="7"/>
  <c r="E14" i="6"/>
  <c r="B14" i="6"/>
  <c r="A14" i="6"/>
  <c r="G14" i="6"/>
  <c r="G518" i="7"/>
  <c r="BE503" i="7"/>
  <c r="BD503" i="7"/>
  <c r="BC503" i="7"/>
  <c r="BB503" i="7"/>
  <c r="K503" i="7"/>
  <c r="I503" i="7"/>
  <c r="G503" i="7"/>
  <c r="BA503" i="7"/>
  <c r="BE501" i="7"/>
  <c r="BD501" i="7"/>
  <c r="BC501" i="7"/>
  <c r="BB501" i="7"/>
  <c r="K501" i="7"/>
  <c r="I501" i="7"/>
  <c r="G501" i="7"/>
  <c r="BA501" i="7"/>
  <c r="BE498" i="7"/>
  <c r="BD498" i="7"/>
  <c r="BC498" i="7"/>
  <c r="BB498" i="7"/>
  <c r="K498" i="7"/>
  <c r="I498" i="7"/>
  <c r="G498" i="7"/>
  <c r="BA498" i="7"/>
  <c r="BE497" i="7"/>
  <c r="BD497" i="7"/>
  <c r="BC497" i="7"/>
  <c r="BB497" i="7"/>
  <c r="K497" i="7"/>
  <c r="I497" i="7"/>
  <c r="G497" i="7"/>
  <c r="BA497" i="7"/>
  <c r="BE494" i="7"/>
  <c r="BD494" i="7"/>
  <c r="BC494" i="7"/>
  <c r="BB494" i="7"/>
  <c r="K494" i="7"/>
  <c r="I494" i="7"/>
  <c r="G494" i="7"/>
  <c r="BA494" i="7"/>
  <c r="BE489" i="7"/>
  <c r="BD489" i="7"/>
  <c r="BC489" i="7"/>
  <c r="BB489" i="7"/>
  <c r="K489" i="7"/>
  <c r="I489" i="7"/>
  <c r="G489" i="7"/>
  <c r="BA489" i="7"/>
  <c r="BE482" i="7"/>
  <c r="BD482" i="7"/>
  <c r="BC482" i="7"/>
  <c r="BB482" i="7"/>
  <c r="K482" i="7"/>
  <c r="I482" i="7"/>
  <c r="G482" i="7"/>
  <c r="BA482" i="7"/>
  <c r="BE480" i="7"/>
  <c r="BD480" i="7"/>
  <c r="BC480" i="7"/>
  <c r="BB480" i="7"/>
  <c r="K480" i="7"/>
  <c r="I480" i="7"/>
  <c r="G480" i="7"/>
  <c r="BA480" i="7"/>
  <c r="BE478" i="7"/>
  <c r="BE506" i="7"/>
  <c r="I13" i="6"/>
  <c r="BD478" i="7"/>
  <c r="BC478" i="7"/>
  <c r="BB478" i="7"/>
  <c r="BB506" i="7"/>
  <c r="F13" i="6"/>
  <c r="K478" i="7"/>
  <c r="I478" i="7"/>
  <c r="G478" i="7"/>
  <c r="BA478" i="7"/>
  <c r="B13" i="6"/>
  <c r="A13" i="6"/>
  <c r="K506" i="7"/>
  <c r="BE472" i="7"/>
  <c r="BD472" i="7"/>
  <c r="BC472" i="7"/>
  <c r="BB472" i="7"/>
  <c r="K472" i="7"/>
  <c r="I472" i="7"/>
  <c r="G472" i="7"/>
  <c r="BA472" i="7"/>
  <c r="BE470" i="7"/>
  <c r="BD470" i="7"/>
  <c r="BC470" i="7"/>
  <c r="BB470" i="7"/>
  <c r="K470" i="7"/>
  <c r="I470" i="7"/>
  <c r="G470" i="7"/>
  <c r="BA470" i="7"/>
  <c r="BE466" i="7"/>
  <c r="BD466" i="7"/>
  <c r="BC466" i="7"/>
  <c r="BB466" i="7"/>
  <c r="K466" i="7"/>
  <c r="I466" i="7"/>
  <c r="G466" i="7"/>
  <c r="BA466" i="7"/>
  <c r="BE462" i="7"/>
  <c r="BD462" i="7"/>
  <c r="BC462" i="7"/>
  <c r="BB462" i="7"/>
  <c r="K462" i="7"/>
  <c r="I462" i="7"/>
  <c r="G462" i="7"/>
  <c r="BA462" i="7"/>
  <c r="BE459" i="7"/>
  <c r="BD459" i="7"/>
  <c r="BC459" i="7"/>
  <c r="BB459" i="7"/>
  <c r="K459" i="7"/>
  <c r="I459" i="7"/>
  <c r="G459" i="7"/>
  <c r="BA459" i="7"/>
  <c r="BE455" i="7"/>
  <c r="BD455" i="7"/>
  <c r="BC455" i="7"/>
  <c r="BB455" i="7"/>
  <c r="K455" i="7"/>
  <c r="I455" i="7"/>
  <c r="G455" i="7"/>
  <c r="BA455" i="7"/>
  <c r="BE453" i="7"/>
  <c r="BD453" i="7"/>
  <c r="BC453" i="7"/>
  <c r="BB453" i="7"/>
  <c r="K453" i="7"/>
  <c r="I453" i="7"/>
  <c r="G453" i="7"/>
  <c r="BA453" i="7"/>
  <c r="BE450" i="7"/>
  <c r="BE476" i="7"/>
  <c r="I12" i="6"/>
  <c r="BD450" i="7"/>
  <c r="BC450" i="7"/>
  <c r="BB450" i="7"/>
  <c r="BB476" i="7"/>
  <c r="F12" i="6"/>
  <c r="K450" i="7"/>
  <c r="I450" i="7"/>
  <c r="G450" i="7"/>
  <c r="BA450" i="7"/>
  <c r="BA476" i="7"/>
  <c r="E12" i="6"/>
  <c r="B12" i="6"/>
  <c r="A12" i="6"/>
  <c r="I476" i="7"/>
  <c r="BE445" i="7"/>
  <c r="BD445" i="7"/>
  <c r="BC445" i="7"/>
  <c r="BB445" i="7"/>
  <c r="K445" i="7"/>
  <c r="I445" i="7"/>
  <c r="G445" i="7"/>
  <c r="BA445" i="7"/>
  <c r="BE441" i="7"/>
  <c r="BD441" i="7"/>
  <c r="BC441" i="7"/>
  <c r="BB441" i="7"/>
  <c r="K441" i="7"/>
  <c r="I441" i="7"/>
  <c r="G441" i="7"/>
  <c r="BA441" i="7"/>
  <c r="BE437" i="7"/>
  <c r="BD437" i="7"/>
  <c r="BC437" i="7"/>
  <c r="BB437" i="7"/>
  <c r="K437" i="7"/>
  <c r="I437" i="7"/>
  <c r="G437" i="7"/>
  <c r="BA437" i="7"/>
  <c r="BE419" i="7"/>
  <c r="BD419" i="7"/>
  <c r="BC419" i="7"/>
  <c r="BB419" i="7"/>
  <c r="K419" i="7"/>
  <c r="I419" i="7"/>
  <c r="G419" i="7"/>
  <c r="BA419" i="7"/>
  <c r="BE416" i="7"/>
  <c r="BD416" i="7"/>
  <c r="BC416" i="7"/>
  <c r="BB416" i="7"/>
  <c r="K416" i="7"/>
  <c r="I416" i="7"/>
  <c r="G416" i="7"/>
  <c r="BA416" i="7"/>
  <c r="BE414" i="7"/>
  <c r="BD414" i="7"/>
  <c r="BC414" i="7"/>
  <c r="BB414" i="7"/>
  <c r="K414" i="7"/>
  <c r="I414" i="7"/>
  <c r="G414" i="7"/>
  <c r="BA414" i="7"/>
  <c r="BE412" i="7"/>
  <c r="BD412" i="7"/>
  <c r="BC412" i="7"/>
  <c r="BB412" i="7"/>
  <c r="K412" i="7"/>
  <c r="I412" i="7"/>
  <c r="G412" i="7"/>
  <c r="BA412" i="7"/>
  <c r="BE408" i="7"/>
  <c r="BD408" i="7"/>
  <c r="BC408" i="7"/>
  <c r="BB408" i="7"/>
  <c r="BB448" i="7"/>
  <c r="F11" i="6"/>
  <c r="K408" i="7"/>
  <c r="K448" i="7"/>
  <c r="I408" i="7"/>
  <c r="I448" i="7"/>
  <c r="G408" i="7"/>
  <c r="BA408" i="7"/>
  <c r="B11" i="6"/>
  <c r="A11" i="6"/>
  <c r="BE403" i="7"/>
  <c r="BD403" i="7"/>
  <c r="BC403" i="7"/>
  <c r="BB403" i="7"/>
  <c r="K403" i="7"/>
  <c r="I403" i="7"/>
  <c r="G403" i="7"/>
  <c r="BA403" i="7"/>
  <c r="BE398" i="7"/>
  <c r="BD398" i="7"/>
  <c r="BC398" i="7"/>
  <c r="BB398" i="7"/>
  <c r="K398" i="7"/>
  <c r="I398" i="7"/>
  <c r="G398" i="7"/>
  <c r="BA398" i="7"/>
  <c r="BE395" i="7"/>
  <c r="BD395" i="7"/>
  <c r="BC395" i="7"/>
  <c r="BB395" i="7"/>
  <c r="K395" i="7"/>
  <c r="I395" i="7"/>
  <c r="G395" i="7"/>
  <c r="BA395" i="7"/>
  <c r="BE393" i="7"/>
  <c r="BD393" i="7"/>
  <c r="BC393" i="7"/>
  <c r="BB393" i="7"/>
  <c r="K393" i="7"/>
  <c r="I393" i="7"/>
  <c r="G393" i="7"/>
  <c r="BA393" i="7"/>
  <c r="BE391" i="7"/>
  <c r="BD391" i="7"/>
  <c r="BC391" i="7"/>
  <c r="BB391" i="7"/>
  <c r="K391" i="7"/>
  <c r="I391" i="7"/>
  <c r="G391" i="7"/>
  <c r="BA391" i="7"/>
  <c r="BE390" i="7"/>
  <c r="BD390" i="7"/>
  <c r="BC390" i="7"/>
  <c r="BB390" i="7"/>
  <c r="K390" i="7"/>
  <c r="I390" i="7"/>
  <c r="G390" i="7"/>
  <c r="BA390" i="7"/>
  <c r="BE385" i="7"/>
  <c r="BD385" i="7"/>
  <c r="BC385" i="7"/>
  <c r="BB385" i="7"/>
  <c r="K385" i="7"/>
  <c r="I385" i="7"/>
  <c r="G385" i="7"/>
  <c r="BA385" i="7"/>
  <c r="BE380" i="7"/>
  <c r="BD380" i="7"/>
  <c r="BC380" i="7"/>
  <c r="BB380" i="7"/>
  <c r="K380" i="7"/>
  <c r="I380" i="7"/>
  <c r="G380" i="7"/>
  <c r="BA380" i="7"/>
  <c r="BE378" i="7"/>
  <c r="BD378" i="7"/>
  <c r="BC378" i="7"/>
  <c r="BB378" i="7"/>
  <c r="K378" i="7"/>
  <c r="I378" i="7"/>
  <c r="G378" i="7"/>
  <c r="BA378" i="7"/>
  <c r="BE377" i="7"/>
  <c r="BD377" i="7"/>
  <c r="BC377" i="7"/>
  <c r="BB377" i="7"/>
  <c r="K377" i="7"/>
  <c r="I377" i="7"/>
  <c r="G377" i="7"/>
  <c r="BA377" i="7"/>
  <c r="BE374" i="7"/>
  <c r="BD374" i="7"/>
  <c r="BC374" i="7"/>
  <c r="BB374" i="7"/>
  <c r="K374" i="7"/>
  <c r="I374" i="7"/>
  <c r="G374" i="7"/>
  <c r="BA374" i="7"/>
  <c r="BE371" i="7"/>
  <c r="BD371" i="7"/>
  <c r="BC371" i="7"/>
  <c r="BB371" i="7"/>
  <c r="K371" i="7"/>
  <c r="I371" i="7"/>
  <c r="G371" i="7"/>
  <c r="BA371" i="7"/>
  <c r="BE369" i="7"/>
  <c r="BD369" i="7"/>
  <c r="BC369" i="7"/>
  <c r="BB369" i="7"/>
  <c r="K369" i="7"/>
  <c r="I369" i="7"/>
  <c r="G369" i="7"/>
  <c r="BA369" i="7"/>
  <c r="BE367" i="7"/>
  <c r="BD367" i="7"/>
  <c r="BC367" i="7"/>
  <c r="BB367" i="7"/>
  <c r="K367" i="7"/>
  <c r="I367" i="7"/>
  <c r="G367" i="7"/>
  <c r="BA367" i="7"/>
  <c r="BE364" i="7"/>
  <c r="BD364" i="7"/>
  <c r="BC364" i="7"/>
  <c r="BB364" i="7"/>
  <c r="K364" i="7"/>
  <c r="I364" i="7"/>
  <c r="G364" i="7"/>
  <c r="BA364" i="7"/>
  <c r="BE363" i="7"/>
  <c r="BD363" i="7"/>
  <c r="BC363" i="7"/>
  <c r="BB363" i="7"/>
  <c r="K363" i="7"/>
  <c r="I363" i="7"/>
  <c r="G363" i="7"/>
  <c r="BA363" i="7"/>
  <c r="BE359" i="7"/>
  <c r="BD359" i="7"/>
  <c r="BC359" i="7"/>
  <c r="BB359" i="7"/>
  <c r="K359" i="7"/>
  <c r="I359" i="7"/>
  <c r="G359" i="7"/>
  <c r="BA359" i="7"/>
  <c r="BE358" i="7"/>
  <c r="BD358" i="7"/>
  <c r="BC358" i="7"/>
  <c r="BB358" i="7"/>
  <c r="K358" i="7"/>
  <c r="I358" i="7"/>
  <c r="G358" i="7"/>
  <c r="BA358" i="7"/>
  <c r="BE356" i="7"/>
  <c r="BD356" i="7"/>
  <c r="BC356" i="7"/>
  <c r="BB356" i="7"/>
  <c r="K356" i="7"/>
  <c r="I356" i="7"/>
  <c r="G356" i="7"/>
  <c r="BA356" i="7"/>
  <c r="BE355" i="7"/>
  <c r="BD355" i="7"/>
  <c r="BC355" i="7"/>
  <c r="BB355" i="7"/>
  <c r="K355" i="7"/>
  <c r="I355" i="7"/>
  <c r="G355" i="7"/>
  <c r="BA355" i="7"/>
  <c r="BE352" i="7"/>
  <c r="BD352" i="7"/>
  <c r="BC352" i="7"/>
  <c r="BB352" i="7"/>
  <c r="K352" i="7"/>
  <c r="I352" i="7"/>
  <c r="G352" i="7"/>
  <c r="BA352" i="7"/>
  <c r="BE350" i="7"/>
  <c r="BD350" i="7"/>
  <c r="BC350" i="7"/>
  <c r="BB350" i="7"/>
  <c r="K350" i="7"/>
  <c r="I350" i="7"/>
  <c r="G350" i="7"/>
  <c r="BA350" i="7"/>
  <c r="BE347" i="7"/>
  <c r="BD347" i="7"/>
  <c r="BC347" i="7"/>
  <c r="BB347" i="7"/>
  <c r="K347" i="7"/>
  <c r="I347" i="7"/>
  <c r="G347" i="7"/>
  <c r="BA347" i="7"/>
  <c r="BE342" i="7"/>
  <c r="BD342" i="7"/>
  <c r="BC342" i="7"/>
  <c r="BB342" i="7"/>
  <c r="K342" i="7"/>
  <c r="I342" i="7"/>
  <c r="G342" i="7"/>
  <c r="BA342" i="7"/>
  <c r="BE340" i="7"/>
  <c r="BD340" i="7"/>
  <c r="BC340" i="7"/>
  <c r="BB340" i="7"/>
  <c r="K340" i="7"/>
  <c r="I340" i="7"/>
  <c r="G340" i="7"/>
  <c r="BA340" i="7"/>
  <c r="BE338" i="7"/>
  <c r="BD338" i="7"/>
  <c r="BC338" i="7"/>
  <c r="BB338" i="7"/>
  <c r="K338" i="7"/>
  <c r="K330" i="7"/>
  <c r="K332" i="7"/>
  <c r="K336" i="7"/>
  <c r="K406" i="7"/>
  <c r="I338" i="7"/>
  <c r="G338" i="7"/>
  <c r="BA338" i="7"/>
  <c r="BE336" i="7"/>
  <c r="BD336" i="7"/>
  <c r="BC336" i="7"/>
  <c r="BB336" i="7"/>
  <c r="I336" i="7"/>
  <c r="G336" i="7"/>
  <c r="BA336" i="7"/>
  <c r="BE332" i="7"/>
  <c r="BD332" i="7"/>
  <c r="BC332" i="7"/>
  <c r="BB332" i="7"/>
  <c r="I332" i="7"/>
  <c r="G332" i="7"/>
  <c r="BA332" i="7"/>
  <c r="BE330" i="7"/>
  <c r="BD330" i="7"/>
  <c r="BC330" i="7"/>
  <c r="BB330" i="7"/>
  <c r="I330" i="7"/>
  <c r="G330" i="7"/>
  <c r="B10" i="6"/>
  <c r="A10" i="6"/>
  <c r="BE406" i="7"/>
  <c r="I10" i="6"/>
  <c r="BE323" i="7"/>
  <c r="BD323" i="7"/>
  <c r="BC323" i="7"/>
  <c r="BB323" i="7"/>
  <c r="K323" i="7"/>
  <c r="I323" i="7"/>
  <c r="G323" i="7"/>
  <c r="BA323" i="7"/>
  <c r="BE322" i="7"/>
  <c r="BD322" i="7"/>
  <c r="BC322" i="7"/>
  <c r="BB322" i="7"/>
  <c r="K322" i="7"/>
  <c r="I322" i="7"/>
  <c r="G322" i="7"/>
  <c r="BA322" i="7"/>
  <c r="BE321" i="7"/>
  <c r="BD321" i="7"/>
  <c r="BC321" i="7"/>
  <c r="BB321" i="7"/>
  <c r="K321" i="7"/>
  <c r="I321" i="7"/>
  <c r="G321" i="7"/>
  <c r="BA321" i="7"/>
  <c r="BE318" i="7"/>
  <c r="BD318" i="7"/>
  <c r="BC318" i="7"/>
  <c r="BB318" i="7"/>
  <c r="K318" i="7"/>
  <c r="I318" i="7"/>
  <c r="G318" i="7"/>
  <c r="BA318" i="7"/>
  <c r="BE314" i="7"/>
  <c r="BD314" i="7"/>
  <c r="BC314" i="7"/>
  <c r="BB314" i="7"/>
  <c r="K314" i="7"/>
  <c r="I314" i="7"/>
  <c r="G314" i="7"/>
  <c r="BA314" i="7"/>
  <c r="BE311" i="7"/>
  <c r="BD311" i="7"/>
  <c r="BC311" i="7"/>
  <c r="BB311" i="7"/>
  <c r="K311" i="7"/>
  <c r="I311" i="7"/>
  <c r="G311" i="7"/>
  <c r="BA311" i="7"/>
  <c r="BE307" i="7"/>
  <c r="BD307" i="7"/>
  <c r="BC307" i="7"/>
  <c r="BB307" i="7"/>
  <c r="K307" i="7"/>
  <c r="I307" i="7"/>
  <c r="G307" i="7"/>
  <c r="BA307" i="7"/>
  <c r="BE305" i="7"/>
  <c r="BD305" i="7"/>
  <c r="BC305" i="7"/>
  <c r="BB305" i="7"/>
  <c r="K305" i="7"/>
  <c r="I305" i="7"/>
  <c r="G305" i="7"/>
  <c r="BA305" i="7"/>
  <c r="BE303" i="7"/>
  <c r="BD303" i="7"/>
  <c r="BC303" i="7"/>
  <c r="BB303" i="7"/>
  <c r="K303" i="7"/>
  <c r="I303" i="7"/>
  <c r="G303" i="7"/>
  <c r="BA303" i="7"/>
  <c r="BE300" i="7"/>
  <c r="BD300" i="7"/>
  <c r="BC300" i="7"/>
  <c r="BB300" i="7"/>
  <c r="K300" i="7"/>
  <c r="I300" i="7"/>
  <c r="G300" i="7"/>
  <c r="BA300" i="7"/>
  <c r="BE298" i="7"/>
  <c r="BD298" i="7"/>
  <c r="BC298" i="7"/>
  <c r="BB298" i="7"/>
  <c r="K298" i="7"/>
  <c r="I298" i="7"/>
  <c r="G298" i="7"/>
  <c r="BA298" i="7"/>
  <c r="BE295" i="7"/>
  <c r="BD295" i="7"/>
  <c r="BC295" i="7"/>
  <c r="BB295" i="7"/>
  <c r="K295" i="7"/>
  <c r="I295" i="7"/>
  <c r="G295" i="7"/>
  <c r="BA295" i="7"/>
  <c r="BE292" i="7"/>
  <c r="BD292" i="7"/>
  <c r="BC292" i="7"/>
  <c r="BB292" i="7"/>
  <c r="K292" i="7"/>
  <c r="I292" i="7"/>
  <c r="G292" i="7"/>
  <c r="BA292" i="7"/>
  <c r="BE289" i="7"/>
  <c r="BD289" i="7"/>
  <c r="BC289" i="7"/>
  <c r="BB289" i="7"/>
  <c r="K289" i="7"/>
  <c r="I289" i="7"/>
  <c r="G289" i="7"/>
  <c r="BA289" i="7"/>
  <c r="BE286" i="7"/>
  <c r="BD286" i="7"/>
  <c r="BC286" i="7"/>
  <c r="BB286" i="7"/>
  <c r="G286" i="7"/>
  <c r="BA286" i="7"/>
  <c r="K286" i="7"/>
  <c r="I286" i="7"/>
  <c r="BE283" i="7"/>
  <c r="BD283" i="7"/>
  <c r="BC283" i="7"/>
  <c r="BB283" i="7"/>
  <c r="G283" i="7"/>
  <c r="BA283" i="7"/>
  <c r="K283" i="7"/>
  <c r="I283" i="7"/>
  <c r="BE281" i="7"/>
  <c r="BD281" i="7"/>
  <c r="BC281" i="7"/>
  <c r="BB281" i="7"/>
  <c r="G281" i="7"/>
  <c r="BA281" i="7"/>
  <c r="K281" i="7"/>
  <c r="I281" i="7"/>
  <c r="BE278" i="7"/>
  <c r="BD278" i="7"/>
  <c r="BC278" i="7"/>
  <c r="BB278" i="7"/>
  <c r="G278" i="7"/>
  <c r="BA278" i="7"/>
  <c r="K278" i="7"/>
  <c r="I278" i="7"/>
  <c r="BE273" i="7"/>
  <c r="BD273" i="7"/>
  <c r="BC273" i="7"/>
  <c r="BB273" i="7"/>
  <c r="G273" i="7"/>
  <c r="BA273" i="7"/>
  <c r="K273" i="7"/>
  <c r="I273" i="7"/>
  <c r="BE270" i="7"/>
  <c r="BD270" i="7"/>
  <c r="BC270" i="7"/>
  <c r="BB270" i="7"/>
  <c r="G270" i="7"/>
  <c r="BA270" i="7"/>
  <c r="K270" i="7"/>
  <c r="I270" i="7"/>
  <c r="BE269" i="7"/>
  <c r="BD269" i="7"/>
  <c r="BC269" i="7"/>
  <c r="BB269" i="7"/>
  <c r="G269" i="7"/>
  <c r="BA269" i="7"/>
  <c r="K269" i="7"/>
  <c r="I269" i="7"/>
  <c r="BE267" i="7"/>
  <c r="BD267" i="7"/>
  <c r="BC267" i="7"/>
  <c r="BB267" i="7"/>
  <c r="G267" i="7"/>
  <c r="BA267" i="7"/>
  <c r="K267" i="7"/>
  <c r="I267" i="7"/>
  <c r="BE265" i="7"/>
  <c r="BD265" i="7"/>
  <c r="BC265" i="7"/>
  <c r="BB265" i="7"/>
  <c r="G265" i="7"/>
  <c r="BA265" i="7"/>
  <c r="K265" i="7"/>
  <c r="I265" i="7"/>
  <c r="BE263" i="7"/>
  <c r="BD263" i="7"/>
  <c r="BC263" i="7"/>
  <c r="BB263" i="7"/>
  <c r="G263" i="7"/>
  <c r="BA263" i="7"/>
  <c r="K263" i="7"/>
  <c r="I263" i="7"/>
  <c r="BE261" i="7"/>
  <c r="BD261" i="7"/>
  <c r="BC261" i="7"/>
  <c r="BB261" i="7"/>
  <c r="G261" i="7"/>
  <c r="BA261" i="7"/>
  <c r="K261" i="7"/>
  <c r="I261" i="7"/>
  <c r="BE259" i="7"/>
  <c r="BD259" i="7"/>
  <c r="BC259" i="7"/>
  <c r="BB259" i="7"/>
  <c r="G259" i="7"/>
  <c r="BA259" i="7"/>
  <c r="K259" i="7"/>
  <c r="I259" i="7"/>
  <c r="BE257" i="7"/>
  <c r="BD257" i="7"/>
  <c r="BC257" i="7"/>
  <c r="BB257" i="7"/>
  <c r="G257" i="7"/>
  <c r="BA257" i="7"/>
  <c r="K257" i="7"/>
  <c r="I257" i="7"/>
  <c r="BE255" i="7"/>
  <c r="BD255" i="7"/>
  <c r="BC255" i="7"/>
  <c r="BB255" i="7"/>
  <c r="G255" i="7"/>
  <c r="BA255" i="7"/>
  <c r="K255" i="7"/>
  <c r="I255" i="7"/>
  <c r="BE253" i="7"/>
  <c r="BD253" i="7"/>
  <c r="BC253" i="7"/>
  <c r="BB253" i="7"/>
  <c r="G253" i="7"/>
  <c r="BA253" i="7"/>
  <c r="K253" i="7"/>
  <c r="I253" i="7"/>
  <c r="BE250" i="7"/>
  <c r="BD250" i="7"/>
  <c r="BC250" i="7"/>
  <c r="BB250" i="7"/>
  <c r="G250" i="7"/>
  <c r="BA250" i="7"/>
  <c r="K250" i="7"/>
  <c r="I250" i="7"/>
  <c r="BE246" i="7"/>
  <c r="BD246" i="7"/>
  <c r="BC246" i="7"/>
  <c r="BB246" i="7"/>
  <c r="G246" i="7"/>
  <c r="BA246" i="7"/>
  <c r="K246" i="7"/>
  <c r="I246" i="7"/>
  <c r="BE244" i="7"/>
  <c r="BD244" i="7"/>
  <c r="BC244" i="7"/>
  <c r="BB244" i="7"/>
  <c r="G244" i="7"/>
  <c r="BA244" i="7"/>
  <c r="K244" i="7"/>
  <c r="I244" i="7"/>
  <c r="BE242" i="7"/>
  <c r="BD242" i="7"/>
  <c r="BC242" i="7"/>
  <c r="BB242" i="7"/>
  <c r="G242" i="7"/>
  <c r="BA242" i="7"/>
  <c r="K242" i="7"/>
  <c r="I242" i="7"/>
  <c r="BE240" i="7"/>
  <c r="BD240" i="7"/>
  <c r="BC240" i="7"/>
  <c r="BB240" i="7"/>
  <c r="G240" i="7"/>
  <c r="BA240" i="7"/>
  <c r="K240" i="7"/>
  <c r="I240" i="7"/>
  <c r="BE239" i="7"/>
  <c r="BD239" i="7"/>
  <c r="BC239" i="7"/>
  <c r="BB239" i="7"/>
  <c r="G239" i="7"/>
  <c r="BA239" i="7"/>
  <c r="K239" i="7"/>
  <c r="I239" i="7"/>
  <c r="BE235" i="7"/>
  <c r="BD235" i="7"/>
  <c r="BC235" i="7"/>
  <c r="BB235" i="7"/>
  <c r="G235" i="7"/>
  <c r="BA235" i="7"/>
  <c r="K235" i="7"/>
  <c r="I235" i="7"/>
  <c r="BE234" i="7"/>
  <c r="BD234" i="7"/>
  <c r="BC234" i="7"/>
  <c r="BB234" i="7"/>
  <c r="K234" i="7"/>
  <c r="I234" i="7"/>
  <c r="G234" i="7"/>
  <c r="BA234" i="7"/>
  <c r="BE230" i="7"/>
  <c r="BD230" i="7"/>
  <c r="BC230" i="7"/>
  <c r="BB230" i="7"/>
  <c r="K230" i="7"/>
  <c r="I230" i="7"/>
  <c r="G230" i="7"/>
  <c r="BA230" i="7"/>
  <c r="BE226" i="7"/>
  <c r="BD226" i="7"/>
  <c r="BC226" i="7"/>
  <c r="BB226" i="7"/>
  <c r="K226" i="7"/>
  <c r="I226" i="7"/>
  <c r="G226" i="7"/>
  <c r="BA226" i="7"/>
  <c r="BE222" i="7"/>
  <c r="BD222" i="7"/>
  <c r="BC222" i="7"/>
  <c r="BB222" i="7"/>
  <c r="K222" i="7"/>
  <c r="I222" i="7"/>
  <c r="G222" i="7"/>
  <c r="BA222" i="7"/>
  <c r="BE220" i="7"/>
  <c r="BD220" i="7"/>
  <c r="BC220" i="7"/>
  <c r="BB220" i="7"/>
  <c r="K220" i="7"/>
  <c r="I220" i="7"/>
  <c r="G220" i="7"/>
  <c r="BA220" i="7"/>
  <c r="BE215" i="7"/>
  <c r="BD215" i="7"/>
  <c r="BC215" i="7"/>
  <c r="BB215" i="7"/>
  <c r="K215" i="7"/>
  <c r="I215" i="7"/>
  <c r="G215" i="7"/>
  <c r="BA215" i="7"/>
  <c r="BE213" i="7"/>
  <c r="BD213" i="7"/>
  <c r="BC213" i="7"/>
  <c r="BB213" i="7"/>
  <c r="K213" i="7"/>
  <c r="I213" i="7"/>
  <c r="G213" i="7"/>
  <c r="BA213" i="7"/>
  <c r="BE211" i="7"/>
  <c r="BD211" i="7"/>
  <c r="BC211" i="7"/>
  <c r="BB211" i="7"/>
  <c r="K211" i="7"/>
  <c r="I211" i="7"/>
  <c r="G211" i="7"/>
  <c r="BA211" i="7"/>
  <c r="BE208" i="7"/>
  <c r="BD208" i="7"/>
  <c r="BC208" i="7"/>
  <c r="BB208" i="7"/>
  <c r="K208" i="7"/>
  <c r="I208" i="7"/>
  <c r="G208" i="7"/>
  <c r="BA208" i="7"/>
  <c r="BE205" i="7"/>
  <c r="BD205" i="7"/>
  <c r="BC205" i="7"/>
  <c r="BB205" i="7"/>
  <c r="K205" i="7"/>
  <c r="I205" i="7"/>
  <c r="G205" i="7"/>
  <c r="BA205" i="7"/>
  <c r="BE203" i="7"/>
  <c r="BD203" i="7"/>
  <c r="BC203" i="7"/>
  <c r="BB203" i="7"/>
  <c r="K203" i="7"/>
  <c r="I203" i="7"/>
  <c r="G203" i="7"/>
  <c r="BA203" i="7"/>
  <c r="BE200" i="7"/>
  <c r="BD200" i="7"/>
  <c r="BC200" i="7"/>
  <c r="BB200" i="7"/>
  <c r="K200" i="7"/>
  <c r="I200" i="7"/>
  <c r="G200" i="7"/>
  <c r="BA200" i="7"/>
  <c r="BE198" i="7"/>
  <c r="BD198" i="7"/>
  <c r="BC198" i="7"/>
  <c r="BB198" i="7"/>
  <c r="K198" i="7"/>
  <c r="I198" i="7"/>
  <c r="G198" i="7"/>
  <c r="BA198" i="7"/>
  <c r="BE195" i="7"/>
  <c r="BD195" i="7"/>
  <c r="BC195" i="7"/>
  <c r="BB195" i="7"/>
  <c r="K195" i="7"/>
  <c r="I195" i="7"/>
  <c r="G195" i="7"/>
  <c r="BA195" i="7"/>
  <c r="BE192" i="7"/>
  <c r="BD192" i="7"/>
  <c r="BC192" i="7"/>
  <c r="BB192" i="7"/>
  <c r="BB328" i="7"/>
  <c r="F9" i="6"/>
  <c r="K192" i="7"/>
  <c r="I192" i="7"/>
  <c r="G192" i="7"/>
  <c r="BA192" i="7"/>
  <c r="B9" i="6"/>
  <c r="A9" i="6"/>
  <c r="BD328" i="7"/>
  <c r="H9" i="6"/>
  <c r="G328" i="7"/>
  <c r="BE188" i="7"/>
  <c r="BD188" i="7"/>
  <c r="BC188" i="7"/>
  <c r="BB188" i="7"/>
  <c r="K188" i="7"/>
  <c r="I188" i="7"/>
  <c r="G188" i="7"/>
  <c r="BA188" i="7"/>
  <c r="BE186" i="7"/>
  <c r="BD186" i="7"/>
  <c r="BC186" i="7"/>
  <c r="BB186" i="7"/>
  <c r="K186" i="7"/>
  <c r="I186" i="7"/>
  <c r="G186" i="7"/>
  <c r="BA186" i="7"/>
  <c r="BE185" i="7"/>
  <c r="BD185" i="7"/>
  <c r="BC185" i="7"/>
  <c r="BB185" i="7"/>
  <c r="K185" i="7"/>
  <c r="I185" i="7"/>
  <c r="G185" i="7"/>
  <c r="BA185" i="7"/>
  <c r="BE184" i="7"/>
  <c r="BD184" i="7"/>
  <c r="BC184" i="7"/>
  <c r="BB184" i="7"/>
  <c r="K184" i="7"/>
  <c r="I184" i="7"/>
  <c r="G184" i="7"/>
  <c r="BA184" i="7"/>
  <c r="BE182" i="7"/>
  <c r="BD182" i="7"/>
  <c r="BC182" i="7"/>
  <c r="BB182" i="7"/>
  <c r="K182" i="7"/>
  <c r="I182" i="7"/>
  <c r="G182" i="7"/>
  <c r="BA182" i="7"/>
  <c r="BE180" i="7"/>
  <c r="BD180" i="7"/>
  <c r="BC180" i="7"/>
  <c r="BB180" i="7"/>
  <c r="K180" i="7"/>
  <c r="I180" i="7"/>
  <c r="G180" i="7"/>
  <c r="BA180" i="7"/>
  <c r="BE178" i="7"/>
  <c r="BD178" i="7"/>
  <c r="BC178" i="7"/>
  <c r="BB178" i="7"/>
  <c r="K178" i="7"/>
  <c r="I178" i="7"/>
  <c r="G178" i="7"/>
  <c r="BA178" i="7"/>
  <c r="BE176" i="7"/>
  <c r="BD176" i="7"/>
  <c r="BC176" i="7"/>
  <c r="BB176" i="7"/>
  <c r="K176" i="7"/>
  <c r="I176" i="7"/>
  <c r="G176" i="7"/>
  <c r="BA176" i="7"/>
  <c r="BE173" i="7"/>
  <c r="BD173" i="7"/>
  <c r="BC173" i="7"/>
  <c r="BB173" i="7"/>
  <c r="K173" i="7"/>
  <c r="I173" i="7"/>
  <c r="G173" i="7"/>
  <c r="BA173" i="7"/>
  <c r="BE172" i="7"/>
  <c r="BD172" i="7"/>
  <c r="BC172" i="7"/>
  <c r="BB172" i="7"/>
  <c r="K172" i="7"/>
  <c r="I172" i="7"/>
  <c r="G172" i="7"/>
  <c r="BA172" i="7"/>
  <c r="BE171" i="7"/>
  <c r="BD171" i="7"/>
  <c r="BC171" i="7"/>
  <c r="BB171" i="7"/>
  <c r="K171" i="7"/>
  <c r="I171" i="7"/>
  <c r="G171" i="7"/>
  <c r="BA171" i="7"/>
  <c r="BE165" i="7"/>
  <c r="BD165" i="7"/>
  <c r="BC165" i="7"/>
  <c r="BB165" i="7"/>
  <c r="K165" i="7"/>
  <c r="I165" i="7"/>
  <c r="G165" i="7"/>
  <c r="BA165" i="7"/>
  <c r="BE163" i="7"/>
  <c r="BD163" i="7"/>
  <c r="BC163" i="7"/>
  <c r="BB163" i="7"/>
  <c r="K163" i="7"/>
  <c r="I163" i="7"/>
  <c r="G163" i="7"/>
  <c r="BA163" i="7"/>
  <c r="BE156" i="7"/>
  <c r="BD156" i="7"/>
  <c r="BC156" i="7"/>
  <c r="BB156" i="7"/>
  <c r="K156" i="7"/>
  <c r="I156" i="7"/>
  <c r="G156" i="7"/>
  <c r="BA156" i="7"/>
  <c r="BE154" i="7"/>
  <c r="BE89" i="7"/>
  <c r="BE91" i="7"/>
  <c r="BE93" i="7"/>
  <c r="BE94" i="7"/>
  <c r="BE96" i="7"/>
  <c r="BE100" i="7"/>
  <c r="BE103" i="7"/>
  <c r="BE107" i="7"/>
  <c r="BE109" i="7"/>
  <c r="BE113" i="7"/>
  <c r="BE116" i="7"/>
  <c r="BE120" i="7"/>
  <c r="BE122" i="7"/>
  <c r="BE126" i="7"/>
  <c r="BE128" i="7"/>
  <c r="BE131" i="7"/>
  <c r="BE134" i="7"/>
  <c r="BE137" i="7"/>
  <c r="BE138" i="7"/>
  <c r="BE140" i="7"/>
  <c r="BE141" i="7"/>
  <c r="BE143" i="7"/>
  <c r="BE145" i="7"/>
  <c r="BE150" i="7"/>
  <c r="BE152" i="7"/>
  <c r="BE190" i="7"/>
  <c r="I8" i="6"/>
  <c r="BD154" i="7"/>
  <c r="BC154" i="7"/>
  <c r="BB154" i="7"/>
  <c r="K154" i="7"/>
  <c r="I154" i="7"/>
  <c r="G154" i="7"/>
  <c r="BA154" i="7"/>
  <c r="BD152" i="7"/>
  <c r="BC152" i="7"/>
  <c r="BB152" i="7"/>
  <c r="K152" i="7"/>
  <c r="I152" i="7"/>
  <c r="G152" i="7"/>
  <c r="BA152" i="7"/>
  <c r="BD150" i="7"/>
  <c r="BC150" i="7"/>
  <c r="BB150" i="7"/>
  <c r="K150" i="7"/>
  <c r="I150" i="7"/>
  <c r="G150" i="7"/>
  <c r="BA150" i="7"/>
  <c r="BD145" i="7"/>
  <c r="BC145" i="7"/>
  <c r="BB145" i="7"/>
  <c r="K145" i="7"/>
  <c r="I145" i="7"/>
  <c r="G145" i="7"/>
  <c r="BA145" i="7"/>
  <c r="BD143" i="7"/>
  <c r="BC143" i="7"/>
  <c r="BB143" i="7"/>
  <c r="K143" i="7"/>
  <c r="I143" i="7"/>
  <c r="G143" i="7"/>
  <c r="BA143" i="7"/>
  <c r="BD141" i="7"/>
  <c r="BC141" i="7"/>
  <c r="BB141" i="7"/>
  <c r="K141" i="7"/>
  <c r="I141" i="7"/>
  <c r="G141" i="7"/>
  <c r="BA141" i="7"/>
  <c r="BD140" i="7"/>
  <c r="BC140" i="7"/>
  <c r="BB140" i="7"/>
  <c r="K140" i="7"/>
  <c r="I140" i="7"/>
  <c r="G140" i="7"/>
  <c r="BA140" i="7"/>
  <c r="BD138" i="7"/>
  <c r="BC138" i="7"/>
  <c r="BB138" i="7"/>
  <c r="K138" i="7"/>
  <c r="I138" i="7"/>
  <c r="G138" i="7"/>
  <c r="BA138" i="7"/>
  <c r="BD137" i="7"/>
  <c r="BC137" i="7"/>
  <c r="BB137" i="7"/>
  <c r="K137" i="7"/>
  <c r="I137" i="7"/>
  <c r="G137" i="7"/>
  <c r="BA137" i="7"/>
  <c r="BD134" i="7"/>
  <c r="BC134" i="7"/>
  <c r="BB134" i="7"/>
  <c r="K134" i="7"/>
  <c r="I134" i="7"/>
  <c r="G134" i="7"/>
  <c r="BA134" i="7"/>
  <c r="BD131" i="7"/>
  <c r="BC131" i="7"/>
  <c r="BB131" i="7"/>
  <c r="K131" i="7"/>
  <c r="I131" i="7"/>
  <c r="G131" i="7"/>
  <c r="BA131" i="7"/>
  <c r="BD128" i="7"/>
  <c r="BC128" i="7"/>
  <c r="BB128" i="7"/>
  <c r="K128" i="7"/>
  <c r="I128" i="7"/>
  <c r="G128" i="7"/>
  <c r="BA128" i="7"/>
  <c r="BD126" i="7"/>
  <c r="BC126" i="7"/>
  <c r="BB126" i="7"/>
  <c r="K126" i="7"/>
  <c r="I126" i="7"/>
  <c r="G126" i="7"/>
  <c r="BA126" i="7"/>
  <c r="BD122" i="7"/>
  <c r="BC122" i="7"/>
  <c r="BB122" i="7"/>
  <c r="K122" i="7"/>
  <c r="I122" i="7"/>
  <c r="G122" i="7"/>
  <c r="BA122" i="7"/>
  <c r="BD120" i="7"/>
  <c r="BC120" i="7"/>
  <c r="BB120" i="7"/>
  <c r="K120" i="7"/>
  <c r="I120" i="7"/>
  <c r="G120" i="7"/>
  <c r="BA120" i="7"/>
  <c r="BD116" i="7"/>
  <c r="BC116" i="7"/>
  <c r="BB116" i="7"/>
  <c r="K116" i="7"/>
  <c r="I116" i="7"/>
  <c r="G116" i="7"/>
  <c r="BA116" i="7"/>
  <c r="BD113" i="7"/>
  <c r="BC113" i="7"/>
  <c r="BB113" i="7"/>
  <c r="K113" i="7"/>
  <c r="I113" i="7"/>
  <c r="G113" i="7"/>
  <c r="BA113" i="7"/>
  <c r="BD109" i="7"/>
  <c r="BC109" i="7"/>
  <c r="BB109" i="7"/>
  <c r="K109" i="7"/>
  <c r="I109" i="7"/>
  <c r="G109" i="7"/>
  <c r="BA109" i="7"/>
  <c r="BD107" i="7"/>
  <c r="BC107" i="7"/>
  <c r="BB107" i="7"/>
  <c r="K107" i="7"/>
  <c r="I107" i="7"/>
  <c r="G107" i="7"/>
  <c r="BA107" i="7"/>
  <c r="BD103" i="7"/>
  <c r="BC103" i="7"/>
  <c r="BB103" i="7"/>
  <c r="K103" i="7"/>
  <c r="I103" i="7"/>
  <c r="G103" i="7"/>
  <c r="BA103" i="7"/>
  <c r="BD100" i="7"/>
  <c r="BC100" i="7"/>
  <c r="BB100" i="7"/>
  <c r="K100" i="7"/>
  <c r="I100" i="7"/>
  <c r="G100" i="7"/>
  <c r="BA100" i="7"/>
  <c r="BD96" i="7"/>
  <c r="BC96" i="7"/>
  <c r="BB96" i="7"/>
  <c r="K96" i="7"/>
  <c r="I96" i="7"/>
  <c r="G96" i="7"/>
  <c r="BA96" i="7"/>
  <c r="BD94" i="7"/>
  <c r="BC94" i="7"/>
  <c r="BB94" i="7"/>
  <c r="K94" i="7"/>
  <c r="I94" i="7"/>
  <c r="G94" i="7"/>
  <c r="BA94" i="7"/>
  <c r="BD93" i="7"/>
  <c r="BC93" i="7"/>
  <c r="BB93" i="7"/>
  <c r="K93" i="7"/>
  <c r="I93" i="7"/>
  <c r="G93" i="7"/>
  <c r="BA93" i="7"/>
  <c r="BD91" i="7"/>
  <c r="BC91" i="7"/>
  <c r="BB91" i="7"/>
  <c r="K91" i="7"/>
  <c r="I91" i="7"/>
  <c r="G91" i="7"/>
  <c r="BA91" i="7"/>
  <c r="BD89" i="7"/>
  <c r="BD190" i="7"/>
  <c r="H8" i="6"/>
  <c r="BC89" i="7"/>
  <c r="BB89" i="7"/>
  <c r="K89" i="7"/>
  <c r="I89" i="7"/>
  <c r="G89" i="7"/>
  <c r="BA89" i="7"/>
  <c r="B8" i="6"/>
  <c r="A8" i="6"/>
  <c r="K190" i="7"/>
  <c r="I190" i="7"/>
  <c r="BE85" i="7"/>
  <c r="BD85" i="7"/>
  <c r="BC85" i="7"/>
  <c r="BB85" i="7"/>
  <c r="K85" i="7"/>
  <c r="I85" i="7"/>
  <c r="G85" i="7"/>
  <c r="BA85" i="7"/>
  <c r="BE83" i="7"/>
  <c r="BD83" i="7"/>
  <c r="BC83" i="7"/>
  <c r="BB83" i="7"/>
  <c r="K83" i="7"/>
  <c r="I83" i="7"/>
  <c r="G83" i="7"/>
  <c r="BA83" i="7"/>
  <c r="BE81" i="7"/>
  <c r="BD81" i="7"/>
  <c r="BC81" i="7"/>
  <c r="BB81" i="7"/>
  <c r="K81" i="7"/>
  <c r="I81" i="7"/>
  <c r="G81" i="7"/>
  <c r="BA81" i="7"/>
  <c r="BE76" i="7"/>
  <c r="BD76" i="7"/>
  <c r="BC76" i="7"/>
  <c r="BB76" i="7"/>
  <c r="K76" i="7"/>
  <c r="I76" i="7"/>
  <c r="G76" i="7"/>
  <c r="BA76" i="7"/>
  <c r="BE69" i="7"/>
  <c r="BD69" i="7"/>
  <c r="BC69" i="7"/>
  <c r="BB69" i="7"/>
  <c r="K69" i="7"/>
  <c r="I69" i="7"/>
  <c r="G69" i="7"/>
  <c r="BA69" i="7"/>
  <c r="BE65" i="7"/>
  <c r="BD65" i="7"/>
  <c r="BC65" i="7"/>
  <c r="BB65" i="7"/>
  <c r="K65" i="7"/>
  <c r="I65" i="7"/>
  <c r="G65" i="7"/>
  <c r="BA65" i="7"/>
  <c r="BE62" i="7"/>
  <c r="BD62" i="7"/>
  <c r="BC62" i="7"/>
  <c r="BB62" i="7"/>
  <c r="K62" i="7"/>
  <c r="I62" i="7"/>
  <c r="G62" i="7"/>
  <c r="BA62" i="7"/>
  <c r="BE60" i="7"/>
  <c r="BD60" i="7"/>
  <c r="BC60" i="7"/>
  <c r="BB60" i="7"/>
  <c r="K60" i="7"/>
  <c r="I60" i="7"/>
  <c r="G60" i="7"/>
  <c r="BA60" i="7"/>
  <c r="BE57" i="7"/>
  <c r="BD57" i="7"/>
  <c r="BC57" i="7"/>
  <c r="BB57" i="7"/>
  <c r="K57" i="7"/>
  <c r="I57" i="7"/>
  <c r="G57" i="7"/>
  <c r="BA57" i="7"/>
  <c r="BE55" i="7"/>
  <c r="BD55" i="7"/>
  <c r="BC55" i="7"/>
  <c r="BB55" i="7"/>
  <c r="K55" i="7"/>
  <c r="I55" i="7"/>
  <c r="G55" i="7"/>
  <c r="BA55" i="7"/>
  <c r="BE41" i="7"/>
  <c r="BD41" i="7"/>
  <c r="BC41" i="7"/>
  <c r="BB41" i="7"/>
  <c r="K41" i="7"/>
  <c r="I41" i="7"/>
  <c r="G41" i="7"/>
  <c r="BA41" i="7"/>
  <c r="BE39" i="7"/>
  <c r="BD39" i="7"/>
  <c r="BC39" i="7"/>
  <c r="BB39" i="7"/>
  <c r="K39" i="7"/>
  <c r="I39" i="7"/>
  <c r="G39" i="7"/>
  <c r="BA39" i="7"/>
  <c r="BE37" i="7"/>
  <c r="BD37" i="7"/>
  <c r="BC37" i="7"/>
  <c r="BB37" i="7"/>
  <c r="K37" i="7"/>
  <c r="I37" i="7"/>
  <c r="G37" i="7"/>
  <c r="BA37" i="7"/>
  <c r="BE35" i="7"/>
  <c r="BD35" i="7"/>
  <c r="BC35" i="7"/>
  <c r="BB35" i="7"/>
  <c r="K35" i="7"/>
  <c r="I35" i="7"/>
  <c r="G35" i="7"/>
  <c r="BA35" i="7"/>
  <c r="BE33" i="7"/>
  <c r="BD33" i="7"/>
  <c r="BC33" i="7"/>
  <c r="BB33" i="7"/>
  <c r="K33" i="7"/>
  <c r="I33" i="7"/>
  <c r="G33" i="7"/>
  <c r="BA33" i="7"/>
  <c r="BE31" i="7"/>
  <c r="BD31" i="7"/>
  <c r="BC31" i="7"/>
  <c r="BB31" i="7"/>
  <c r="K31" i="7"/>
  <c r="I31" i="7"/>
  <c r="G31" i="7"/>
  <c r="BA31" i="7"/>
  <c r="BE30" i="7"/>
  <c r="BD30" i="7"/>
  <c r="BC30" i="7"/>
  <c r="BB30" i="7"/>
  <c r="K30" i="7"/>
  <c r="I30" i="7"/>
  <c r="G30" i="7"/>
  <c r="BA30" i="7"/>
  <c r="BE28" i="7"/>
  <c r="BD28" i="7"/>
  <c r="BC28" i="7"/>
  <c r="BB28" i="7"/>
  <c r="K28" i="7"/>
  <c r="I28" i="7"/>
  <c r="G28" i="7"/>
  <c r="BA28" i="7"/>
  <c r="BE27" i="7"/>
  <c r="BD27" i="7"/>
  <c r="BC27" i="7"/>
  <c r="BB27" i="7"/>
  <c r="K27" i="7"/>
  <c r="I27" i="7"/>
  <c r="G27" i="7"/>
  <c r="BA27" i="7"/>
  <c r="BE25" i="7"/>
  <c r="BD25" i="7"/>
  <c r="BC25" i="7"/>
  <c r="BB25" i="7"/>
  <c r="K25" i="7"/>
  <c r="I25" i="7"/>
  <c r="G25" i="7"/>
  <c r="BA25" i="7"/>
  <c r="BE24" i="7"/>
  <c r="BD24" i="7"/>
  <c r="BC24" i="7"/>
  <c r="BB24" i="7"/>
  <c r="K24" i="7"/>
  <c r="I24" i="7"/>
  <c r="G24" i="7"/>
  <c r="BA24" i="7"/>
  <c r="BE22" i="7"/>
  <c r="BD22" i="7"/>
  <c r="BC22" i="7"/>
  <c r="BB22" i="7"/>
  <c r="K22" i="7"/>
  <c r="I22" i="7"/>
  <c r="G22" i="7"/>
  <c r="BA22" i="7"/>
  <c r="BE21" i="7"/>
  <c r="BD21" i="7"/>
  <c r="BC21" i="7"/>
  <c r="BB21" i="7"/>
  <c r="K21" i="7"/>
  <c r="I21" i="7"/>
  <c r="G21" i="7"/>
  <c r="BA21" i="7"/>
  <c r="BE19" i="7"/>
  <c r="BD19" i="7"/>
  <c r="BC19" i="7"/>
  <c r="BB19" i="7"/>
  <c r="K19" i="7"/>
  <c r="I19" i="7"/>
  <c r="G19" i="7"/>
  <c r="BA19" i="7"/>
  <c r="BE16" i="7"/>
  <c r="BD16" i="7"/>
  <c r="BC16" i="7"/>
  <c r="BB16" i="7"/>
  <c r="K16" i="7"/>
  <c r="I16" i="7"/>
  <c r="G16" i="7"/>
  <c r="BA16" i="7"/>
  <c r="BE13" i="7"/>
  <c r="BD13" i="7"/>
  <c r="BC13" i="7"/>
  <c r="BB13" i="7"/>
  <c r="K13" i="7"/>
  <c r="I13" i="7"/>
  <c r="G13" i="7"/>
  <c r="BA13" i="7"/>
  <c r="BE11" i="7"/>
  <c r="BD11" i="7"/>
  <c r="BC11" i="7"/>
  <c r="BB11" i="7"/>
  <c r="K11" i="7"/>
  <c r="I11" i="7"/>
  <c r="G11" i="7"/>
  <c r="BA11" i="7"/>
  <c r="BE10" i="7"/>
  <c r="BD10" i="7"/>
  <c r="BC10" i="7"/>
  <c r="BB10" i="7"/>
  <c r="K10" i="7"/>
  <c r="I10" i="7"/>
  <c r="G10" i="7"/>
  <c r="BA10" i="7"/>
  <c r="BE8" i="7"/>
  <c r="BD8" i="7"/>
  <c r="BC8" i="7"/>
  <c r="BB8" i="7"/>
  <c r="G8" i="7"/>
  <c r="BA8" i="7"/>
  <c r="K8" i="7"/>
  <c r="I8" i="7"/>
  <c r="B7" i="6"/>
  <c r="A7" i="6"/>
  <c r="E4" i="7"/>
  <c r="F3" i="7"/>
  <c r="C33" i="5"/>
  <c r="F33" i="5"/>
  <c r="C31" i="5"/>
  <c r="G7" i="5"/>
  <c r="BE53" i="4"/>
  <c r="BD53" i="4"/>
  <c r="BC53" i="4"/>
  <c r="BB53" i="4"/>
  <c r="K53" i="4"/>
  <c r="I53" i="4"/>
  <c r="G53" i="4"/>
  <c r="BA53" i="4"/>
  <c r="BE51" i="4"/>
  <c r="BD51" i="4"/>
  <c r="BC51" i="4"/>
  <c r="BB51" i="4"/>
  <c r="K51" i="4"/>
  <c r="I51" i="4"/>
  <c r="G51" i="4"/>
  <c r="BA51" i="4"/>
  <c r="BE49" i="4"/>
  <c r="BD49" i="4"/>
  <c r="BC49" i="4"/>
  <c r="BB49" i="4"/>
  <c r="K49" i="4"/>
  <c r="I49" i="4"/>
  <c r="G49" i="4"/>
  <c r="BA49" i="4"/>
  <c r="BE47" i="4"/>
  <c r="BD47" i="4"/>
  <c r="BC47" i="4"/>
  <c r="BB47" i="4"/>
  <c r="K47" i="4"/>
  <c r="I47" i="4"/>
  <c r="G47" i="4"/>
  <c r="BA47" i="4"/>
  <c r="BE46" i="4"/>
  <c r="BD46" i="4"/>
  <c r="BC46" i="4"/>
  <c r="BB46" i="4"/>
  <c r="K46" i="4"/>
  <c r="I46" i="4"/>
  <c r="G46" i="4"/>
  <c r="BA46" i="4"/>
  <c r="BE44" i="4"/>
  <c r="BD44" i="4"/>
  <c r="BC44" i="4"/>
  <c r="BB44" i="4"/>
  <c r="K44" i="4"/>
  <c r="I44" i="4"/>
  <c r="G44" i="4"/>
  <c r="BA44" i="4"/>
  <c r="BE41" i="4"/>
  <c r="BD41" i="4"/>
  <c r="BC41" i="4"/>
  <c r="BB41" i="4"/>
  <c r="K41" i="4"/>
  <c r="I41" i="4"/>
  <c r="G41" i="4"/>
  <c r="BA41" i="4"/>
  <c r="BE38" i="4"/>
  <c r="BD38" i="4"/>
  <c r="BC38" i="4"/>
  <c r="BB38" i="4"/>
  <c r="K38" i="4"/>
  <c r="I38" i="4"/>
  <c r="G38" i="4"/>
  <c r="BA38" i="4"/>
  <c r="BE36" i="4"/>
  <c r="BD36" i="4"/>
  <c r="BC36" i="4"/>
  <c r="BB36" i="4"/>
  <c r="K36" i="4"/>
  <c r="I36" i="4"/>
  <c r="G36" i="4"/>
  <c r="BA36" i="4"/>
  <c r="BE33" i="4"/>
  <c r="BD33" i="4"/>
  <c r="BC33" i="4"/>
  <c r="BB33" i="4"/>
  <c r="K33" i="4"/>
  <c r="I33" i="4"/>
  <c r="G33" i="4"/>
  <c r="BA33" i="4"/>
  <c r="BE32" i="4"/>
  <c r="BE59" i="4"/>
  <c r="I8" i="3"/>
  <c r="BD32" i="4"/>
  <c r="BC32" i="4"/>
  <c r="BB32" i="4"/>
  <c r="K32" i="4"/>
  <c r="K59" i="4"/>
  <c r="I32" i="4"/>
  <c r="G32" i="4"/>
  <c r="BA32" i="4"/>
  <c r="B8" i="3"/>
  <c r="A8" i="3"/>
  <c r="BE27" i="4"/>
  <c r="BD27" i="4"/>
  <c r="BC27" i="4"/>
  <c r="BB27" i="4"/>
  <c r="K27" i="4"/>
  <c r="I27" i="4"/>
  <c r="G27" i="4"/>
  <c r="BA27" i="4"/>
  <c r="BE25" i="4"/>
  <c r="BD25" i="4"/>
  <c r="BC25" i="4"/>
  <c r="BB25" i="4"/>
  <c r="K25" i="4"/>
  <c r="I25" i="4"/>
  <c r="G25" i="4"/>
  <c r="BA25" i="4"/>
  <c r="BE20" i="4"/>
  <c r="BD20" i="4"/>
  <c r="BD8" i="4"/>
  <c r="BD14" i="4"/>
  <c r="BD30" i="4"/>
  <c r="H7" i="3"/>
  <c r="BC20" i="4"/>
  <c r="BB20" i="4"/>
  <c r="K20" i="4"/>
  <c r="I20" i="4"/>
  <c r="G20" i="4"/>
  <c r="BA20" i="4"/>
  <c r="BE14" i="4"/>
  <c r="BC14" i="4"/>
  <c r="BB14" i="4"/>
  <c r="K14" i="4"/>
  <c r="I14" i="4"/>
  <c r="G14" i="4"/>
  <c r="BA14" i="4"/>
  <c r="BE8" i="4"/>
  <c r="BC8" i="4"/>
  <c r="BB8" i="4"/>
  <c r="BB30" i="4"/>
  <c r="F7" i="3"/>
  <c r="K8" i="4"/>
  <c r="K30" i="4"/>
  <c r="I8" i="4"/>
  <c r="G8" i="4"/>
  <c r="B7" i="3"/>
  <c r="A7" i="3"/>
  <c r="I30" i="4"/>
  <c r="E4" i="4"/>
  <c r="F3" i="4"/>
  <c r="C33" i="2"/>
  <c r="F33" i="2"/>
  <c r="C31" i="2"/>
  <c r="G7" i="2"/>
  <c r="G57" i="1"/>
  <c r="I56" i="1"/>
  <c r="F56" i="1"/>
  <c r="I55" i="1"/>
  <c r="F55" i="1"/>
  <c r="I54" i="1"/>
  <c r="F54" i="1"/>
  <c r="I53" i="1"/>
  <c r="F53" i="1"/>
  <c r="I52" i="1"/>
  <c r="F52" i="1"/>
  <c r="I51" i="1"/>
  <c r="I50" i="1"/>
  <c r="F50" i="1"/>
  <c r="I49" i="1"/>
  <c r="F49" i="1"/>
  <c r="I47" i="1"/>
  <c r="F47" i="1"/>
  <c r="H46" i="1"/>
  <c r="G46" i="1"/>
  <c r="G40" i="1"/>
  <c r="I19" i="1"/>
  <c r="H29" i="1"/>
  <c r="G29" i="1"/>
  <c r="D22" i="1"/>
  <c r="D20" i="1"/>
  <c r="I2" i="1"/>
  <c r="G10" i="22"/>
  <c r="BB53" i="10"/>
  <c r="F12" i="9"/>
  <c r="BB1036" i="7"/>
  <c r="F29" i="6"/>
  <c r="BB1102" i="7"/>
  <c r="F31" i="6"/>
  <c r="BB1010" i="7"/>
  <c r="F27" i="6"/>
  <c r="G564" i="7"/>
  <c r="BA573" i="7"/>
  <c r="BA574" i="7"/>
  <c r="E18" i="6"/>
  <c r="G613" i="7"/>
  <c r="G722" i="7"/>
  <c r="G651" i="7"/>
  <c r="BC59" i="4"/>
  <c r="G8" i="3"/>
  <c r="BC30" i="4"/>
  <c r="G7" i="3"/>
  <c r="G9" i="3"/>
  <c r="C18" i="2"/>
  <c r="BE30" i="4"/>
  <c r="I7" i="3"/>
  <c r="I9" i="3"/>
  <c r="C21" i="2"/>
  <c r="G30" i="4"/>
  <c r="BE1126" i="7"/>
  <c r="I34" i="6"/>
  <c r="BB1122" i="7"/>
  <c r="F33" i="6"/>
  <c r="BE1102" i="7"/>
  <c r="I31" i="6"/>
  <c r="BA1102" i="7"/>
  <c r="E31" i="6"/>
  <c r="BE1052" i="7"/>
  <c r="I30" i="6"/>
  <c r="BA1036" i="7"/>
  <c r="E29" i="6"/>
  <c r="G1010" i="7"/>
  <c r="BC992" i="7"/>
  <c r="G26" i="6"/>
  <c r="BA992" i="7"/>
  <c r="E26" i="6"/>
  <c r="BD992" i="7"/>
  <c r="H26" i="6"/>
  <c r="BE992" i="7"/>
  <c r="I26" i="6"/>
  <c r="BD816" i="7"/>
  <c r="H25" i="6"/>
  <c r="BB724" i="7"/>
  <c r="BB816" i="7"/>
  <c r="F25" i="6"/>
  <c r="BB722" i="7"/>
  <c r="F24" i="6"/>
  <c r="BE655" i="7"/>
  <c r="I23" i="6"/>
  <c r="BA636" i="7"/>
  <c r="E21" i="6"/>
  <c r="BC600" i="7"/>
  <c r="G19" i="6"/>
  <c r="BE518" i="7"/>
  <c r="I14" i="6"/>
  <c r="BC506" i="7"/>
  <c r="G13" i="6"/>
  <c r="BD506" i="7"/>
  <c r="H13" i="6"/>
  <c r="BC476" i="7"/>
  <c r="G12" i="6"/>
  <c r="BD476" i="7"/>
  <c r="H12" i="6"/>
  <c r="G448" i="7"/>
  <c r="BD448" i="7"/>
  <c r="H11" i="6"/>
  <c r="BE448" i="7"/>
  <c r="I11" i="6"/>
  <c r="BC406" i="7"/>
  <c r="G10" i="6"/>
  <c r="BB190" i="7"/>
  <c r="F8" i="6"/>
  <c r="G190" i="7"/>
  <c r="BC190" i="7"/>
  <c r="G8" i="6"/>
  <c r="BA190" i="7"/>
  <c r="E8" i="6"/>
  <c r="BE87" i="7"/>
  <c r="I7" i="6"/>
  <c r="BB87" i="7"/>
  <c r="F7" i="6"/>
  <c r="G8" i="50"/>
  <c r="G12" i="50"/>
  <c r="G7" i="50"/>
  <c r="G6" i="50"/>
  <c r="F12" i="50"/>
  <c r="F7" i="50"/>
  <c r="F6" i="50"/>
  <c r="F11" i="50"/>
  <c r="F8" i="50"/>
  <c r="BC655" i="7"/>
  <c r="G23" i="6"/>
  <c r="D11" i="44"/>
  <c r="D12" i="44"/>
  <c r="D16" i="44"/>
  <c r="D28" i="44"/>
  <c r="F1105" i="7"/>
  <c r="G1105" i="7"/>
  <c r="BD1105" i="7"/>
  <c r="D11" i="53"/>
  <c r="D12" i="53"/>
  <c r="D16" i="53"/>
  <c r="C36" i="53"/>
  <c r="G82" i="52"/>
  <c r="F12" i="54"/>
  <c r="D12" i="54"/>
  <c r="D16" i="54"/>
  <c r="F1119" i="7"/>
  <c r="G1119" i="7"/>
  <c r="BD1119" i="7"/>
  <c r="G64" i="10"/>
  <c r="BB43" i="10"/>
  <c r="F10" i="9"/>
  <c r="G33" i="10"/>
  <c r="BA43" i="10"/>
  <c r="E10" i="9"/>
  <c r="BC16" i="10"/>
  <c r="G7" i="9"/>
  <c r="BE16" i="10"/>
  <c r="I7" i="9"/>
  <c r="G24" i="36"/>
  <c r="G25" i="36"/>
  <c r="G78" i="37"/>
  <c r="G79" i="37"/>
  <c r="G80" i="37"/>
  <c r="BC25" i="22"/>
  <c r="G9" i="21"/>
  <c r="BA12" i="22"/>
  <c r="BA18" i="22"/>
  <c r="E8" i="21"/>
  <c r="BE25" i="22"/>
  <c r="I9" i="21"/>
  <c r="G128" i="41"/>
  <c r="G111" i="41"/>
  <c r="G86" i="41"/>
  <c r="G142" i="41"/>
  <c r="F20" i="22"/>
  <c r="G20" i="22"/>
  <c r="G25" i="22"/>
  <c r="BD38" i="25"/>
  <c r="H7" i="24"/>
  <c r="BE100" i="25"/>
  <c r="I12" i="24"/>
  <c r="BC106" i="25"/>
  <c r="G13" i="24"/>
  <c r="BA38" i="25"/>
  <c r="E7" i="24"/>
  <c r="BE38" i="25"/>
  <c r="I7" i="24"/>
  <c r="I14" i="24"/>
  <c r="C21" i="23"/>
  <c r="B3" i="42"/>
  <c r="C7" i="42"/>
  <c r="Z133" i="55"/>
  <c r="BC1122" i="7"/>
  <c r="G33" i="6"/>
  <c r="BC1126" i="7"/>
  <c r="G34" i="6"/>
  <c r="BE1116" i="7"/>
  <c r="I32" i="6"/>
  <c r="BA1122" i="7"/>
  <c r="E33" i="6"/>
  <c r="G1126" i="7"/>
  <c r="BD1126" i="7"/>
  <c r="H34" i="6"/>
  <c r="BD651" i="7"/>
  <c r="H22" i="6"/>
  <c r="BB651" i="7"/>
  <c r="F22" i="6"/>
  <c r="BA27" i="10"/>
  <c r="E8" i="9"/>
  <c r="BB613" i="7"/>
  <c r="F20" i="6"/>
  <c r="BB85" i="25"/>
  <c r="F11" i="24"/>
  <c r="BA59" i="4"/>
  <c r="E8" i="3"/>
  <c r="K87" i="7"/>
  <c r="I406" i="7"/>
  <c r="K476" i="7"/>
  <c r="BB518" i="7"/>
  <c r="F14" i="6"/>
  <c r="BC554" i="7"/>
  <c r="G15" i="6"/>
  <c r="BA1133" i="7"/>
  <c r="E35" i="6"/>
  <c r="BC18" i="22"/>
  <c r="G8" i="21"/>
  <c r="G11" i="21"/>
  <c r="C18" i="20"/>
  <c r="G38" i="25"/>
  <c r="I58" i="25"/>
  <c r="BD58" i="25"/>
  <c r="H8" i="24"/>
  <c r="I59" i="4"/>
  <c r="I87" i="7"/>
  <c r="BC87" i="7"/>
  <c r="G7" i="6"/>
  <c r="BD87" i="7"/>
  <c r="H7" i="6"/>
  <c r="BA8" i="4"/>
  <c r="BA30" i="4"/>
  <c r="E7" i="3"/>
  <c r="BE328" i="7"/>
  <c r="I9" i="6"/>
  <c r="BA506" i="7"/>
  <c r="E13" i="6"/>
  <c r="BB564" i="7"/>
  <c r="F16" i="6"/>
  <c r="BD600" i="7"/>
  <c r="H19" i="6"/>
  <c r="I651" i="7"/>
  <c r="I722" i="7"/>
  <c r="BC1010" i="7"/>
  <c r="G27" i="6"/>
  <c r="BC1116" i="7"/>
  <c r="G32" i="6"/>
  <c r="K1122" i="7"/>
  <c r="BE1122" i="7"/>
  <c r="I33" i="6"/>
  <c r="K1133" i="7"/>
  <c r="BB16" i="10"/>
  <c r="F7" i="9"/>
  <c r="BE27" i="10"/>
  <c r="I8" i="9"/>
  <c r="I43" i="10"/>
  <c r="BC43" i="10"/>
  <c r="G10" i="9"/>
  <c r="BA45" i="10"/>
  <c r="BA46" i="10"/>
  <c r="E11" i="9"/>
  <c r="BC53" i="10"/>
  <c r="G12" i="9"/>
  <c r="I25" i="22"/>
  <c r="K38" i="25"/>
  <c r="I100" i="25"/>
  <c r="BD100" i="25"/>
  <c r="H12" i="24"/>
  <c r="I106" i="25"/>
  <c r="K328" i="7"/>
  <c r="BB406" i="7"/>
  <c r="F10" i="6"/>
  <c r="I506" i="7"/>
  <c r="I564" i="7"/>
  <c r="BA87" i="7"/>
  <c r="E7" i="6"/>
  <c r="I20" i="1"/>
  <c r="BA328" i="7"/>
  <c r="E9" i="6"/>
  <c r="BC448" i="7"/>
  <c r="G11" i="6"/>
  <c r="BD554" i="7"/>
  <c r="H15" i="6"/>
  <c r="BC571" i="7"/>
  <c r="G17" i="6"/>
  <c r="I613" i="7"/>
  <c r="BA651" i="7"/>
  <c r="E22" i="6"/>
  <c r="BD655" i="7"/>
  <c r="H23" i="6"/>
  <c r="BC816" i="7"/>
  <c r="G25" i="6"/>
  <c r="K1010" i="7"/>
  <c r="BE1010" i="7"/>
  <c r="I27" i="6"/>
  <c r="BA1116" i="7"/>
  <c r="E32" i="6"/>
  <c r="BB1116" i="7"/>
  <c r="F32" i="6"/>
  <c r="I1122" i="7"/>
  <c r="BD16" i="10"/>
  <c r="H7" i="9"/>
  <c r="H15" i="9"/>
  <c r="C17" i="8"/>
  <c r="I27" i="10"/>
  <c r="BD18" i="22"/>
  <c r="H8" i="21"/>
  <c r="H11" i="21"/>
  <c r="C17" i="20"/>
  <c r="BB25" i="22"/>
  <c r="F9" i="21"/>
  <c r="F11" i="21"/>
  <c r="C16" i="20"/>
  <c r="BC100" i="25"/>
  <c r="G12" i="24"/>
  <c r="G14" i="24"/>
  <c r="C18" i="23"/>
  <c r="G15" i="9"/>
  <c r="C18" i="8"/>
  <c r="C19" i="14"/>
  <c r="C22" i="14"/>
  <c r="C23" i="14"/>
  <c r="F30" i="14"/>
  <c r="H34" i="1"/>
  <c r="I34" i="1"/>
  <c r="F34" i="1"/>
  <c r="G406" i="7"/>
  <c r="BA330" i="7"/>
  <c r="BA406" i="7"/>
  <c r="E10" i="6"/>
  <c r="G992" i="7"/>
  <c r="BB818" i="7"/>
  <c r="BB992" i="7"/>
  <c r="F26" i="6"/>
  <c r="BA8" i="10"/>
  <c r="BA16" i="10"/>
  <c r="E7" i="9"/>
  <c r="E15" i="9"/>
  <c r="C15" i="8"/>
  <c r="G16" i="10"/>
  <c r="G100" i="25"/>
  <c r="BB87" i="25"/>
  <c r="BB100" i="25"/>
  <c r="F12" i="24"/>
  <c r="F51" i="1"/>
  <c r="BD59" i="4"/>
  <c r="H8" i="3"/>
  <c r="H9" i="3"/>
  <c r="C17" i="2"/>
  <c r="BA448" i="7"/>
  <c r="E11" i="6"/>
  <c r="BA566" i="7"/>
  <c r="BA571" i="7"/>
  <c r="E17" i="6"/>
  <c r="BC651" i="7"/>
  <c r="G22" i="6"/>
  <c r="BE816" i="7"/>
  <c r="I25" i="6"/>
  <c r="G1102" i="7"/>
  <c r="BD1108" i="7"/>
  <c r="G43" i="10"/>
  <c r="BD106" i="25"/>
  <c r="H13" i="24"/>
  <c r="H14" i="24"/>
  <c r="C17" i="23"/>
  <c r="G58" i="25"/>
  <c r="BA40" i="25"/>
  <c r="BA58" i="25"/>
  <c r="E8" i="24"/>
  <c r="BA60" i="25"/>
  <c r="BA72" i="25"/>
  <c r="E9" i="24"/>
  <c r="G72" i="25"/>
  <c r="BA102" i="25"/>
  <c r="BA106" i="25"/>
  <c r="E13" i="24"/>
  <c r="G106" i="25"/>
  <c r="BE651" i="7"/>
  <c r="I22" i="6"/>
  <c r="G53" i="10"/>
  <c r="BE18" i="22"/>
  <c r="I8" i="21"/>
  <c r="I11" i="21"/>
  <c r="C21" i="20"/>
  <c r="BA520" i="7"/>
  <c r="BA554" i="7"/>
  <c r="E15" i="6"/>
  <c r="G554" i="7"/>
  <c r="BB576" i="7"/>
  <c r="BB600" i="7"/>
  <c r="F19" i="6"/>
  <c r="G600" i="7"/>
  <c r="BB653" i="7"/>
  <c r="G59" i="4"/>
  <c r="BC328" i="7"/>
  <c r="G9" i="6"/>
  <c r="BD406" i="7"/>
  <c r="H10" i="6"/>
  <c r="BB554" i="7"/>
  <c r="F15" i="6"/>
  <c r="G636" i="7"/>
  <c r="K636" i="7"/>
  <c r="BC636" i="7"/>
  <c r="G21" i="6"/>
  <c r="G476" i="7"/>
  <c r="BB59" i="4"/>
  <c r="F8" i="3"/>
  <c r="F9" i="3"/>
  <c r="C16" i="2"/>
  <c r="G87" i="7"/>
  <c r="I328" i="7"/>
  <c r="BA600" i="7"/>
  <c r="E19" i="6"/>
  <c r="BE636" i="7"/>
  <c r="I21" i="6"/>
  <c r="K651" i="7"/>
  <c r="BA655" i="7"/>
  <c r="E23" i="6"/>
  <c r="G1133" i="7"/>
  <c r="K16" i="10"/>
  <c r="G27" i="10"/>
  <c r="K18" i="22"/>
  <c r="G75" i="25"/>
  <c r="BB106" i="25"/>
  <c r="F13" i="24"/>
  <c r="BA8" i="13"/>
  <c r="BA9" i="13"/>
  <c r="E7" i="12"/>
  <c r="E8" i="12"/>
  <c r="C15" i="11"/>
  <c r="C19" i="11"/>
  <c r="C22" i="11"/>
  <c r="C23" i="11"/>
  <c r="F30" i="11"/>
  <c r="G9" i="13"/>
  <c r="G506" i="7"/>
  <c r="E14" i="50"/>
  <c r="F654" i="7"/>
  <c r="G654" i="7"/>
  <c r="BB654" i="7"/>
  <c r="BB655" i="7"/>
  <c r="F23" i="6"/>
  <c r="F36" i="6"/>
  <c r="C16" i="5"/>
  <c r="C29" i="44"/>
  <c r="D29" i="44"/>
  <c r="D31" i="44"/>
  <c r="D20" i="44"/>
  <c r="G1116" i="7"/>
  <c r="D28" i="53"/>
  <c r="D20" i="53"/>
  <c r="F16" i="54"/>
  <c r="F15" i="9"/>
  <c r="C16" i="8"/>
  <c r="C19" i="8"/>
  <c r="I15" i="9"/>
  <c r="C21" i="8"/>
  <c r="C22" i="8"/>
  <c r="C23" i="8"/>
  <c r="F30" i="8"/>
  <c r="G26" i="36"/>
  <c r="E7" i="35"/>
  <c r="G81" i="37"/>
  <c r="G82" i="37"/>
  <c r="E8" i="35"/>
  <c r="BA20" i="22"/>
  <c r="BA25" i="22"/>
  <c r="E9" i="21"/>
  <c r="E11" i="21"/>
  <c r="C15" i="20"/>
  <c r="C19" i="20"/>
  <c r="C22" i="20"/>
  <c r="C23" i="20"/>
  <c r="F30" i="20"/>
  <c r="C11" i="42"/>
  <c r="C13" i="42"/>
  <c r="C10" i="42"/>
  <c r="F31" i="11"/>
  <c r="H33" i="1"/>
  <c r="I33" i="1"/>
  <c r="F33" i="1"/>
  <c r="G134" i="55"/>
  <c r="BB134" i="55"/>
  <c r="BB135" i="55"/>
  <c r="G133" i="55"/>
  <c r="BD1116" i="7"/>
  <c r="H32" i="6"/>
  <c r="E9" i="3"/>
  <c r="C15" i="2"/>
  <c r="C19" i="2"/>
  <c r="C22" i="2"/>
  <c r="C23" i="2"/>
  <c r="F30" i="2"/>
  <c r="E36" i="6"/>
  <c r="C15" i="5"/>
  <c r="I36" i="6"/>
  <c r="C21" i="5"/>
  <c r="G36" i="6"/>
  <c r="C18" i="5"/>
  <c r="E14" i="24"/>
  <c r="C15" i="23"/>
  <c r="F14" i="24"/>
  <c r="C16" i="23"/>
  <c r="F31" i="14"/>
  <c r="F34" i="14"/>
  <c r="F34" i="11"/>
  <c r="G655" i="7"/>
  <c r="F1118" i="7"/>
  <c r="G1118" i="7"/>
  <c r="C29" i="53"/>
  <c r="D29" i="53"/>
  <c r="D31" i="53"/>
  <c r="H32" i="1"/>
  <c r="I32" i="1"/>
  <c r="F32" i="1"/>
  <c r="F31" i="8"/>
  <c r="F34" i="8"/>
  <c r="G89" i="38"/>
  <c r="G90" i="38"/>
  <c r="E9" i="35"/>
  <c r="E17" i="35"/>
  <c r="H10" i="39"/>
  <c r="L11" i="35"/>
  <c r="C12" i="42"/>
  <c r="G135" i="55"/>
  <c r="C19" i="23"/>
  <c r="C22" i="23"/>
  <c r="C23" i="23"/>
  <c r="F30" i="23"/>
  <c r="H37" i="1"/>
  <c r="I37" i="1"/>
  <c r="F37" i="1"/>
  <c r="F31" i="20"/>
  <c r="F34" i="20"/>
  <c r="H36" i="1"/>
  <c r="I36" i="1"/>
  <c r="F36" i="1"/>
  <c r="F31" i="2"/>
  <c r="F34" i="2"/>
  <c r="H30" i="1"/>
  <c r="I30" i="1"/>
  <c r="F30" i="1"/>
  <c r="BD1118" i="7"/>
  <c r="BD1122" i="7"/>
  <c r="H33" i="6"/>
  <c r="H36" i="6"/>
  <c r="C17" i="5"/>
  <c r="C19" i="5"/>
  <c r="C22" i="5"/>
  <c r="C23" i="5"/>
  <c r="F30" i="5"/>
  <c r="H31" i="1"/>
  <c r="G1122" i="7"/>
  <c r="H6" i="39"/>
  <c r="L9" i="35"/>
  <c r="H4" i="39"/>
  <c r="H8" i="39"/>
  <c r="L10" i="35"/>
  <c r="F31" i="23"/>
  <c r="F34" i="23"/>
  <c r="C15" i="42"/>
  <c r="B16" i="42"/>
  <c r="C16" i="42"/>
  <c r="C18" i="42"/>
  <c r="F145" i="55"/>
  <c r="F25" i="56"/>
  <c r="F27" i="56"/>
  <c r="D37" i="56"/>
  <c r="G41" i="56"/>
  <c r="F8" i="31"/>
  <c r="G8" i="31"/>
  <c r="H48" i="1"/>
  <c r="H57" i="1"/>
  <c r="F31" i="5"/>
  <c r="F34" i="5"/>
  <c r="H12" i="39"/>
  <c r="L7" i="35"/>
  <c r="L17" i="35"/>
  <c r="L8" i="35"/>
  <c r="F8" i="28"/>
  <c r="G8" i="28"/>
  <c r="C21" i="42"/>
  <c r="C20" i="42"/>
  <c r="BD8" i="31"/>
  <c r="BD9" i="31"/>
  <c r="H7" i="30"/>
  <c r="H8" i="30"/>
  <c r="C17" i="29"/>
  <c r="C19" i="29"/>
  <c r="C22" i="29"/>
  <c r="C23" i="29"/>
  <c r="F30" i="29"/>
  <c r="G9" i="31"/>
  <c r="I31" i="1"/>
  <c r="I48" i="1"/>
  <c r="I57" i="1"/>
  <c r="E20" i="35"/>
  <c r="L20" i="35"/>
  <c r="L21" i="35"/>
  <c r="L18" i="35"/>
  <c r="L22" i="35"/>
  <c r="F8" i="19"/>
  <c r="G8" i="19"/>
  <c r="BA8" i="28"/>
  <c r="BA9" i="28"/>
  <c r="E7" i="27"/>
  <c r="E8" i="27"/>
  <c r="C15" i="26"/>
  <c r="C19" i="26"/>
  <c r="C22" i="26"/>
  <c r="C23" i="26"/>
  <c r="F30" i="26"/>
  <c r="G9" i="28"/>
  <c r="H39" i="1"/>
  <c r="F31" i="29"/>
  <c r="F34" i="29"/>
  <c r="F31" i="1"/>
  <c r="F48" i="1"/>
  <c r="F57" i="1"/>
  <c r="G9" i="19"/>
  <c r="BD8" i="19"/>
  <c r="BD9" i="19"/>
  <c r="H7" i="18"/>
  <c r="H8" i="18"/>
  <c r="C17" i="17"/>
  <c r="C19" i="17"/>
  <c r="C22" i="17"/>
  <c r="C23" i="17"/>
  <c r="F30" i="17"/>
  <c r="F31" i="26"/>
  <c r="F34" i="26"/>
  <c r="H38" i="1"/>
  <c r="I38" i="1"/>
  <c r="F38" i="1"/>
  <c r="I39" i="1"/>
  <c r="F31" i="17"/>
  <c r="F34" i="17"/>
  <c r="H35" i="1"/>
  <c r="I35" i="1"/>
  <c r="F35" i="1"/>
  <c r="F39" i="1"/>
  <c r="I40" i="1"/>
  <c r="H40" i="1"/>
  <c r="I21" i="1"/>
  <c r="I22" i="1"/>
  <c r="I23" i="1"/>
  <c r="F40" i="1"/>
  <c r="J30" i="1"/>
  <c r="J36" i="1"/>
  <c r="J34" i="1"/>
  <c r="J50" i="1"/>
  <c r="J47" i="1"/>
  <c r="J31" i="1"/>
  <c r="J48" i="1"/>
  <c r="J49" i="1"/>
  <c r="J39" i="1"/>
  <c r="J52" i="1"/>
  <c r="J35" i="1"/>
  <c r="J38" i="1"/>
  <c r="J57" i="1"/>
  <c r="J54" i="1"/>
  <c r="J32" i="1"/>
  <c r="J51" i="1"/>
  <c r="J40" i="1"/>
  <c r="J56" i="1"/>
  <c r="J53" i="1"/>
  <c r="J33" i="1"/>
  <c r="J55" i="1"/>
  <c r="J37" i="1"/>
</calcChain>
</file>

<file path=xl/comments1.xml><?xml version="1.0" encoding="utf-8"?>
<comments xmlns="http://schemas.openxmlformats.org/spreadsheetml/2006/main">
  <authors>
    <author>Ing. Vít Mráz</author>
  </authors>
  <commentList>
    <comment ref="D1" authorId="0">
      <text>
        <r>
          <rPr>
            <b/>
            <sz val="10"/>
            <color indexed="81"/>
            <rFont val="Tahoma"/>
            <family val="2"/>
            <charset val="238"/>
          </rPr>
          <t>Jméno</t>
        </r>
      </text>
    </comment>
    <comment ref="D2" authorId="0">
      <text>
        <r>
          <rPr>
            <b/>
            <sz val="10"/>
            <color indexed="81"/>
            <rFont val="Tahoma"/>
            <family val="2"/>
            <charset val="238"/>
          </rPr>
          <t>Jméno</t>
        </r>
      </text>
    </comment>
    <comment ref="D3" authorId="0">
      <text>
        <r>
          <rPr>
            <b/>
            <sz val="10"/>
            <color indexed="81"/>
            <rFont val="Tahoma"/>
            <family val="2"/>
            <charset val="238"/>
          </rPr>
          <t>Ulice</t>
        </r>
      </text>
    </comment>
    <comment ref="D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PSČ a město
</t>
        </r>
      </text>
    </comment>
  </commentList>
</comments>
</file>

<file path=xl/comments2.xml><?xml version="1.0" encoding="utf-8"?>
<comments xmlns="http://schemas.openxmlformats.org/spreadsheetml/2006/main">
  <authors>
    <author>pracovna</author>
  </authors>
  <commentList>
    <comment ref="A3" authorId="0">
      <text/>
    </comment>
  </commentList>
</comments>
</file>

<file path=xl/sharedStrings.xml><?xml version="1.0" encoding="utf-8"?>
<sst xmlns="http://schemas.openxmlformats.org/spreadsheetml/2006/main" count="9127" uniqueCount="3452">
  <si>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</si>
  <si>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</si>
  <si>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</si>
  <si>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</si>
  <si>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</si>
  <si>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</si>
  <si>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</si>
  <si>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</si>
  <si>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</si>
  <si>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</si>
  <si>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</si>
  <si>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</si>
  <si>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</si>
  <si>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</si>
  <si>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</si>
  <si>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</si>
  <si>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</si>
  <si>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</si>
  <si>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</si>
  <si>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</si>
  <si>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</si>
  <si>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</si>
  <si>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</si>
  <si>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</si>
  <si>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</si>
  <si>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</si>
  <si>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</si>
  <si>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</si>
  <si>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</si>
  <si>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</si>
  <si>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</si>
  <si>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</si>
  <si>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</si>
  <si>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</si>
  <si>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</si>
  <si>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</si>
  <si>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</si>
  <si>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</si>
  <si>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</si>
  <si>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</si>
  <si>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</si>
  <si>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</si>
  <si>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</si>
  <si>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</si>
  <si>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</si>
  <si>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</si>
  <si>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</si>
  <si>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</si>
  <si>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</si>
  <si>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</si>
  <si>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</si>
  <si>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</si>
  <si>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</si>
  <si>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</si>
  <si>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</si>
  <si>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</si>
  <si>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</si>
  <si>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</si>
  <si>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</si>
  <si>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</si>
  <si>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</si>
  <si>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</si>
  <si>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</si>
  <si>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</si>
  <si>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</si>
  <si>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</si>
  <si>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</si>
  <si>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</si>
  <si>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</si>
  <si>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</si>
  <si>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</si>
  <si>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</si>
  <si>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</si>
  <si>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</si>
  <si>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</si>
  <si>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</si>
  <si>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</si>
  <si>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</si>
  <si>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</si>
  <si>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</si>
  <si>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</si>
  <si>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</si>
  <si>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</si>
  <si>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</si>
  <si>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</si>
  <si>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</si>
  <si>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</si>
  <si>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</si>
  <si>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</si>
  <si>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</si>
  <si>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</si>
  <si>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</si>
  <si>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</si>
  <si>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</si>
  <si>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</si>
  <si>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PESE 23/16</t>
  </si>
  <si>
    <t>Výstavba haly LU7, Zlín-Lužkovice-DPS-DOTACE</t>
  </si>
  <si>
    <t>PESE 23/16 Výstavba haly LU7, Zlín-Lužkovice-DPS-DOTACE</t>
  </si>
  <si>
    <t>00</t>
  </si>
  <si>
    <t>Vedlejší a ostatní náklady</t>
  </si>
  <si>
    <t>00 Vedlejší a ostatní náklady</t>
  </si>
  <si>
    <t>811.11</t>
  </si>
  <si>
    <t>23/16</t>
  </si>
  <si>
    <t>Rozpočet projektanta</t>
  </si>
  <si>
    <t>006</t>
  </si>
  <si>
    <t>Vedlejší náklady</t>
  </si>
  <si>
    <t>006 Vedlejší náklady</t>
  </si>
  <si>
    <t>001R</t>
  </si>
  <si>
    <t xml:space="preserve">Vybudování zařízení staveniště </t>
  </si>
  <si>
    <t>soubor</t>
  </si>
  <si>
    <t>náklady spojené s případným vypracováním PD zařízení staveniště,:</t>
  </si>
  <si>
    <t>zřízením přípojek energií k objektům zařízení staveniště, vybudování:</t>
  </si>
  <si>
    <t>případných měřících odběrných míst a zřízení, případná příprava území:</t>
  </si>
  <si>
    <t>pro objekty zařízení staveniště a vlastní vybudování objektů zařízení :</t>
  </si>
  <si>
    <t>staveniště včetně oplocení:1</t>
  </si>
  <si>
    <t>002R</t>
  </si>
  <si>
    <t xml:space="preserve">Provoz zařízení staveniště </t>
  </si>
  <si>
    <t>náklady na vybavení objektů zařízení staveniště, náklady na energie:</t>
  </si>
  <si>
    <t>spotřebované dodavatelem v rámci provozu zařízení staveniště, náklady:</t>
  </si>
  <si>
    <t>na potřebný úklid v prostorách zařízení staveniště, náklady na nutnou:</t>
  </si>
  <si>
    <t>údržbu a opravy na objektech zařízení staveniště a na přípojkách energií:1</t>
  </si>
  <si>
    <t>včetně nákladů na zábor veřejného prostranství:</t>
  </si>
  <si>
    <t>003R</t>
  </si>
  <si>
    <t xml:space="preserve">Odstranění zařízení staveniště </t>
  </si>
  <si>
    <t>Odstranění objektů zařízení staveniště včetně přípojek energií a jejich:</t>
  </si>
  <si>
    <t>odvoz. Položka zahrnuje i náklady na úpravu povrchů po odstranění:</t>
  </si>
  <si>
    <t>zařízení staveniště a úklid ploch, na kterých bylo zařízení staveniště :</t>
  </si>
  <si>
    <t>provozováno.:1</t>
  </si>
  <si>
    <t>004R</t>
  </si>
  <si>
    <t xml:space="preserve">Komletační činnost </t>
  </si>
  <si>
    <t>Koordinace stavebních prací generálním dodavatelem stavby.:1</t>
  </si>
  <si>
    <t>005R</t>
  </si>
  <si>
    <t xml:space="preserve">Provoz investora </t>
  </si>
  <si>
    <t>Náklady spojené se zajištěním provozu investora v průběhu realizace:1</t>
  </si>
  <si>
    <t>stavby.:</t>
  </si>
  <si>
    <t>007</t>
  </si>
  <si>
    <t>Ostatní náklady</t>
  </si>
  <si>
    <t>007 Ostatní náklady</t>
  </si>
  <si>
    <t>009R</t>
  </si>
  <si>
    <t xml:space="preserve">Geodetické práce ( vytyčení stavby polohopisné ) </t>
  </si>
  <si>
    <t>010R</t>
  </si>
  <si>
    <t xml:space="preserve">Geodetické práce - geometrický plán </t>
  </si>
  <si>
    <t>zaměření skut.provedení stavby :1</t>
  </si>
  <si>
    <t>3x v tištěné formě + 1x v digitální formě na CD:</t>
  </si>
  <si>
    <t>012R</t>
  </si>
  <si>
    <t>Uvedení všech povrchů dotčených stavbou do původního stavu</t>
  </si>
  <si>
    <t>komunikace, chodníky, zeleň:1</t>
  </si>
  <si>
    <t>014R</t>
  </si>
  <si>
    <t xml:space="preserve">Publicita </t>
  </si>
  <si>
    <t>velkoplošný billboard EU 1500x1000 mm - 1 kus:1</t>
  </si>
  <si>
    <t>pamětní deska na fasádu 300x200 mm - 1 kus:</t>
  </si>
  <si>
    <t>015R</t>
  </si>
  <si>
    <t>Zajištění dokladů nezbytných k vydání kolaudačního souhlasu</t>
  </si>
  <si>
    <t>Včetně zajištění všech potřebných podkladů dle podmínek stavebního:1</t>
  </si>
  <si>
    <t>povolení. Povolení i vyjádřeí DOSS jsou součástí PD k provádění stavby.:</t>
  </si>
  <si>
    <t>017R</t>
  </si>
  <si>
    <t>Zajištění vytyčení stávajících inženýrských sítí včetně poplatků za vytyčení</t>
  </si>
  <si>
    <t>vodovod, kanalizace, telefon, UPC, plyn, elektro:1</t>
  </si>
  <si>
    <t>022R</t>
  </si>
  <si>
    <t>Geometrické zaměření přípojek voda, elektro, kanalizace</t>
  </si>
  <si>
    <t>026R</t>
  </si>
  <si>
    <t>Zpracování plánu BOZP včetně proškolení všech osob</t>
  </si>
  <si>
    <t>027R</t>
  </si>
  <si>
    <t>Zajištění zpracování IG průzkumu posouzení základové spáry</t>
  </si>
  <si>
    <t>029R</t>
  </si>
  <si>
    <t>Vyhotovení realizační,dílenské,výrobní dokumentace tam, kde je potřeba</t>
  </si>
  <si>
    <t>030R</t>
  </si>
  <si>
    <t xml:space="preserve">Provedení veškerých předepsaných zkoušek </t>
  </si>
  <si>
    <t>včetně dokladů o jejich provedení, provedení revizí a vypracování:1</t>
  </si>
  <si>
    <t>revizních zpráv dle příslušných právních předpisů a norem ČSN,:</t>
  </si>
  <si>
    <t>doložení atestů,certifikátů,prohlášení o shodě nebo vlastnostech:</t>
  </si>
  <si>
    <t>dle zákona č.22/1997 Sb., ve znění pozdějších předpisů a prováděcích:</t>
  </si>
  <si>
    <t>předpisů, vše v českém jazyku a jejich předání zadavateli:</t>
  </si>
  <si>
    <t>BUDE URČEN VÝBĚROVÝM ŘÍZENÍM</t>
  </si>
  <si>
    <t>D Plast a.s.</t>
  </si>
  <si>
    <t>Atelier IXY.cz Zlín</t>
  </si>
  <si>
    <t>23/16 Rozpočet projektanta</t>
  </si>
  <si>
    <t>01</t>
  </si>
  <si>
    <t>SO 01 Výrobní hala LU7</t>
  </si>
  <si>
    <t>01 SO 01 Výrobní hala LU7</t>
  </si>
  <si>
    <t>1 Zemní práce</t>
  </si>
  <si>
    <t>Nezatř.PC01</t>
  </si>
  <si>
    <t>Hutnící zkouška Edef2 - 65 MPa</t>
  </si>
  <si>
    <t>kus</t>
  </si>
  <si>
    <t>kompletní provedení specializovanou firmou:3</t>
  </si>
  <si>
    <t>Nezatř.PC02</t>
  </si>
  <si>
    <t xml:space="preserve">Ruční začištění základových rýh </t>
  </si>
  <si>
    <t>hod</t>
  </si>
  <si>
    <t>113106121R00</t>
  </si>
  <si>
    <t xml:space="preserve">Rozebrání dlažeb z betonových dlaždic na sucho </t>
  </si>
  <si>
    <t>m2</t>
  </si>
  <si>
    <t>zatravňovací dlažba cca:7,4*25</t>
  </si>
  <si>
    <t>113108406R00</t>
  </si>
  <si>
    <t xml:space="preserve">Odstranění podkladu pl. nad 50 m2, živice tl.6 cm </t>
  </si>
  <si>
    <t>v ploše nové haly:53,9*20,48</t>
  </si>
  <si>
    <t>odpočet zatravňovací dlažby cca:-7,4*25</t>
  </si>
  <si>
    <t>113109410R00</t>
  </si>
  <si>
    <t xml:space="preserve">Odstranění podkladu pl.nad 50 m2, beton, tl. 10 cm </t>
  </si>
  <si>
    <t>115101202R00</t>
  </si>
  <si>
    <t xml:space="preserve">Čerpání vody do výšky 10 m, přítok 500-1000 l/min </t>
  </si>
  <si>
    <t>h</t>
  </si>
  <si>
    <t>HSV 14:24*40</t>
  </si>
  <si>
    <t>115101302R00</t>
  </si>
  <si>
    <t xml:space="preserve">Pohotovost čerp.soupravy, výška 10 m,přítok 1000 l </t>
  </si>
  <si>
    <t>den</t>
  </si>
  <si>
    <t>122201102R00</t>
  </si>
  <si>
    <t xml:space="preserve">Odkopávky nezapažené v hor. 3 do 1000 m3 </t>
  </si>
  <si>
    <t>m3</t>
  </si>
  <si>
    <t>v místě zatravňovací dlažby na úroveň -1,000 m cca:7,4*25*1</t>
  </si>
  <si>
    <t>122201109R00</t>
  </si>
  <si>
    <t xml:space="preserve">Příplatek za lepivost - odkopávky v hor. 3 </t>
  </si>
  <si>
    <t>131201112R00</t>
  </si>
  <si>
    <t xml:space="preserve">Hloubení nezapaž. jam hor.3 do 1000 m3, STROJNĚ </t>
  </si>
  <si>
    <t>HSV 14 - nádrže:18,57*4*3,3</t>
  </si>
  <si>
    <t>131201119R00</t>
  </si>
  <si>
    <t xml:space="preserve">Příplatek za lepivost - hloubení nezap.jam v hor.3 </t>
  </si>
  <si>
    <t>161101102R00</t>
  </si>
  <si>
    <t xml:space="preserve">Svislé přemístění výkopku z hor.1-4 do 4,0 m </t>
  </si>
  <si>
    <t>nádrže:245,12/100*16</t>
  </si>
  <si>
    <t>162701105R00</t>
  </si>
  <si>
    <t xml:space="preserve">Vodorovné přemístění výkopku z hor.1-4 do 10000 m </t>
  </si>
  <si>
    <t>viz pol.12220-1102:185</t>
  </si>
  <si>
    <t>viz pol.22431-1631:49,45</t>
  </si>
  <si>
    <t>167101101R00</t>
  </si>
  <si>
    <t xml:space="preserve">Nakládání výkopku z hor.1-4 v množství do 100 m3 </t>
  </si>
  <si>
    <t>167101102R00</t>
  </si>
  <si>
    <t xml:space="preserve">Nakládání výkopku z hor.1-4 v množství nad 100 m3 </t>
  </si>
  <si>
    <t>nádrže:245,12</t>
  </si>
  <si>
    <t>171101105R00</t>
  </si>
  <si>
    <t xml:space="preserve">Uložení sypaniny do násypů zhutněných na 103% PS </t>
  </si>
  <si>
    <t>prostor mezi základy od úrovně -1,000 m po úroveň -0,350 m:</t>
  </si>
  <si>
    <t>Edef2 - 65 MPa:53,45*19,86*0,65</t>
  </si>
  <si>
    <t>odpočet základových konstrukcí :</t>
  </si>
  <si>
    <t>AN:-(6,6*2,6+1,4*4,4)*0,65</t>
  </si>
  <si>
    <t>váha:-3,6*2,2*0,4</t>
  </si>
  <si>
    <t>žlab:-3,2*1,1*0,4</t>
  </si>
  <si>
    <t>hlavice pilot:-0,9*0,9*17*0,65</t>
  </si>
  <si>
    <t>pas sklad hořlavin:-14,45*0,4*0,65</t>
  </si>
  <si>
    <t>pas č.106:-13,24*0,4*0,65</t>
  </si>
  <si>
    <t>vnitřní pas přístavek:-20*0,5*0,65</t>
  </si>
  <si>
    <t>vyrovnávací můstky:-2,5*3,07*2*0,65</t>
  </si>
  <si>
    <t>dodatečné vnitřní zásypy okolo základů cca:15</t>
  </si>
  <si>
    <t>vnější zásypy cca:40</t>
  </si>
  <si>
    <t>174101101R00</t>
  </si>
  <si>
    <t xml:space="preserve">Zásyp jam, rýh, šachet se zhutněním </t>
  </si>
  <si>
    <t>nádrže HSV 14 - vně B.T.:(4+9,1+9,1)*0,2*3,25</t>
  </si>
  <si>
    <t>175101101R00</t>
  </si>
  <si>
    <t xml:space="preserve">Obsyp potrubí bez prohození sypaniny </t>
  </si>
  <si>
    <t>nádrže HSV 14:3*3,35*9,1+4*9,37*3,55</t>
  </si>
  <si>
    <t>odpočet nádrže:-(3,14*1,4*1,4*(8,87+8,77))</t>
  </si>
  <si>
    <t>181101102R00</t>
  </si>
  <si>
    <t xml:space="preserve">Úprava pláně v zářezech v hor. 1-4, se zhutněním </t>
  </si>
  <si>
    <t>po vybourání stáv.ploch srovnání na průměrnou úroveň v ploše haly -1,000 m:53,9*20,48</t>
  </si>
  <si>
    <t>199000005R00</t>
  </si>
  <si>
    <t xml:space="preserve">Poplatek za skládku zeminy 1- 4 </t>
  </si>
  <si>
    <t>t</t>
  </si>
  <si>
    <t>(185+49,45+60,038+52,57+52,14)*1,65</t>
  </si>
  <si>
    <t>245,124*1,65</t>
  </si>
  <si>
    <t>131100110RAC</t>
  </si>
  <si>
    <t>Hloubení zapažených jam v hornině1-4 pažení, odvoz do 10 km, uložení na skládku</t>
  </si>
  <si>
    <t>AN - od úrovně -1,000 m:</t>
  </si>
  <si>
    <t>z.s.-3,550 m:6,6*3*2,55</t>
  </si>
  <si>
    <t>z.s.-2,550 m:4,4*1,4*1,55</t>
  </si>
  <si>
    <t>132200010RAC</t>
  </si>
  <si>
    <t>Hloubení nezapaž. rýh šířky do 60 cm v hornině 1-4 odvoz do 10 km, uložení na skládku</t>
  </si>
  <si>
    <t>základy , od úrovně -1,000 m:</t>
  </si>
  <si>
    <t>z.s.-1,400 m, sklad hořlavin:14,45*0,6*0,4</t>
  </si>
  <si>
    <t>z.s.-1,400 m, č.106:13,24*0,6*0,4</t>
  </si>
  <si>
    <t>z.s.-1,400 m, přístavek:(19,5*0,8+5,03*0,6+6,86*0,6)*0,4</t>
  </si>
  <si>
    <t>z.s.-2,200 m, přístavek:(0,3*0,8+33,55*0,6)*1,2</t>
  </si>
  <si>
    <t>z.s.-2,200 m, u LU6:16,615*0,6*1,2</t>
  </si>
  <si>
    <t>132200012RAC</t>
  </si>
  <si>
    <t>Hloubení nezapaž.rýh šířky do 200 cm v hornině 1-4 odvoz do 10 km, uložení na skládku</t>
  </si>
  <si>
    <t>základy, od úrovně -1,000 m:</t>
  </si>
  <si>
    <t>z.s.-2,000 m, u AN:(4,2+8,7)*1*1</t>
  </si>
  <si>
    <t>z.s.-2,000 m, u SO 02:31,25*1*1</t>
  </si>
  <si>
    <t>hlavice pilot z.s.-1,400 m:0,9*0,9*26*0,4</t>
  </si>
  <si>
    <t>583311001</t>
  </si>
  <si>
    <t>Kamenivo těžené frakce  0/2  tříděné</t>
  </si>
  <si>
    <t>115,9454*1,85</t>
  </si>
  <si>
    <t>583317073</t>
  </si>
  <si>
    <t>Kamenivo těžené frakce  0/32 A</t>
  </si>
  <si>
    <t>nádrže HSV 14 - vně B.T.:(4+9,1+9,1)*0,2*3,25*1,85</t>
  </si>
  <si>
    <t>583419033</t>
  </si>
  <si>
    <t>Kamenivo drcené frakce  32/63 B</t>
  </si>
  <si>
    <t>T</t>
  </si>
  <si>
    <t>692,6247*1,85</t>
  </si>
  <si>
    <t>2</t>
  </si>
  <si>
    <t>Základy a zvláštní zakládání</t>
  </si>
  <si>
    <t>2 Základy a zvláštní zakládání</t>
  </si>
  <si>
    <t>Provázání základu u haly LU6   D+M trny R12 dl.500 mm, navrtány po 250 mm</t>
  </si>
  <si>
    <t>kompletní provedení - viz výkres základů:2</t>
  </si>
  <si>
    <t>Provázání základů D+M základy u akumul.nádrže</t>
  </si>
  <si>
    <t>Nezatř.PC03</t>
  </si>
  <si>
    <t>Převoz pilotovací soupravy na stavbu a ze stavby</t>
  </si>
  <si>
    <t>Nezatř.PC04</t>
  </si>
  <si>
    <t xml:space="preserve">Úprava hlavic pilot </t>
  </si>
  <si>
    <t>kompletní provedení - viz výkres základů:26</t>
  </si>
  <si>
    <t>224311631R00</t>
  </si>
  <si>
    <t xml:space="preserve">Výplň pilot z C 25/30 XA1, bez suspenze </t>
  </si>
  <si>
    <t>P1:3,14*0,3*0,3*6,5*16</t>
  </si>
  <si>
    <t>P2:3,14*0,3*0,3*7,5*6</t>
  </si>
  <si>
    <t>P3:3,14*0,3*0,3*6,5*4</t>
  </si>
  <si>
    <t>224361114R00</t>
  </si>
  <si>
    <t xml:space="preserve">Výztuž pilot betonovaných do země z oceli 10505 </t>
  </si>
  <si>
    <t>včetně oceli 10216:</t>
  </si>
  <si>
    <t>P1 - P3:3123,4*0,001</t>
  </si>
  <si>
    <t>224383111R00</t>
  </si>
  <si>
    <t xml:space="preserve">Zřízení pilot,vytaž.pažnic, z ŽB do 10 m, D 650 mm </t>
  </si>
  <si>
    <t>m</t>
  </si>
  <si>
    <t>P1:6,5*16</t>
  </si>
  <si>
    <t>P2:7,5*6</t>
  </si>
  <si>
    <t>P3:6,5*4</t>
  </si>
  <si>
    <t>231943111R00</t>
  </si>
  <si>
    <t xml:space="preserve">Stěny beran. z ocel.štět.z terénu, nastraž.do 10 m </t>
  </si>
  <si>
    <t>HSV 14:(18,57+4)*2*5</t>
  </si>
  <si>
    <t>264321411R00</t>
  </si>
  <si>
    <t xml:space="preserve">Vrty pro piloty zapaž.do 650 mm hl.do 5 m hor.3 </t>
  </si>
  <si>
    <t>271531111R00</t>
  </si>
  <si>
    <t xml:space="preserve">Polštář základu z kameniva hr. drceného 16-63 mm </t>
  </si>
  <si>
    <t>R - tl.400 mm:19,86*52,5*0,4</t>
  </si>
  <si>
    <t>odpočet základy:-59,5*0,15</t>
  </si>
  <si>
    <t>odpařovací chladič kapalin:2*3*0,5</t>
  </si>
  <si>
    <t>průmyslový chladič:2,5*4,5*0,5</t>
  </si>
  <si>
    <t>2,5*4,5*0,5</t>
  </si>
  <si>
    <t>271571111R00</t>
  </si>
  <si>
    <t xml:space="preserve">Polštář základu ze štěrkopísku tříděného </t>
  </si>
  <si>
    <t>akumulační nádrž:6,6*3*0,15+1,6*4,4*0,8</t>
  </si>
  <si>
    <t>pod podlahu tl.150 mm:19,86*52,5*0,15</t>
  </si>
  <si>
    <t>odpočet základových konstrukcí:-59,5*0,15</t>
  </si>
  <si>
    <t>Edef2 = 65 MPa:</t>
  </si>
  <si>
    <t>273321321R00</t>
  </si>
  <si>
    <t xml:space="preserve">Železobeton základových desek C 20/25 </t>
  </si>
  <si>
    <t>nádrže HSV 14 (D2):3,8*18,37*0,3</t>
  </si>
  <si>
    <t>273321411R00</t>
  </si>
  <si>
    <t xml:space="preserve">Železobeton základových desek C 25/30 </t>
  </si>
  <si>
    <t>tl.200 mm - váha:2*3,4*0,2</t>
  </si>
  <si>
    <t xml:space="preserve">                  žlab:3,1*0,9*0,2</t>
  </si>
  <si>
    <t>odpařovací chladič kapalin:1,5*2,5*0,2</t>
  </si>
  <si>
    <t>průmyslový chladič:2*4*0,2*2</t>
  </si>
  <si>
    <t>273351215RT1</t>
  </si>
  <si>
    <t>Bednění stěn základových desek - zřízení bednicí materiál prkna</t>
  </si>
  <si>
    <t>viz pol.27332-1411:(1,5+2,5)*2*0,2</t>
  </si>
  <si>
    <t>(2+4)*2*0,2*2</t>
  </si>
  <si>
    <t>273351216R00</t>
  </si>
  <si>
    <t xml:space="preserve">Bednění stěn základových desek - odstranění </t>
  </si>
  <si>
    <t>273354111R00</t>
  </si>
  <si>
    <t xml:space="preserve">Bednění základových desek zřízení </t>
  </si>
  <si>
    <t>nádrže HSV 14:(3,8+18,37)*2*0,5+(3,6+9,1)*2*0,5</t>
  </si>
  <si>
    <t>273354211R00</t>
  </si>
  <si>
    <t xml:space="preserve">Bednění základových desek odstranění </t>
  </si>
  <si>
    <t>273361821R00</t>
  </si>
  <si>
    <t xml:space="preserve">Výztuž základových desek z beton. oceli 10505 (R) </t>
  </si>
  <si>
    <t>nádrže HSV 14:3,8*18,37*0,3*100*0,001</t>
  </si>
  <si>
    <t>274272150RTX</t>
  </si>
  <si>
    <t>Zdivo základové z bednicích tvárnic, tl. 40 cm výplň tvárnic betonem C 25/30</t>
  </si>
  <si>
    <t>sklad hořlavin, v.500 mm:14,45*0,5</t>
  </si>
  <si>
    <t>pas pod č.106:13,24*0,5</t>
  </si>
  <si>
    <t>pas přístavek - z.s.-0,700 m:12,1*0,5</t>
  </si>
  <si>
    <t xml:space="preserve">                         z.s.-1,450 m:33,85*1,25-2,27*0,57*2</t>
  </si>
  <si>
    <t>pas u LU6 - z.s.-1,450 m:16,61*1,25</t>
  </si>
  <si>
    <t>274272160RTX</t>
  </si>
  <si>
    <t>Zdivo základové z bednicích tvárnic, tl. 50 cm výplň tvárnic betonem C 25/30</t>
  </si>
  <si>
    <t>z.s.-0,700 m - vnitřní pas:20,38*0,5</t>
  </si>
  <si>
    <t>274313711R00</t>
  </si>
  <si>
    <t xml:space="preserve">Beton základových pasů prostý C 25/30 </t>
  </si>
  <si>
    <t>u haly LU6:6,5*0,4*1,95*1,035</t>
  </si>
  <si>
    <t>274321411R00</t>
  </si>
  <si>
    <t xml:space="preserve">Železobeton základových pasů C 25/30 </t>
  </si>
  <si>
    <t>z.s.-1,400 m, sklad hořlavin:(7,05+3,7+3,7)*0,6*0,7*1,035</t>
  </si>
  <si>
    <t>pas pod č.106:(10,4+1,42+1,42)*0,6*0,7*1,035</t>
  </si>
  <si>
    <t>pas u AN:(4,2+8,7)*1*0,4*1,035+(4,2+8,7)*0,4*1,4</t>
  </si>
  <si>
    <t>pas přístavek - z.s.-1,400 m:(19,5*0,8+5,03*0,6+6,86*0,6)*0,7*1,035</t>
  </si>
  <si>
    <t xml:space="preserve">                        z.s.-2,200 m:(0,3*0,8+33,55*0,6)*0,75*1,035</t>
  </si>
  <si>
    <t>pas u LU6 - z.s.-2,200 m:16,615*0,6*0,75*1,035</t>
  </si>
  <si>
    <t>pas u SO 02 - z.s.-2,000 m:31,25*1*0,4*1,035+31,25*0,4*1,4</t>
  </si>
  <si>
    <t>274354111R00</t>
  </si>
  <si>
    <t xml:space="preserve">Bednění základových pasů zřízení </t>
  </si>
  <si>
    <t>sklad hořlavin:(7,05+4,3+4,3+5,85+3,7+3,7)*0,3</t>
  </si>
  <si>
    <t>pas pod č.106:27,68*0,3</t>
  </si>
  <si>
    <t>pas u AN:(4,2+8,7)*1,8*2+1*0,4+1,4*0,4</t>
  </si>
  <si>
    <t>pasy u přídavku - cca:15</t>
  </si>
  <si>
    <t>pas u LU6:16,615*0,75*2+5,7*1,95</t>
  </si>
  <si>
    <t>pas u SO 02:31,25*1,8*2</t>
  </si>
  <si>
    <t>274354211R00</t>
  </si>
  <si>
    <t xml:space="preserve">Bednění základových pasů odstranění </t>
  </si>
  <si>
    <t>274361821R00</t>
  </si>
  <si>
    <t xml:space="preserve">Výztuž základových pasů z betonářské oceli 10 505 </t>
  </si>
  <si>
    <t>výztuž dle výkresu č.201,202:</t>
  </si>
  <si>
    <t>hlavice pilot, základové pasy, vyrovnávací můstek, opěrná stěna SO 08:8080,6*0,001</t>
  </si>
  <si>
    <t>275321411R00</t>
  </si>
  <si>
    <t xml:space="preserve">Železobeton základových patek C 25/30 </t>
  </si>
  <si>
    <t>Hlavice pilot - patky z.s.-1,400 m:0,9*0,9*1,2*17*1,035</t>
  </si>
  <si>
    <t>patka osa 7:0,6*0,6*0,5</t>
  </si>
  <si>
    <t>275354111R00</t>
  </si>
  <si>
    <t xml:space="preserve">Bednění stěn základových patek zřízení </t>
  </si>
  <si>
    <t>patka osa 7:0,6*4*0,5</t>
  </si>
  <si>
    <t>hlavice pilot:0,9*4*0,8*17</t>
  </si>
  <si>
    <t>275354211R00</t>
  </si>
  <si>
    <t xml:space="preserve">Bednění základových patek odstranění </t>
  </si>
  <si>
    <t>273320140RAX</t>
  </si>
  <si>
    <t>Základová deska ŽB z betonu C 25/30, vč.bednění výztuž 100 kg/m3</t>
  </si>
  <si>
    <t>akumulační nádrž:6,6*3*0,2+4,4*1,4*0,2</t>
  </si>
  <si>
    <t>13442205</t>
  </si>
  <si>
    <t>Štětovnice Larsen VL 503</t>
  </si>
  <si>
    <t>225,7*122*0,001</t>
  </si>
  <si>
    <t>3</t>
  </si>
  <si>
    <t>Svislé a kompletní konstrukce</t>
  </si>
  <si>
    <t>3 Svislé a kompletní konstrukce</t>
  </si>
  <si>
    <t>Úprava obvodového pláště haly LU3 D+M</t>
  </si>
  <si>
    <t>práce vyvolané novou halou LU7 - kompletní provedení:</t>
  </si>
  <si>
    <t>viz výkresová část PD:1</t>
  </si>
  <si>
    <t>Úprava obvodového pláště haly LU6 D+M</t>
  </si>
  <si>
    <t>kompletní provedení - viz výkresová část PD:1</t>
  </si>
  <si>
    <t>práce vyvolané novou halou LU7, včetně demontáže 3 ks výsuvných vrat:</t>
  </si>
  <si>
    <t xml:space="preserve">Příplatek za táhla podhledu ve 3.NP </t>
  </si>
  <si>
    <t>3.NP - č.301-310:7,05*20,28+8,7*1,45+1,3*0,9</t>
  </si>
  <si>
    <t xml:space="preserve">Montovaná předstěna tl.100 mm El 60 min. D+M </t>
  </si>
  <si>
    <t>atypická konstrukce - skladba viz PD - kompletní provedení:</t>
  </si>
  <si>
    <t>č.104:8,96*8,85</t>
  </si>
  <si>
    <t>Nezatř.PC05</t>
  </si>
  <si>
    <t xml:space="preserve">Gumová manžeta 2700x3000 mm  D+M </t>
  </si>
  <si>
    <t>HSV 13:2</t>
  </si>
  <si>
    <t>311112120RT4</t>
  </si>
  <si>
    <t>Stěna z tvárnic ztraceného bednění, tl. 20 cm zalití tvárnic betonem C 25/30</t>
  </si>
  <si>
    <t>1. - 3.NP:(10+1,3+1,3)*11,015</t>
  </si>
  <si>
    <t>odpočet otvory:-(1,2*2,2+1*1*3)</t>
  </si>
  <si>
    <t>1.NP - č.105:(6,25+4,5)*2*2,4-1,7*2,2</t>
  </si>
  <si>
    <t>2.NP - č.214:(6,25+4,5)*2*2,4-1,7*2,2</t>
  </si>
  <si>
    <t>311112130RT3</t>
  </si>
  <si>
    <t>Stěna z tvárnic ztraceného bednění, tl. 30 cm zalití tvárnic betonem C 20/25</t>
  </si>
  <si>
    <t>nádrže HSV 14:9,1*3,35*2</t>
  </si>
  <si>
    <t>311238115R00</t>
  </si>
  <si>
    <t xml:space="preserve">Zdivo keramické 30 P+D P10 na MVC 5, tl. 300 mm </t>
  </si>
  <si>
    <t>1.NP - sokl - č.104,105:(11,855+18,7+6,9+11,9)*1</t>
  </si>
  <si>
    <t>311238215R00</t>
  </si>
  <si>
    <t xml:space="preserve">Zdivo keramické 40 P+D P10 na MVC 5, tl. 400 mm </t>
  </si>
  <si>
    <t>1.NP - po +3,760 m:20,36*3,76-2,6*2,6-1*2,05*2</t>
  </si>
  <si>
    <t xml:space="preserve">           sokl:16,16*1</t>
  </si>
  <si>
    <t>2.NP - po +6,860 m:20,36*2,96-0,95*0,75-1,8*1,25*3-0,95*1,25*2</t>
  </si>
  <si>
    <t>3.NP :20,36*4,27-0,95*1,25*3-1,8*1,25*3</t>
  </si>
  <si>
    <t>311238243R00</t>
  </si>
  <si>
    <t xml:space="preserve">Zdivo keramické 40 Profi  P8/10, tl. 400 mm </t>
  </si>
  <si>
    <t>1.NP:20,36*4-2,6*3,05*2-1*2,25</t>
  </si>
  <si>
    <t>311321411R00</t>
  </si>
  <si>
    <t xml:space="preserve">Železobeton nadzákladových zdí C 25/30 </t>
  </si>
  <si>
    <t>akumulační nádrž:</t>
  </si>
  <si>
    <t>tl.400 mm:6,6*0,4*3</t>
  </si>
  <si>
    <t>tl.200 mm:11,4*0,2*3+6,8*0,2*2</t>
  </si>
  <si>
    <t>z.s.-0,500 m, v.300 mm:</t>
  </si>
  <si>
    <t>váha:(3,4+1,6)*2*0,2*0,3</t>
  </si>
  <si>
    <t>žlab:(3,1+0,5)*2*0,2*0,3</t>
  </si>
  <si>
    <t>311351101RT1</t>
  </si>
  <si>
    <t>Bednění nadzákladových zdí jednostranné - zřízení bednicí materiál prkna</t>
  </si>
  <si>
    <t>v.500 mm:</t>
  </si>
  <si>
    <t>váha:(1,6+3)*2*0,5</t>
  </si>
  <si>
    <t>žlab:(2,7+0,5)*2*0,5</t>
  </si>
  <si>
    <t>311351102R00</t>
  </si>
  <si>
    <t xml:space="preserve">Bednění nadzákladových zdí jednostranné-odstranění </t>
  </si>
  <si>
    <t>311351111R00</t>
  </si>
  <si>
    <t xml:space="preserve">Bednění nadzákl. zdí oboustranné přesné - zřízení </t>
  </si>
  <si>
    <t>akumulační nádrž:(6,6+3)*2*3,2</t>
  </si>
  <si>
    <t>(6,2+2,4)*2*3</t>
  </si>
  <si>
    <t>7,2*2,2+6,4*2</t>
  </si>
  <si>
    <t>311351112R00</t>
  </si>
  <si>
    <t xml:space="preserve">Bednění nadzákl. zdí oboustranné přesné - odstr. </t>
  </si>
  <si>
    <t>311361821R00</t>
  </si>
  <si>
    <t xml:space="preserve">Výztuž nadzáklad. zdí z betonářské oceli 10505 (R) </t>
  </si>
  <si>
    <t>stěny z bednících tvárnic tl.200 mm - 10 kg/m2:(95,72+133,149)*10*0,001</t>
  </si>
  <si>
    <t>nádrže HSV 14:9,1*3,35*2*0,3*80*0,001</t>
  </si>
  <si>
    <t>311362021R00</t>
  </si>
  <si>
    <t xml:space="preserve">Výztuž nadzákladových zdí ze svařovaných sítí KARI </t>
  </si>
  <si>
    <t>S - akumulační nádrž - 100 kg/m3 betonu - stěny:17,48*100*0,001</t>
  </si>
  <si>
    <t>viz v.č.202 - jímky, vyrovnávací můstky, deska nákladové rampy,:</t>
  </si>
  <si>
    <t>deska pod venkovními technologiemi:</t>
  </si>
  <si>
    <t>S1:1188*0,001</t>
  </si>
  <si>
    <t>317121072RT1</t>
  </si>
  <si>
    <t>Překlad z tvarovky U, š.190 mm, d.390 mm tvarovka věncová hladká</t>
  </si>
  <si>
    <t>HSV7:4</t>
  </si>
  <si>
    <t>HSV8:9</t>
  </si>
  <si>
    <t>317168112R00</t>
  </si>
  <si>
    <t xml:space="preserve">Překlad keramický plochý 115x71x1250 mm </t>
  </si>
  <si>
    <t>HSV 6:1</t>
  </si>
  <si>
    <t>317168114R00</t>
  </si>
  <si>
    <t xml:space="preserve">Překlad keramický plochý 115x71x1750 mm </t>
  </si>
  <si>
    <t>HSV 5:1</t>
  </si>
  <si>
    <t>317168131R00</t>
  </si>
  <si>
    <t xml:space="preserve">Překlad keramický vysoký 70x235x1250 mm </t>
  </si>
  <si>
    <t>HSV 2:40</t>
  </si>
  <si>
    <t>317168132R00</t>
  </si>
  <si>
    <t xml:space="preserve">Překlad keramický vysoký 70x235x1500 mm </t>
  </si>
  <si>
    <t>HSV3:5</t>
  </si>
  <si>
    <t>317168135R00</t>
  </si>
  <si>
    <t xml:space="preserve">Překlad keramický vysoký 70x235x2250 mm </t>
  </si>
  <si>
    <t>HSV 1:30</t>
  </si>
  <si>
    <t>317168138R00</t>
  </si>
  <si>
    <t xml:space="preserve">Překlad keramický vysoký 70x235x3000 mm </t>
  </si>
  <si>
    <t>HSV 4:15</t>
  </si>
  <si>
    <t>317321411R00</t>
  </si>
  <si>
    <t xml:space="preserve">Beton překladů železový  C 25/30 </t>
  </si>
  <si>
    <t>strop nad 1.05 - P1:2,3*0,2*0,2</t>
  </si>
  <si>
    <t>317351107R00</t>
  </si>
  <si>
    <t xml:space="preserve">Bednění překladů - zřízení </t>
  </si>
  <si>
    <t>P1:(2,3+0,2)*2*0,2</t>
  </si>
  <si>
    <t>317351108R00</t>
  </si>
  <si>
    <t xml:space="preserve">Bednění překladů - odstranění </t>
  </si>
  <si>
    <t>317361821R00</t>
  </si>
  <si>
    <t xml:space="preserve">Výztuž překladů a říms z betonářské ocelí 10505 </t>
  </si>
  <si>
    <t>60 kg/m3 - HSV7:1,6*0,2*0,2*60*0,001</t>
  </si>
  <si>
    <t xml:space="preserve">                  HSV8:1,2*0,2*0,2*3*60*0,001</t>
  </si>
  <si>
    <t>317998111R00</t>
  </si>
  <si>
    <t xml:space="preserve">Izolace mezi překlady polystyren tl. 50 mm </t>
  </si>
  <si>
    <t>HSV1:2,25*6</t>
  </si>
  <si>
    <t>HSV2:1,25*8</t>
  </si>
  <si>
    <t>HSV3:1,5</t>
  </si>
  <si>
    <t>HSV4:3,25*3</t>
  </si>
  <si>
    <t>342248112R00</t>
  </si>
  <si>
    <t xml:space="preserve">Příčky keramické 11,5 P+D na MVC 5, tl. 115 mm </t>
  </si>
  <si>
    <t>1.NP :26,74*3,76-0,8*1,97-1,1*2,25</t>
  </si>
  <si>
    <t>příčka navíc:7,075*3,76-0,9*2,2</t>
  </si>
  <si>
    <t>342261211RT1</t>
  </si>
  <si>
    <t>Příčka sádrokarton. ocel.kce, 2x oplášť. tl.100 mm desky standard tl. 12,5 mm, izol. minerál tl. 5 cm</t>
  </si>
  <si>
    <t>2.NP - č.206,207:7,2*2,86-0,8*1,97</t>
  </si>
  <si>
    <t>342261211RT3</t>
  </si>
  <si>
    <t>Příčka sádrokarton. ocel.kce, 2x oplášť. tl.100 mm desky standard impreg. tl. 12,5 mm, minerál 5 cm</t>
  </si>
  <si>
    <t>2.NP - č.210-213:13,25*2,86-4,2*1,97</t>
  </si>
  <si>
    <t>3.NP - č.308-310:13,3*2,65-4,3*1,97</t>
  </si>
  <si>
    <t>342261213RS1</t>
  </si>
  <si>
    <t>Příčka sádrokarton. ocel.kce, 2x oplášť. tl.150 mm desky standard tl. 12,5 mm, izol. minerál tl. 8 cm</t>
  </si>
  <si>
    <t>2.NP :35,07*2,86-4,8*1,97</t>
  </si>
  <si>
    <t>3.NP:36,25*2,65-3,2*1,97</t>
  </si>
  <si>
    <t>342261213RS2</t>
  </si>
  <si>
    <t>Příčka sádrokarton. ocel.kce, 2x oplášť. tl.150 mm desky protipožární tl. 12,5 mm, minerál tl. 8 cm</t>
  </si>
  <si>
    <t>2.Np - Rw - 56 dB:(4,7+3,7)*2,86-1,2*0,9</t>
  </si>
  <si>
    <t>3.NP - Rw - 56 dB:(4,7+3,7)*2,65</t>
  </si>
  <si>
    <t>342261213RS3</t>
  </si>
  <si>
    <t>Příčka sádrokarton. ocel.kce, 2x oplášť. tl.150 mm desky standard impreg.tl.12,5 mm, minerál tl. 8 cm</t>
  </si>
  <si>
    <t>2.NP:8,85*2,86</t>
  </si>
  <si>
    <t>3.NP:2,95*2,65</t>
  </si>
  <si>
    <t>342261213RS4</t>
  </si>
  <si>
    <t>Příčka sádrokarton. ocel.kce, 2x oplášť. tl.150 mm desky požár. impreg. tl. 12,5 mm, minerál tl.8 cm</t>
  </si>
  <si>
    <t>2.NP - Rw - 56 dB:3,05*2,86-1,2*0,9</t>
  </si>
  <si>
    <t>3.NP - Rw - 56 dB:3,2*2,65</t>
  </si>
  <si>
    <t>342264051RT1</t>
  </si>
  <si>
    <t>Podhled sádrokartonový na zavěšenou ocel. konstr. desky standard tl. 12,5 mm, bez izolace</t>
  </si>
  <si>
    <t>342264051RT2</t>
  </si>
  <si>
    <t>Podhled sádrokartonový na zavěšenou ocel. konstr. desky protipožární tl. 12,5 mm, bez izolace</t>
  </si>
  <si>
    <t>2.NP:123,2</t>
  </si>
  <si>
    <t>1.NP - č.107:21,2</t>
  </si>
  <si>
    <t>342264051RT4</t>
  </si>
  <si>
    <t>Podhled sádrokartonový na zavěšenou ocel. konstr. desky požár. impreg. tl. 12,5 mm, bez izolace</t>
  </si>
  <si>
    <t>2.NP:23</t>
  </si>
  <si>
    <t>342264091R00</t>
  </si>
  <si>
    <t xml:space="preserve">Příplatek k podhledu sádrokart. za tl. desek 15 mm </t>
  </si>
  <si>
    <t>342266111RVA</t>
  </si>
  <si>
    <t>Obklad stěn sádrokartonem na ocelovou konstrukci desky protipožární, minerál tl. 5 cm, tl.100 mm</t>
  </si>
  <si>
    <t>2x 15 mm, tl.100 mm:</t>
  </si>
  <si>
    <t>2.NP:7*2,86</t>
  </si>
  <si>
    <t>3.NP:7*2,65</t>
  </si>
  <si>
    <t>342266111RX2</t>
  </si>
  <si>
    <t>Obklad stěn sádrokartonem na ocelovou konstrukci desky protipožární tl. 18 mm, minerál tl. 5 cm</t>
  </si>
  <si>
    <t>1.NP č.102:7,2*2,61</t>
  </si>
  <si>
    <t xml:space="preserve">         č.101:5,3*2,61-2,6*2,61</t>
  </si>
  <si>
    <t>342266111RXA</t>
  </si>
  <si>
    <t>Obklad stěn sádrokartonem na ocelovou konstrukci desky protipožární, minerál tl. 10 cm, tl.150 mm</t>
  </si>
  <si>
    <t>2x 15 mm, tl.150 mm:</t>
  </si>
  <si>
    <t>342271161R00</t>
  </si>
  <si>
    <t xml:space="preserve">Příčky z tvárnic betonových, tl. 10 cm </t>
  </si>
  <si>
    <t>váha:(2,2+3,4)*2*0,5</t>
  </si>
  <si>
    <t>žlab:(3,2+3,2+0,9)*0,5</t>
  </si>
  <si>
    <t>314840003RAB</t>
  </si>
  <si>
    <t>Komín nerezový RS 3100 d 180/1 mm; výška 4 m d 180/0,6 mm</t>
  </si>
  <si>
    <t>314840023RAB</t>
  </si>
  <si>
    <t>Přípl. za 0,95 m komína RS 3100 d 180/1 mm d 180/0,6 mm</t>
  </si>
  <si>
    <t>342170020RAX</t>
  </si>
  <si>
    <t>Panely stěnové, jádro MV tl. nad 8 cm panel KS 1000 FR tl. 150 mm</t>
  </si>
  <si>
    <t>VP:31,7*9,13</t>
  </si>
  <si>
    <t>odpočet dveře:-1,05*1</t>
  </si>
  <si>
    <t>JP:20,28*9,13+20,28*1,2/2</t>
  </si>
  <si>
    <t>4</t>
  </si>
  <si>
    <t>Vodorovné konstrukce</t>
  </si>
  <si>
    <t>4 Vodorovné konstrukce</t>
  </si>
  <si>
    <t>kompletní provedení - viz výkresová část PD:26,2</t>
  </si>
  <si>
    <t>kompletní provedení - atypická konstrukce - skladba viz PD:</t>
  </si>
  <si>
    <t>styk haly LU7 a LU3:41,37</t>
  </si>
  <si>
    <t>styk haly LU7 a LU6:9,7</t>
  </si>
  <si>
    <t>411121232RT3</t>
  </si>
  <si>
    <t>Osazování stropních desek š. do 60, dl. do 180 cm včetně dodávky PZD 29/10   149x29x9</t>
  </si>
  <si>
    <t>AN - HSV 12:10</t>
  </si>
  <si>
    <t>411121243RT4</t>
  </si>
  <si>
    <t>Osazování stropních desek š. do 60, dl. do 270 cm včetně dodávky PZD 48/10  269x29x10</t>
  </si>
  <si>
    <t>AN - HSV 11:18</t>
  </si>
  <si>
    <t>411321315R00</t>
  </si>
  <si>
    <t xml:space="preserve">Stropy deskové ze železobetonu C 20/25 </t>
  </si>
  <si>
    <t>nádrže HSV 14 (D2):9,1*3,6*0,2</t>
  </si>
  <si>
    <t>411321414R00</t>
  </si>
  <si>
    <t xml:space="preserve">Stropy deskové ze železobetonu C 25/30 </t>
  </si>
  <si>
    <t>podlaha - 2.NP:7,2*20,28*(0,08+0,03)</t>
  </si>
  <si>
    <t xml:space="preserve">                3.NP:7,2*20,28*(0,08+0,03)</t>
  </si>
  <si>
    <t>zdivo tl.400 mm - v úrovni stropu - 2.NP:20,28*0,4*0,13</t>
  </si>
  <si>
    <t xml:space="preserve">                                                      3.NP:20,28*0,4*0,13</t>
  </si>
  <si>
    <t>XC1 - strop nad 1.05:(1,9*0,93+4,5*6,65)*0,2</t>
  </si>
  <si>
    <t>1,97*0,41*0,16</t>
  </si>
  <si>
    <t>XC1 - sklad hořlavin 2.14:4,5*6,65*0,16</t>
  </si>
  <si>
    <t>411351101RT1</t>
  </si>
  <si>
    <t>Bednění stropů deskových, bednění vlastní -zřízení bednicí materiál prkna</t>
  </si>
  <si>
    <t>strop nad 1.NP:(20,28+7,6)*2*(0,13+0,2)</t>
  </si>
  <si>
    <t>strop nad 2.NP:(20,28+7,6)*2*(0,13+0,2)</t>
  </si>
  <si>
    <t>411351102R00</t>
  </si>
  <si>
    <t xml:space="preserve">Bednění stropů deskových, vlastní - odstranění </t>
  </si>
  <si>
    <t>411351201R00</t>
  </si>
  <si>
    <t xml:space="preserve">Bednění stropů deskových, podepření, do 3,5m, 5kPa </t>
  </si>
  <si>
    <t>XC1 - sklad hořlavin 2.14:4,1*6,25+(4,5+6,65)*2*(0,2+0,16)</t>
  </si>
  <si>
    <t>411351202R00</t>
  </si>
  <si>
    <t xml:space="preserve">Odstranění bednění stropů deskových do 3,5m, 5kPa </t>
  </si>
  <si>
    <t>411351203R00</t>
  </si>
  <si>
    <t xml:space="preserve">Bednění stropů deskových, podepření,do 3,5m, 10kPa </t>
  </si>
  <si>
    <t>strop nad 1.05:1,9*0,93+1,7*0,2+4,1*6,25</t>
  </si>
  <si>
    <t>(5,43+6,65)*2*(0,2+0,2)</t>
  </si>
  <si>
    <t>2,29*0,41+1,65*0,45</t>
  </si>
  <si>
    <t>411351204R00</t>
  </si>
  <si>
    <t xml:space="preserve">Odstranění bednění stropů deskových do 3,5m, 10kPa </t>
  </si>
  <si>
    <t>411361821R00</t>
  </si>
  <si>
    <t xml:space="preserve">Výztuž stropů z betonářské oceli 10505 </t>
  </si>
  <si>
    <t>strop nad 1.05 - viz v.č.206:528,4*0,001</t>
  </si>
  <si>
    <t>nádrže - HSV 14:9,1*3,6*0,2*100*0,001</t>
  </si>
  <si>
    <t>sklad hořlavin:18,3*0,001</t>
  </si>
  <si>
    <t>411362021R00</t>
  </si>
  <si>
    <t xml:space="preserve">Výztuž stropů svařovanou sítí z sítí Kari </t>
  </si>
  <si>
    <t>sklad hořlavin:297*0,001</t>
  </si>
  <si>
    <t>stropní deska - administrativa:</t>
  </si>
  <si>
    <t>S2 - 100/100/6 mm - 2.+3.NP:1598,4*0,001</t>
  </si>
  <si>
    <t>413351211R00</t>
  </si>
  <si>
    <t xml:space="preserve">Podpěrná konstr.nosníků do 4 m,do 5 kPa - zřízení </t>
  </si>
  <si>
    <t>HSV7:1,6*0,2</t>
  </si>
  <si>
    <t>HSV8:1,2*3*0,2</t>
  </si>
  <si>
    <t>413351212R00</t>
  </si>
  <si>
    <t xml:space="preserve">Podpěrná konstr.nosníků do 4 m,5 kPa - odstranění </t>
  </si>
  <si>
    <t>413941123RT3</t>
  </si>
  <si>
    <t>Osazení válcovaných nosníků ve stropech č. 14 - 22 včetně dodávky profilu I č. 16</t>
  </si>
  <si>
    <t>1.NP - S2:5,7*21*17,9*0,001</t>
  </si>
  <si>
    <t>417321414R00</t>
  </si>
  <si>
    <t xml:space="preserve">Ztužující pásy a věnce z betonu železového C 25/30 </t>
  </si>
  <si>
    <t>V102:20,28*0,25*0,32</t>
  </si>
  <si>
    <t>V103:20,28*0,4*0,15</t>
  </si>
  <si>
    <t>V101 - sokl:49,35*0,3*0,15</t>
  </si>
  <si>
    <t>16,16*0,4*0,15</t>
  </si>
  <si>
    <t>417351115R00</t>
  </si>
  <si>
    <t xml:space="preserve">Bednění ztužujících pásů a věnců - zřízení </t>
  </si>
  <si>
    <t>V101 - sokl:49,35*2*(0,15+0,2)</t>
  </si>
  <si>
    <t>16,16*2*(0,15+0,2)</t>
  </si>
  <si>
    <t>V102:(20,28+0,25)*2*(0,32+0,2)</t>
  </si>
  <si>
    <t>V103:(20,28+0,4)*2*(0,15+0,2)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</si>
  <si>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</si>
  <si>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</si>
  <si>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</si>
  <si>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</si>
  <si>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viz v.č.208:1462,8*0,001</t>
  </si>
  <si>
    <t>411320044RAX</t>
  </si>
  <si>
    <t>Strop ze železobetonu beton C 25/30, tl. 20 cm bednění, výztuž 100 kg/m3, podpěrná konstrukce</t>
  </si>
  <si>
    <t>hala LU6 - D1:4*2,705</t>
  </si>
  <si>
    <t>AN - dobetonování u poklopů:3*1+1,6*1</t>
  </si>
  <si>
    <t>odpočet poklopy:-0,6*0,9*2</t>
  </si>
  <si>
    <t>Panely střešní, jádro PUR tl. nad 8 cm panel tl. 120 mm, DP3</t>
  </si>
  <si>
    <t>komplertní provedení včetně spojovacího, těsnícího a lemovacího materiálu:</t>
  </si>
  <si>
    <t>S1:48,57*9,97*2</t>
  </si>
  <si>
    <t>odpočet světlík:-25,6*3</t>
  </si>
  <si>
    <t>odpočet panely MV:-600</t>
  </si>
  <si>
    <t>Panely střešní, jádro MV tl. nad 8 cm panel tl. 120 mm, DP1</t>
  </si>
  <si>
    <t>S1':600</t>
  </si>
  <si>
    <t>61</t>
  </si>
  <si>
    <t>Upravy povrchů vnitřní</t>
  </si>
  <si>
    <t>61 Upravy povrchů vnitřní</t>
  </si>
  <si>
    <t>611473112R00</t>
  </si>
  <si>
    <t xml:space="preserve">Omítka vnitřní stropů ze suché směsi, štuková </t>
  </si>
  <si>
    <t>1.NP - č.105:26,2</t>
  </si>
  <si>
    <t>2.NP - č.214:25,4</t>
  </si>
  <si>
    <t>č.215:1,9*0,93+3,76*0,2</t>
  </si>
  <si>
    <t>612403382R00</t>
  </si>
  <si>
    <t xml:space="preserve">Hrubá výplň rýh ve stěnách do 5x5 cm maltou ze SMS </t>
  </si>
  <si>
    <t>elektro:400</t>
  </si>
  <si>
    <t>612403384R00</t>
  </si>
  <si>
    <t xml:space="preserve">Hrubá výplň rýh ve stěnách do 7x7 cm maltou ze SMS </t>
  </si>
  <si>
    <t>elektro:50</t>
  </si>
  <si>
    <t>612473181R00</t>
  </si>
  <si>
    <t xml:space="preserve">Omítka vnitřního zdiva ze suché směsi, hladká </t>
  </si>
  <si>
    <t>pod obklad - 1.NP - č.103:1,5*1,5</t>
  </si>
  <si>
    <t xml:space="preserve">                     2.NP - č.213:8,1</t>
  </si>
  <si>
    <t>612473182R00</t>
  </si>
  <si>
    <t xml:space="preserve">Omítka vnitřního zdiva ze suché směsi, štuková </t>
  </si>
  <si>
    <t>1.NP - č.101:166,2</t>
  </si>
  <si>
    <t xml:space="preserve">           č.102:89,7</t>
  </si>
  <si>
    <t xml:space="preserve">           č.103:105,1</t>
  </si>
  <si>
    <t xml:space="preserve">           č.104:263,3</t>
  </si>
  <si>
    <t xml:space="preserve">           č.106 - po +4,000 m:86,8</t>
  </si>
  <si>
    <t>příčka navíc:7,075*3,5*2-0,9*2,2*2</t>
  </si>
  <si>
    <t>2.NP - č.201 - po +9,65 m:68,7</t>
  </si>
  <si>
    <t xml:space="preserve">           č.203:8,5</t>
  </si>
  <si>
    <t xml:space="preserve">           č.204:8,5</t>
  </si>
  <si>
    <t xml:space="preserve">           č.205:11,9</t>
  </si>
  <si>
    <t xml:space="preserve">           č.208:9,9</t>
  </si>
  <si>
    <t xml:space="preserve">           č.213:2,8</t>
  </si>
  <si>
    <t>3.NP - č.303:8,5</t>
  </si>
  <si>
    <t xml:space="preserve">           č.304:10,5</t>
  </si>
  <si>
    <t xml:space="preserve">           č.305:9,85</t>
  </si>
  <si>
    <t xml:space="preserve">           č.306:9</t>
  </si>
  <si>
    <t xml:space="preserve">           č.307:11,6</t>
  </si>
  <si>
    <t>1.NP - č.105:(6,25+4,1)*2*2,4-1,7*2,2+6,1*0,1</t>
  </si>
  <si>
    <t>2.NP - č.214:(6,25+4,1)*2*2,35-1,7*2,2</t>
  </si>
  <si>
    <t>č.105+214 - z prostoru haly:(4,5+4,5+6,65)*5,16-1,7*2,2*2+6,1*0,1</t>
  </si>
  <si>
    <t>612473186R00</t>
  </si>
  <si>
    <t xml:space="preserve">Příplatek za zabudované rohovníky </t>
  </si>
  <si>
    <t>1.NP:57,4</t>
  </si>
  <si>
    <t>2.NP:21,45</t>
  </si>
  <si>
    <t>3.NP:23,25</t>
  </si>
  <si>
    <t>1.NP - č.105:2,2*2+1,7</t>
  </si>
  <si>
    <t>č.105+214 - z prostoru haly:5,16*2+6,1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</si>
  <si>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</si>
  <si>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</si>
  <si>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</si>
  <si>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</si>
  <si>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</si>
  <si>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SP:2,6*3,05*2+1*2,25+0,95*0,75+0,95*1,25*5</t>
  </si>
  <si>
    <t>1,8*1,25*6</t>
  </si>
  <si>
    <t>622311012R00</t>
  </si>
  <si>
    <t xml:space="preserve">Soklová lišta hliník KZS tl. 100 mm </t>
  </si>
  <si>
    <t>SP:20,28</t>
  </si>
  <si>
    <t>622311120RU1</t>
  </si>
  <si>
    <t>Zateplovací systém, sokl, EPS tl. 60 mm s mozaikovou omítkou 5,5 kg/m2</t>
  </si>
  <si>
    <t>sokl od úrovně -0,200 m:</t>
  </si>
  <si>
    <t>JP:20,28*1,35-1,05*1</t>
  </si>
  <si>
    <t>VP:31,25*1,35-1,05*1</t>
  </si>
  <si>
    <t>622311132RT3</t>
  </si>
  <si>
    <t>Zateplovací systém, fasáda, EPS F tl.100 mm s omítkou silikonovou 3,2 kg/m2</t>
  </si>
  <si>
    <t>SP:20,28*6,5</t>
  </si>
  <si>
    <t>odpočet otvorů:-(0,95*0,75+0,95*1,25*5+1,8*1,25*6)</t>
  </si>
  <si>
    <t>622311152RT3</t>
  </si>
  <si>
    <t>Zateplovací systém, ostění, EPS F tl. 20 mm s omítkou silikonovou 3,2 kg/m2</t>
  </si>
  <si>
    <t>950x750 mm:2,45*0,2</t>
  </si>
  <si>
    <t>950x1250 mm:3,45*5*0,2</t>
  </si>
  <si>
    <t>1800x1250 mm:4,3*6*0,2</t>
  </si>
  <si>
    <t>622311520RU1</t>
  </si>
  <si>
    <t>Zateplovací systém, sokl, XPS tl. 60 mm s mozaikovou omítkou 5,5 kg/m2</t>
  </si>
  <si>
    <t>od úrovně -0,200 m po U.T.:</t>
  </si>
  <si>
    <t>JP:20,28*0,2</t>
  </si>
  <si>
    <t>VP:31,25*0,6</t>
  </si>
  <si>
    <t>622311563R00</t>
  </si>
  <si>
    <t xml:space="preserve">Zateplovací systém, parapet, XPS tl. 30 mm </t>
  </si>
  <si>
    <t>(0,95*6+1,8*6)*0,2</t>
  </si>
  <si>
    <t>622472162R00</t>
  </si>
  <si>
    <t xml:space="preserve">Omítka stěn vnější z MS silikonová slož. II. ručně </t>
  </si>
  <si>
    <t>1.NP - přístavek:20,28*4,3</t>
  </si>
  <si>
    <t>odpočet otvorů:-(2,6*3,05*2+1*2,25)</t>
  </si>
  <si>
    <t>přípočet špalety:8,7*0,4*2+5,5*0,15</t>
  </si>
  <si>
    <t>63</t>
  </si>
  <si>
    <t>Podlahy a podlahové konstrukce</t>
  </si>
  <si>
    <t>63 Podlahy a podlahové konstrukce</t>
  </si>
  <si>
    <t>631312511R00</t>
  </si>
  <si>
    <t xml:space="preserve">Mazanina betonová tl. 5 - 8 cm C 12/15 </t>
  </si>
  <si>
    <t>nádrže HSV 14:18,57*4*0,05</t>
  </si>
  <si>
    <t>z.s.-0,750 m - váha + žlab:(2,2*3,6+3,2*1,1)*0,05</t>
  </si>
  <si>
    <t>tl.50 mm - AN:(6,8*3,2+4,6*1,6)*0,05</t>
  </si>
  <si>
    <t>pas pod č.106:13,24*0,6*0,05</t>
  </si>
  <si>
    <t>pas u AN:12,9*1*0,05</t>
  </si>
  <si>
    <t>pas přístavek:(22,73+20,37)*0,05</t>
  </si>
  <si>
    <t>pas u LU6:16,615*0,6*0,05</t>
  </si>
  <si>
    <t>pas u SO 02:31,25*1*0,05</t>
  </si>
  <si>
    <t>631315711RT3</t>
  </si>
  <si>
    <t>Mazanina betonová tl. 12 - 24 cm C 25/30 vyztužená ocelovými vlákny 25 kg/m3</t>
  </si>
  <si>
    <t>tl.200 mm, včetně dilatací:</t>
  </si>
  <si>
    <t>1.NP:53,9*20,48*0,2</t>
  </si>
  <si>
    <t>odpočet kabelový žlab:-2,7*0,5*0,2</t>
  </si>
  <si>
    <t xml:space="preserve">              váha:-1,6*3*0,2</t>
  </si>
  <si>
    <t>631316115R00</t>
  </si>
  <si>
    <t xml:space="preserve">Postřik nových beton. podlah proti prvotn. vysych. </t>
  </si>
  <si>
    <t>1.NP podlaha:53,9*20,48</t>
  </si>
  <si>
    <t>-(2,9*0,5+1,6*3)</t>
  </si>
  <si>
    <t>631316211RT4</t>
  </si>
  <si>
    <t>Povrchový vsyp na betonové podlahy strojně hlazený posypová směs s karbidem</t>
  </si>
  <si>
    <t>632451024R00</t>
  </si>
  <si>
    <t xml:space="preserve">Vyrovnávací potěr MC 15, v pásu, tl. 50 mm </t>
  </si>
  <si>
    <t>parapety oken - 2.NP:1,2*0,2+8,25*0,4</t>
  </si>
  <si>
    <t xml:space="preserve">                          3.NP:2,4*0,2+8,25*0,4</t>
  </si>
  <si>
    <t>632451135R00</t>
  </si>
  <si>
    <t xml:space="preserve">Potěr pískocementový hlazený dřev. hlad. tl. 40 mm </t>
  </si>
  <si>
    <t>2.NP - č.214 - spádový potěr:25,4</t>
  </si>
  <si>
    <t>635111022R00</t>
  </si>
  <si>
    <t>Podlaha suchá, desky 12,5 +12,5 mm sádrovláknité desky</t>
  </si>
  <si>
    <t>2.NP - č.202-213:134,6</t>
  </si>
  <si>
    <t>3.NP - č.302-310:134,1</t>
  </si>
  <si>
    <t>8</t>
  </si>
  <si>
    <t>Trubní vedení</t>
  </si>
  <si>
    <t>8 Trubní vedení</t>
  </si>
  <si>
    <t xml:space="preserve">Podzemní akumulační nádrž pro rekuperaci D+M </t>
  </si>
  <si>
    <t>kompletní provedení v rozsahu dle technické specifikace ve výpisu prvků HSV:</t>
  </si>
  <si>
    <t>odkalovací, plastová, samonosná, obetonovaná, přesný typ bude upřesněn:</t>
  </si>
  <si>
    <t>prováděcí firmou, 2200x6000x3000 mm, 40 m3:</t>
  </si>
  <si>
    <t>HSV10:1</t>
  </si>
  <si>
    <t>prováděcí firmou, 1200x4000x2000 mm, 10 m3:</t>
  </si>
  <si>
    <t>HSV9:1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</si>
  <si>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</si>
  <si>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</si>
  <si>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</si>
  <si>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</si>
  <si>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</si>
  <si>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č.105+214 - z prostoru haly:(4,5+1,2+4,5+1,2+6,65+1,2+1,2)*3,66</t>
  </si>
  <si>
    <t>Fasáda:</t>
  </si>
  <si>
    <t>východní pohled:(31,19+1,2)*10</t>
  </si>
  <si>
    <t>jižní pohled:(20,28+1,2)*10</t>
  </si>
  <si>
    <t>severní pohled:20,39*10+20,39*4</t>
  </si>
  <si>
    <t>941941291R00</t>
  </si>
  <si>
    <t xml:space="preserve">Příplatek za každý měsíc použití lešení k pol.1041 </t>
  </si>
  <si>
    <t>824,16*2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</si>
  <si>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</si>
  <si>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</si>
  <si>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</si>
  <si>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</si>
  <si>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podhledy - 2.NP:146,2</t>
  </si>
  <si>
    <t xml:space="preserve">                 3.NP:145</t>
  </si>
  <si>
    <t xml:space="preserve">                 1.NP - č.107 :21,2</t>
  </si>
  <si>
    <t>941955002R00</t>
  </si>
  <si>
    <t xml:space="preserve">Lešení lehké pomocné, výška podlahy do 1,9 m </t>
  </si>
  <si>
    <t>1.NP - č.102:86,1</t>
  </si>
  <si>
    <t xml:space="preserve">           č.103:52,8</t>
  </si>
  <si>
    <t>941955003R00</t>
  </si>
  <si>
    <t xml:space="preserve">Lešení lehké pomocné, výška podlahy do 2,5 m </t>
  </si>
  <si>
    <t>1.NP - č.101:109,6</t>
  </si>
  <si>
    <t>943943221R00</t>
  </si>
  <si>
    <t xml:space="preserve">Montáž lešení prostorové lehké, do 200kg, H 10 m </t>
  </si>
  <si>
    <t>1.NP - č.104+105:786,4*9</t>
  </si>
  <si>
    <t xml:space="preserve">           č.106:11,6*8,2</t>
  </si>
  <si>
    <t>943943292R00</t>
  </si>
  <si>
    <t xml:space="preserve">Příplatek za každý měsíc použití k pol..3221, 3222 </t>
  </si>
  <si>
    <t>7172,72*2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</si>
  <si>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</si>
  <si>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</si>
  <si>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</si>
  <si>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</si>
  <si>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č.104+105:786,4</t>
  </si>
  <si>
    <t>po obvodě haly:(40,27+19,9)*2*1,2*3</t>
  </si>
  <si>
    <t>č.106:11,6*4</t>
  </si>
  <si>
    <t>943955191R00</t>
  </si>
  <si>
    <t xml:space="preserve">Příplatek za každý měsíc použití leš.k pol.21až 41 </t>
  </si>
  <si>
    <t>1266,024*2</t>
  </si>
  <si>
    <t>943955821R00</t>
  </si>
  <si>
    <t xml:space="preserve">Demontáž leš. podlahy s příč. a podélníky, H 10 m </t>
  </si>
  <si>
    <t>95</t>
  </si>
  <si>
    <t>Dokončovací konstrukce na pozemních stavbách</t>
  </si>
  <si>
    <t>95 Dokončovací konstrukce na pozemních stavbách</t>
  </si>
  <si>
    <t>952901221R00</t>
  </si>
  <si>
    <t xml:space="preserve">Vyčištění průmyslových budov a objektů výrobních </t>
  </si>
  <si>
    <t>2.NP - č.201-213:146,2</t>
  </si>
  <si>
    <t>3.NP - č.301-310:145</t>
  </si>
  <si>
    <t>1.NP:53,97*20,28</t>
  </si>
  <si>
    <t xml:space="preserve">           č.215:4,2</t>
  </si>
  <si>
    <t>96</t>
  </si>
  <si>
    <t>Bourání konstrukcí</t>
  </si>
  <si>
    <t>96 Bourání konstrukcí</t>
  </si>
  <si>
    <t xml:space="preserve">Vybourání parapetu a opláštění haly LU6 </t>
  </si>
  <si>
    <t>pro sekční zateplená vrata:2,6</t>
  </si>
  <si>
    <t>kompletní provedení včetně likvidace suti:</t>
  </si>
  <si>
    <t>962052211R00</t>
  </si>
  <si>
    <t xml:space="preserve">Bourání zdiva železobetonového nadzákladového </t>
  </si>
  <si>
    <t>opěrná zídka v ploše haly cca:25*0,3*1</t>
  </si>
  <si>
    <t>99</t>
  </si>
  <si>
    <t>Staveništní přesun hmot</t>
  </si>
  <si>
    <t>99 Staveništní přesun hmot</t>
  </si>
  <si>
    <t>998014021R00</t>
  </si>
  <si>
    <t xml:space="preserve">Přesun hmot, budovy mont. vícepodl. s pláštěm, 18m </t>
  </si>
  <si>
    <t>711</t>
  </si>
  <si>
    <t>Izolace proti vodě</t>
  </si>
  <si>
    <t>711 Izolace proti vodě</t>
  </si>
  <si>
    <t xml:space="preserve">Hydroizolační a chemicky odolná folie  D+M </t>
  </si>
  <si>
    <t>2.NP - č.214:25,4+2*0,45</t>
  </si>
  <si>
    <t xml:space="preserve">           vytažení na stěny 200 mm:19*0,2</t>
  </si>
  <si>
    <t>711212001RT2</t>
  </si>
  <si>
    <t>Hydroizolační povlak - nátěr proti vlhkosti</t>
  </si>
  <si>
    <t>sprchy - 2.NP:2,7*3*2</t>
  </si>
  <si>
    <t>711471051RZ5</t>
  </si>
  <si>
    <t>Izolace, tlak. voda, vodorovná fólií PVC, volně včetně dodávky fólie zemní tl. 1,5 mm</t>
  </si>
  <si>
    <t>53,9*20,48</t>
  </si>
  <si>
    <t>odpočet jímek:-(2,4*6,2+1,2*4)</t>
  </si>
  <si>
    <t>711472051RZ5</t>
  </si>
  <si>
    <t>Izolace, tlaková voda, svislá fólií PVC, volně včetně dodávky fólie zemní tl. 1,5 mm</t>
  </si>
  <si>
    <t>váha:(2+3,4)*2*0,5</t>
  </si>
  <si>
    <t>žlab:(3,1+0,9)*2*0,5</t>
  </si>
  <si>
    <t>711491171RT1</t>
  </si>
  <si>
    <t>Izolace tlaková, podkladní textilie, vodorovná materiál ve specifikaci</t>
  </si>
  <si>
    <t>711491172RT1</t>
  </si>
  <si>
    <t>Izolace tlaková, ochranná textilie, vodorovná materiál ve specifikaci</t>
  </si>
  <si>
    <t>711491271RT1</t>
  </si>
  <si>
    <t>Izolace tlaková, podkladní textilie svislá materiál ve specifikaci</t>
  </si>
  <si>
    <t>711491272RT1</t>
  </si>
  <si>
    <t>Izolace tlaková, ochranná textilie svislá materiál ve specifikaci</t>
  </si>
  <si>
    <t>711210020RAA</t>
  </si>
  <si>
    <t>Stěrka hydroizolační těsnicí hmotou proti vlhkosti</t>
  </si>
  <si>
    <t>2.NP - č.206,207,210-213:27</t>
  </si>
  <si>
    <t>vytažení na stěny 150 mm:52,55*0,15</t>
  </si>
  <si>
    <t>3.NP - č.308-310:10,1</t>
  </si>
  <si>
    <t>vytažení na stěny 150 mm:24,2*0,15</t>
  </si>
  <si>
    <t>69366058</t>
  </si>
  <si>
    <t>Geotextilie 100% PP 63/50 500 g/m2 šíře do 8,8m</t>
  </si>
  <si>
    <t>1084,192*2*1,1</t>
  </si>
  <si>
    <t>9,4*1,1</t>
  </si>
  <si>
    <t>998711102R00</t>
  </si>
  <si>
    <t xml:space="preserve">Přesun hmot pro izolace proti vodě, výšky do 12 m </t>
  </si>
  <si>
    <t>712</t>
  </si>
  <si>
    <t>Živičné krytiny</t>
  </si>
  <si>
    <t>712 Živičné krytiny</t>
  </si>
  <si>
    <t xml:space="preserve">Foliová izolace zaatikového žlabu tl.1,5 mm D+M </t>
  </si>
  <si>
    <t>kompletní provedení - RŠ 800 mm, včetně provedení detailů:</t>
  </si>
  <si>
    <t>styk haly LU7 a LU3:48,57</t>
  </si>
  <si>
    <t>styk haly LU7 a LU6:17,2</t>
  </si>
  <si>
    <t>712351111RT4</t>
  </si>
  <si>
    <t>Povlaková krytina střech do 10°,samolepicím pásem včetně dodávky asfalt. pásu parotěsného</t>
  </si>
  <si>
    <t>S2 - parozábrana:156,77</t>
  </si>
  <si>
    <t>712372121RS3</t>
  </si>
  <si>
    <t>Krytina střech do 10° fólie, 4 kotvy/m2, na ocel tl. izolace do 160 mm, střešní folie tl.1,5 mm</t>
  </si>
  <si>
    <t>S2:20,36*(5,7+02)</t>
  </si>
  <si>
    <t>712391171RZ3</t>
  </si>
  <si>
    <t>Povlaková krytina střech do 10°, podklad. textilie 1 vrstva - včetně dodávky textilie 300 g/m2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</si>
  <si>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</si>
  <si>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</si>
  <si>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</si>
  <si>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</si>
  <si>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</si>
  <si>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713121111R00</t>
  </si>
  <si>
    <t xml:space="preserve">Izolace tepelná podlah na sucho, jednovrstvá </t>
  </si>
  <si>
    <t>2.NP podlaha - č.202-213:134,6</t>
  </si>
  <si>
    <t>3.NP podlaha - č.302-310:134,1</t>
  </si>
  <si>
    <t>713141151R00</t>
  </si>
  <si>
    <t xml:space="preserve">Izolace tepelná střech kladená na sucho 1vrstvá </t>
  </si>
  <si>
    <t>S2:20,36*5,7*2</t>
  </si>
  <si>
    <t>713511361R00</t>
  </si>
  <si>
    <t xml:space="preserve">Nátěr protipožární nosníků I a H, R 30 </t>
  </si>
  <si>
    <t>1.NP - S2:20,36*5,7*1,5</t>
  </si>
  <si>
    <t>1.NP :7,32*20,36*1,5</t>
  </si>
  <si>
    <t>2.NP :7,32*20,36*1,5</t>
  </si>
  <si>
    <t>28375624</t>
  </si>
  <si>
    <t>Deska EPS T 10000 N/m2 tl. 70 mm</t>
  </si>
  <si>
    <t>134,6*1,02</t>
  </si>
  <si>
    <t>28375766.A</t>
  </si>
  <si>
    <t>Deska polystyrén samozhášivý EPS 100 S</t>
  </si>
  <si>
    <t>2 x tl.80 mm - S2:20,36*5,7*2*0,08*1,02</t>
  </si>
  <si>
    <t>63150910.A</t>
  </si>
  <si>
    <t>Desky podlahové minerál TDPT 20 - 20x1200x600 mm</t>
  </si>
  <si>
    <t>134,1*1,02</t>
  </si>
  <si>
    <t>998713102R00</t>
  </si>
  <si>
    <t xml:space="preserve">Přesun hmot pro izolace tepelné, výšky do 12 m </t>
  </si>
  <si>
    <t>720</t>
  </si>
  <si>
    <t>Zdravotechnická instalace</t>
  </si>
  <si>
    <t>720 Zdravotechnická instalace</t>
  </si>
  <si>
    <t>Zednické zapravení rýh, drážek a prostupů včetně dodávky materiálu</t>
  </si>
  <si>
    <t>Zdravotechnika  D+M viz příloha samostatný rozpočet</t>
  </si>
  <si>
    <t>- vnitřní kanalizace:1</t>
  </si>
  <si>
    <t>- vnitřní vodovod:</t>
  </si>
  <si>
    <t>- požární vodovod:</t>
  </si>
  <si>
    <t>- strojní vybavení:</t>
  </si>
  <si>
    <t>- zařizovací předměty:</t>
  </si>
  <si>
    <t>- vnitřní plynovod:</t>
  </si>
  <si>
    <t>- stlačený vzduch:</t>
  </si>
  <si>
    <t>- izolace tepelné:</t>
  </si>
  <si>
    <t xml:space="preserve"> :</t>
  </si>
  <si>
    <t>Pěnidlo k hydrantům  230 l hala</t>
  </si>
  <si>
    <t xml:space="preserve"> :2</t>
  </si>
  <si>
    <t>730</t>
  </si>
  <si>
    <t>Ústřední vytápění</t>
  </si>
  <si>
    <t>730 Ústřední vytápění</t>
  </si>
  <si>
    <t>Vytápění  D+M viz příloha samostatný rozpočet</t>
  </si>
  <si>
    <t>764</t>
  </si>
  <si>
    <t>Konstrukce klempířské</t>
  </si>
  <si>
    <t>764 Konstrukce klempířské</t>
  </si>
  <si>
    <t>Žlab D 120 mm  D+M K10</t>
  </si>
  <si>
    <t>kompletní provedení v rozsahu dle technické specifikace ve výpisu:</t>
  </si>
  <si>
    <t>klempířských výrobků:30,25</t>
  </si>
  <si>
    <t>Dešťový svod D 100 mm  D+M K11</t>
  </si>
  <si>
    <t>klempířských výrobků:5,5*2</t>
  </si>
  <si>
    <t>Zaatikový žlab RŠ 1250 mm  D+M K2</t>
  </si>
  <si>
    <t>klempířských výrobků, K2:17,3</t>
  </si>
  <si>
    <t>Zaatikový žlab RŠ 1250 mm  D+M K3</t>
  </si>
  <si>
    <t>klempířských výrobků, K3:48,5</t>
  </si>
  <si>
    <t xml:space="preserve">Podokapní žlab RŠ 602 mm D+M </t>
  </si>
  <si>
    <t>kompletní provedení v rozsahu dle technické specifikace ve výpisu :</t>
  </si>
  <si>
    <t>klempířských výrobků, K1:31,3</t>
  </si>
  <si>
    <t>Nezatř.PC06</t>
  </si>
  <si>
    <t xml:space="preserve">Úprava svodů haly LU3 </t>
  </si>
  <si>
    <t>kompletní provedení:4</t>
  </si>
  <si>
    <t>Nezatř.PC07</t>
  </si>
  <si>
    <t>Dešťový svod D 150 mm  D+M K7</t>
  </si>
  <si>
    <t>klempířských výrobků:9,9*2</t>
  </si>
  <si>
    <t>Nezatř.PC08</t>
  </si>
  <si>
    <t>Přeložení svodu haly LU6 K9</t>
  </si>
  <si>
    <t>klempířských výrobků:1</t>
  </si>
  <si>
    <t>Nezatř.PC09</t>
  </si>
  <si>
    <t>Dešťový svod D 200 mm  D+M K6</t>
  </si>
  <si>
    <t>klempířských výrobků:9,9*4</t>
  </si>
  <si>
    <t>Nezatř.PC10</t>
  </si>
  <si>
    <t>Dešťový svod  120x120 mm  D+M K8</t>
  </si>
  <si>
    <t>klempířských výrobků:10,6*2</t>
  </si>
  <si>
    <t>Nezatř.PC11</t>
  </si>
  <si>
    <t>Oplechování žlabu RŠ 1180 mm  D+M K5</t>
  </si>
  <si>
    <t>klempířských výrobků, K5:48,5</t>
  </si>
  <si>
    <t>Nezatř.PC12</t>
  </si>
  <si>
    <t>Závětrná lišta RŠ 150 mm  D+M K12</t>
  </si>
  <si>
    <t>klempířských výrobků:13,65*2</t>
  </si>
  <si>
    <t>Nezatř.PC13</t>
  </si>
  <si>
    <t>Lemování prostupu svodu  RŠ 300 mm  D+M K13</t>
  </si>
  <si>
    <t>klempířských výrobků:1,3*2</t>
  </si>
  <si>
    <t>Nezatř.PC14</t>
  </si>
  <si>
    <t>Oplechování světlíku RŠ 350 mm  D+M K14</t>
  </si>
  <si>
    <t>klempířských výrobků:58,2</t>
  </si>
  <si>
    <t>Nezatř.PC15</t>
  </si>
  <si>
    <t>Zachytávač sněhu  D+M K20</t>
  </si>
  <si>
    <t>klempířských výrobků:53,8</t>
  </si>
  <si>
    <t>Nezatř.PC16</t>
  </si>
  <si>
    <t>Zachytávač sněhu  D+M K21</t>
  </si>
  <si>
    <t>klempířských výrobků:22,7</t>
  </si>
  <si>
    <t>Nezatř.PC17</t>
  </si>
  <si>
    <t>Zachytávač sněhu dl.2 m D+M K19</t>
  </si>
  <si>
    <t>klempířských výrobků:48</t>
  </si>
  <si>
    <t>Nezatř.PC18</t>
  </si>
  <si>
    <t>Dešťový svod D 100 mm  D+M K16</t>
  </si>
  <si>
    <t>klempířských výrobků:9,8*2</t>
  </si>
  <si>
    <t>Nezatř.PC19</t>
  </si>
  <si>
    <t>Půlkruhový žlab D 120 mm  D+M K15</t>
  </si>
  <si>
    <t>klempířských výrobků:20,3</t>
  </si>
  <si>
    <t>Nezatř.PC20</t>
  </si>
  <si>
    <t>Okapnička RŠ 250 mm  D+M K17</t>
  </si>
  <si>
    <t>Nezatř.PC21</t>
  </si>
  <si>
    <t>Oplechování žlabu RŠ 330 mm  D+M K4</t>
  </si>
  <si>
    <t>klempířských výrobků, K4:17,3</t>
  </si>
  <si>
    <t>Nezatř.PC22</t>
  </si>
  <si>
    <t>Lemovací lišta RŠ 100 mm  D+M K18</t>
  </si>
  <si>
    <t>klempířských výrobků:31,5</t>
  </si>
  <si>
    <t>766</t>
  </si>
  <si>
    <t>Konstrukce truhlářské</t>
  </si>
  <si>
    <t>766 Konstrukce truhlářské</t>
  </si>
  <si>
    <t>Rychloběžná průmyslová vrata 2600x4000 mm D+M D3</t>
  </si>
  <si>
    <t>cena stanovena na základě zkušenosti v rámci obdobného projektu:</t>
  </si>
  <si>
    <t>dveří a vrat - v.č.116:1</t>
  </si>
  <si>
    <t>Interierové ocelové dveře 1600x2250 mm  D+M D10</t>
  </si>
  <si>
    <t>EW 30 DP3 - C2:</t>
  </si>
  <si>
    <t>Rychloběžná průmyslová vrata 2500x3000 mm D+M D2</t>
  </si>
  <si>
    <t>Interierové ocelové dveře 900x2020 mm  D+M D11</t>
  </si>
  <si>
    <t>EW 30 DP6 - C2:</t>
  </si>
  <si>
    <t>Rychloběžná průmyslová vrata 2600x3800 mm D+M D5</t>
  </si>
  <si>
    <t>osazena demontovaná vrata z haly LU3:</t>
  </si>
  <si>
    <t>Interierové dveře 1000x2250 mm  D+M D9</t>
  </si>
  <si>
    <t>kompletní provedení v rozsahu dle technické specifikace ve výpisu:1</t>
  </si>
  <si>
    <t>dveří a vrat - v.č.116:</t>
  </si>
  <si>
    <t>nouzový požární uzávěr:</t>
  </si>
  <si>
    <t>Rychloběžná průmyslová vrata 2400x4000 mm D+M D4</t>
  </si>
  <si>
    <t>Interierové ocelové dveře 1000x2250 mm D+M D8</t>
  </si>
  <si>
    <t>Exterierové Al dveře 1050x2100 mm D+M D7</t>
  </si>
  <si>
    <t>dveří a vrat - v.č.116:2</t>
  </si>
  <si>
    <t>Interierové dřevěné dveře 800x1970 mm  D+M D15</t>
  </si>
  <si>
    <t>dveří a vrat - v.č.116:7</t>
  </si>
  <si>
    <t>Interierové dřevěné dveře 700x1970 mm  D+M D18</t>
  </si>
  <si>
    <t>dveří a vrat - v.č.116:5</t>
  </si>
  <si>
    <t>Sekční průmyslová vrata 2700x3000 mm D+M D1</t>
  </si>
  <si>
    <t>Interierové dřevěné dveře 700x1970 mm  D+M D19</t>
  </si>
  <si>
    <t>dveří a vrat - v.č.116:6</t>
  </si>
  <si>
    <t>Interierové dřevěné dveře 800x1970 mm  D+M D16</t>
  </si>
  <si>
    <t>dveří a vrat - v.č.116:3</t>
  </si>
  <si>
    <t>Exterierové Al dveře 1050x2250 mm D+M D6</t>
  </si>
  <si>
    <t>Interierové dřevěné dveře 800x1970 mm  D+M D17</t>
  </si>
  <si>
    <t>Interierové ocelové dveře 1700x2200 mm  D+M D13</t>
  </si>
  <si>
    <t>EW 30 DP6 - C2 - KO:</t>
  </si>
  <si>
    <t>Interierové ocelové dveře 1700x2200 mm  D+M D14</t>
  </si>
  <si>
    <t>EW 90 DP1 - C2 - KO:</t>
  </si>
  <si>
    <t>Interierové ocelové dveře 1200x2200 mm  D+M D12</t>
  </si>
  <si>
    <t>Interierové ocelové dveře 1000x2250 mm  D+M D20</t>
  </si>
  <si>
    <t>767</t>
  </si>
  <si>
    <t>Konstrukce zámečnické</t>
  </si>
  <si>
    <t>767 Konstrukce zámečnické</t>
  </si>
  <si>
    <t>Vnitřní ocelové zábradlí  D+M Z27</t>
  </si>
  <si>
    <t>zámečnických výrobků, včetně poznámky na krycím listu výpisu !:1</t>
  </si>
  <si>
    <t>Vnitřní ocelové zábradlí  D+M Z26</t>
  </si>
  <si>
    <t>Vnitřní ocelové madlo  D+M Z29</t>
  </si>
  <si>
    <t>Chránička tr.monoflex D 55 mm D+M Z13</t>
  </si>
  <si>
    <t>zámečnických výrobků, včetně poznámky na krycím listu výpisu !:2</t>
  </si>
  <si>
    <t>Vnitřní ocelové madlo  D+M Z28</t>
  </si>
  <si>
    <t>Protipožární roleta 2600x4000 mm  D+M Z14</t>
  </si>
  <si>
    <t>Venkovní ocelové schodiště  D+M Z10</t>
  </si>
  <si>
    <t>Lemování podlahové desky D+M Z12</t>
  </si>
  <si>
    <t>zámečnických výrobků, včetně poznámky na krycím listu výpisu !:4</t>
  </si>
  <si>
    <t>Nerezový sokl v.200 mm  D+M Z30</t>
  </si>
  <si>
    <t>Ocelový poklop 900x600 mm D+M Z6</t>
  </si>
  <si>
    <t>Ventilační mřížka 600x600 mm  D+M Z33</t>
  </si>
  <si>
    <t>Venkovní ocelové schodiště  D+M Z9</t>
  </si>
  <si>
    <t>Ztužující prvek U80  D+M Z34</t>
  </si>
  <si>
    <t>Ukončovací profil ETICS - parapet  D+M Z8</t>
  </si>
  <si>
    <t>zámečnických výrobků, včetně poznámky na krycím listu výpisu !:3</t>
  </si>
  <si>
    <t xml:space="preserve">Ocelová konstrukce haly D+M+N </t>
  </si>
  <si>
    <t>kg</t>
  </si>
  <si>
    <t>mimo stropní konstrukce nad m.č.101 (SZ):</t>
  </si>
  <si>
    <t>kompletní provedení prací - výroba, doprava, montáž včetně mechanismů:</t>
  </si>
  <si>
    <t>a pomocného lešení, nátěry včetně PP nátěrů dle TZPO, kotvení :</t>
  </si>
  <si>
    <t>tonáž viz specifikace oceli, v.č.211-218:</t>
  </si>
  <si>
    <t>ocel S 235:70133,25</t>
  </si>
  <si>
    <t>ocel S 235 - zinek:516,9</t>
  </si>
  <si>
    <t>ocel S 450:7371,1</t>
  </si>
  <si>
    <t>pororošty:13,5</t>
  </si>
  <si>
    <t xml:space="preserve">Ocelová konstrukce - napínáky M20  D+M </t>
  </si>
  <si>
    <t>kompletní provedení:62</t>
  </si>
  <si>
    <t>Lemování dveřního otvoru  D+M Z31</t>
  </si>
  <si>
    <t>Ocelový žebřík v.12 m  D+M žárově zinkovaný-jižní pohled, vč.kotvení</t>
  </si>
  <si>
    <t>zámečnických výrobků, včetně poznámky na krycím listu výpisu !:</t>
  </si>
  <si>
    <t>Z19:1</t>
  </si>
  <si>
    <t>Vyrovnávací hydraulická plošina 2500x2250 mm D+M, č.101</t>
  </si>
  <si>
    <t>Z11:2</t>
  </si>
  <si>
    <t>Lemování ukončení podlahové desky  D+M Z32</t>
  </si>
  <si>
    <t>Venkovní ocelové schodiště  D+M Z7</t>
  </si>
  <si>
    <t>Vnitřní ocelové zábradlí  D+M Z25</t>
  </si>
  <si>
    <t>Nezatř.PC23</t>
  </si>
  <si>
    <t>Úprava rolovacích vrat 2400x3800 mm D+M EX 30 DP3</t>
  </si>
  <si>
    <t>kompletní provedení:</t>
  </si>
  <si>
    <t>ZP - zvětšit na výšku 4000 mm:1</t>
  </si>
  <si>
    <t>Nezatř.PC24</t>
  </si>
  <si>
    <t>Ocelový paždík pro kotvení vrat   D+M Z17</t>
  </si>
  <si>
    <t>Nezatř.PC25</t>
  </si>
  <si>
    <t xml:space="preserve">Zámečnický výrobek Z2   D+M </t>
  </si>
  <si>
    <t>Nezatř.PC26</t>
  </si>
  <si>
    <t>Venkovní ocelové zábradlí  D+M Z18</t>
  </si>
  <si>
    <t>Nezatř.PC27</t>
  </si>
  <si>
    <t>Vnitřní ocelové zábradlí  D+M Z5</t>
  </si>
  <si>
    <t>Nezatř.PC28</t>
  </si>
  <si>
    <t>Plastová chránička D 50 mm   D+M Z3</t>
  </si>
  <si>
    <t>Nezatř.PC29</t>
  </si>
  <si>
    <t xml:space="preserve">Zámečnický výrobek Z1   D+M </t>
  </si>
  <si>
    <t>Nezatř.PC30</t>
  </si>
  <si>
    <t>Vnitřní ocelové schodiště  D+M Z4</t>
  </si>
  <si>
    <t>Nezatř.PC31</t>
  </si>
  <si>
    <t>Otevíravé prvky světlíku  D+M el.ovládané s čidly na detekci počasí</t>
  </si>
  <si>
    <t>cena stanovena na základě zkušenosti v rámci obdobného projektu:4</t>
  </si>
  <si>
    <t>Nezatř.PC32</t>
  </si>
  <si>
    <t>Vnitřní ocelové schodiště  D+M Z22</t>
  </si>
  <si>
    <t>Nezatř.PC33</t>
  </si>
  <si>
    <t>Protipožární roleta 2400x4000 mm  D+M Z15</t>
  </si>
  <si>
    <t>Nezatř.PC34</t>
  </si>
  <si>
    <t>Ocelový paždík pro kotvení vrat   D+M Z16</t>
  </si>
  <si>
    <t>Nezatř.PC35</t>
  </si>
  <si>
    <t>Vnitřní ocelové zábradlí  D+M Z24</t>
  </si>
  <si>
    <t>Nezatř.PC36</t>
  </si>
  <si>
    <t>Střešní pásový světlík š.3100 mm  D+M Z21</t>
  </si>
  <si>
    <t>zámečnických výrobků, včetně poznámky na krycím listu výpisu !:25,6</t>
  </si>
  <si>
    <t>Nezatř.PC37</t>
  </si>
  <si>
    <t>Vnitřní ocelové zábradlí  D+M Z23</t>
  </si>
  <si>
    <t>Nezatř.PC38</t>
  </si>
  <si>
    <t>Střešní kulový světlík 1000x1000 mm  D+M Z20</t>
  </si>
  <si>
    <t>Nezatř.PC39</t>
  </si>
  <si>
    <t>Úhelník 100x100x8 mm  D+M Z35</t>
  </si>
  <si>
    <t>zámečnických výrobků, včetně poznámky na krycím listu výpisu !:35</t>
  </si>
  <si>
    <t>Nezatř.PC40</t>
  </si>
  <si>
    <t>Ocelový poklop 900x900 mm  D+M Z36</t>
  </si>
  <si>
    <t>Nezatř.PC41</t>
  </si>
  <si>
    <t>Nerezový sokl v.50 mm, dl.20,2 m  D+M Z37</t>
  </si>
  <si>
    <t>Nezatř.PC42</t>
  </si>
  <si>
    <t>Ocelový límec š.100 mm  D+M Z38</t>
  </si>
  <si>
    <t>767392112RT1</t>
  </si>
  <si>
    <t>Montáž krytiny střech, tvar. plechem, šroubováním včetně dodávky KOB 1004 tl.0,70 mm</t>
  </si>
  <si>
    <t>1.NP - P2:7,32*20,36</t>
  </si>
  <si>
    <t>2.NP - P4:7,32*20,36</t>
  </si>
  <si>
    <t>1.NP - S2:20,36*5,7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</si>
  <si>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</si>
  <si>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</si>
  <si>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</si>
  <si>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</si>
  <si>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</si>
  <si>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Plastové okno 1250x750 mm  D+M O4</t>
  </si>
  <si>
    <t>kompletní provedení v rozsahu dle technické specifikace ve výpisu oken:</t>
  </si>
  <si>
    <t>O4, El 45 DP1-FIX:2</t>
  </si>
  <si>
    <t>Plastové okno 9500x1250 mm  D+M O2</t>
  </si>
  <si>
    <t>O2:6</t>
  </si>
  <si>
    <t>Plastové okno 1800x1250 mm  D+M O1</t>
  </si>
  <si>
    <t>O1:6</t>
  </si>
  <si>
    <t>Plastové okno 1000x1000 mm  D+M O3</t>
  </si>
  <si>
    <t>O3, El 45 DP1-FIX:3</t>
  </si>
  <si>
    <t>771</t>
  </si>
  <si>
    <t>Podlahy z dlaždic a obklady</t>
  </si>
  <si>
    <t>771 Podlahy z dlaždic a obklady</t>
  </si>
  <si>
    <t>771475014R00</t>
  </si>
  <si>
    <t xml:space="preserve">Obklad soklíků keram.rovných, tmel,výška 10 cm </t>
  </si>
  <si>
    <t>2.NP - č.206:7,2</t>
  </si>
  <si>
    <t xml:space="preserve">           č.215:0,5</t>
  </si>
  <si>
    <t>771479001R00</t>
  </si>
  <si>
    <t xml:space="preserve">Řezání dlaždic keramických pro soklíky </t>
  </si>
  <si>
    <t>771575014RAH</t>
  </si>
  <si>
    <t>Dlažba do tmele 30 x 30 cm do tmele, dlažba ve specifikaci</t>
  </si>
  <si>
    <t>včetně silikonování spár:</t>
  </si>
  <si>
    <t>2.NP:27</t>
  </si>
  <si>
    <t>3.NP:10,1</t>
  </si>
  <si>
    <t>59764203</t>
  </si>
  <si>
    <t>Dlažba keramická 300x300 mm</t>
  </si>
  <si>
    <t>tl.9 mm, protiskluzná, matná:</t>
  </si>
  <si>
    <t>dlažba:63,4*1,1</t>
  </si>
  <si>
    <t>soklík:7,7*0,1*1,1</t>
  </si>
  <si>
    <t>998771102R00</t>
  </si>
  <si>
    <t xml:space="preserve">Přesun hmot pro podlahy z dlaždic, výšky do 12 m </t>
  </si>
  <si>
    <t>776</t>
  </si>
  <si>
    <t>Podlahy povlakové</t>
  </si>
  <si>
    <t>776 Podlahy povlakové</t>
  </si>
  <si>
    <t>776981112RU2</t>
  </si>
  <si>
    <t>Lišta hliníková přechodová, stejná výška krytin profil 25/F, na hmoždinky, šířky 35 mm</t>
  </si>
  <si>
    <t>2.NP - dveře:0,7*6+0,8*7</t>
  </si>
  <si>
    <t>3.NP - dveře:0,7*5+0,8*5</t>
  </si>
  <si>
    <t>776520010RAB</t>
  </si>
  <si>
    <t>Podlaha povlaková z PVC pásů, soklík podlahovina  tloušťky 2,0 mm</t>
  </si>
  <si>
    <t>podlahovina dle výběru investora:</t>
  </si>
  <si>
    <t>2.NP - č.202-205,208,209:107,6</t>
  </si>
  <si>
    <t>3.NP - č.302-307:124</t>
  </si>
  <si>
    <t>998776102R00</t>
  </si>
  <si>
    <t xml:space="preserve">Přesun hmot pro podlahy povlakové, výšky do 12 m </t>
  </si>
  <si>
    <t>781</t>
  </si>
  <si>
    <t>Obklady keramické</t>
  </si>
  <si>
    <t>781 Obklady keramické</t>
  </si>
  <si>
    <t>781415013RAH</t>
  </si>
  <si>
    <t>Obklad pórovinový do tmele 15 x 15 cm obklad ve specifikaci</t>
  </si>
  <si>
    <t>1.NP - č.103:2,25</t>
  </si>
  <si>
    <t>2.NP - v.2000 mm - č.207:10,4</t>
  </si>
  <si>
    <t xml:space="preserve">                               č.210:22,1</t>
  </si>
  <si>
    <t xml:space="preserve">                               č.211:15,6</t>
  </si>
  <si>
    <t xml:space="preserve">                               č.212:22,4</t>
  </si>
  <si>
    <t xml:space="preserve">                               č.213:25,8</t>
  </si>
  <si>
    <t>3.NP - v.2000 mm - č.308:14,8</t>
  </si>
  <si>
    <t xml:space="preserve">                               č.309:17,2</t>
  </si>
  <si>
    <t xml:space="preserve">                               č.310:16,4</t>
  </si>
  <si>
    <t>59781345</t>
  </si>
  <si>
    <t>Obklad porovinový 150x150 mm</t>
  </si>
  <si>
    <t>tl.6 mm, lesklý:146,95*1,1</t>
  </si>
  <si>
    <t>998781102R00</t>
  </si>
  <si>
    <t xml:space="preserve">Přesun hmot pro obklady keramické, výšky do 12 m </t>
  </si>
  <si>
    <t>784</t>
  </si>
  <si>
    <t>Malby</t>
  </si>
  <si>
    <t>784 Malby</t>
  </si>
  <si>
    <t>784442021RT2</t>
  </si>
  <si>
    <t>Malba disperzní interiérová, výška do 3,8 m pro SDK 2 x nátěr, 1 x penetrace</t>
  </si>
  <si>
    <t>2.NP - podhledy - č.202-213:134,6</t>
  </si>
  <si>
    <t xml:space="preserve">           stěny - č.201+202:45,25</t>
  </si>
  <si>
    <t xml:space="preserve">                      č.203:45,76</t>
  </si>
  <si>
    <t xml:space="preserve">                      č.204:38,09</t>
  </si>
  <si>
    <t xml:space="preserve">                      č.205:41,99</t>
  </si>
  <si>
    <t xml:space="preserve">                      č.206:20,8</t>
  </si>
  <si>
    <t xml:space="preserve">                      č.207:3,6</t>
  </si>
  <si>
    <t xml:space="preserve">                      č.208:47,06</t>
  </si>
  <si>
    <t xml:space="preserve">                      č.209:28,47</t>
  </si>
  <si>
    <t xml:space="preserve">                      č.210:7,14</t>
  </si>
  <si>
    <t xml:space="preserve">                      č.211:5,94</t>
  </si>
  <si>
    <t xml:space="preserve">                      č.212:7,98</t>
  </si>
  <si>
    <t xml:space="preserve">                      č.213:5,73</t>
  </si>
  <si>
    <t>3.NP - podhledy - č.301-310:145</t>
  </si>
  <si>
    <t xml:space="preserve">           stěny - č.301+302:70,2</t>
  </si>
  <si>
    <t xml:space="preserve">                      č.303:45,76</t>
  </si>
  <si>
    <t xml:space="preserve">                      č.304:40,04</t>
  </si>
  <si>
    <t xml:space="preserve">                      č.305:40,04</t>
  </si>
  <si>
    <t xml:space="preserve">                      č.306:39,2</t>
  </si>
  <si>
    <t xml:space="preserve">                      č.307:27,69</t>
  </si>
  <si>
    <t xml:space="preserve">                      č.308:4,86</t>
  </si>
  <si>
    <t xml:space="preserve">                      č.309:6,42</t>
  </si>
  <si>
    <t xml:space="preserve">                      č.310:6,18</t>
  </si>
  <si>
    <t>1.NP - podhled č.107:21,2</t>
  </si>
  <si>
    <t>784410010RAA</t>
  </si>
  <si>
    <t>Pačokování vápenným mlékem jednonásobné s obroušením a sádrováním</t>
  </si>
  <si>
    <t>1.NP:749,7*1,05</t>
  </si>
  <si>
    <t>příčka navíc:7,075*3,5*2</t>
  </si>
  <si>
    <t>2.NP - stěny - č.201 po +9,65 m:69,5</t>
  </si>
  <si>
    <t xml:space="preserve">                      č.203:9,1</t>
  </si>
  <si>
    <t xml:space="preserve">                      č.204:8,46</t>
  </si>
  <si>
    <t xml:space="preserve">                      č.205:12,35</t>
  </si>
  <si>
    <t xml:space="preserve">                      č.208:10,46</t>
  </si>
  <si>
    <t xml:space="preserve">                      č.213:2,37</t>
  </si>
  <si>
    <t>3.NP - stěny - č.303:9,1</t>
  </si>
  <si>
    <t xml:space="preserve">                      č.304:10,4</t>
  </si>
  <si>
    <t xml:space="preserve">                      č.305:10,4</t>
  </si>
  <si>
    <t xml:space="preserve">                      č.306:9,56</t>
  </si>
  <si>
    <t xml:space="preserve">                      č.307:11,05</t>
  </si>
  <si>
    <t>1.NP - č.105 - strop:26,2</t>
  </si>
  <si>
    <t xml:space="preserve">                       stěny:(6,25+4,1)*2*2,4</t>
  </si>
  <si>
    <t>2.NP - č.214 - strop:25,4</t>
  </si>
  <si>
    <t xml:space="preserve">                       stěny:(6,25+4,1)*2*2,35</t>
  </si>
  <si>
    <t>č.105+214 - z prostoru haly:15,65*5,16+1,9*0,93+0,93*0,2*2</t>
  </si>
  <si>
    <t>784450020RA0</t>
  </si>
  <si>
    <t xml:space="preserve">Malba ze směsi, penetrace 1x, bílá 2x </t>
  </si>
  <si>
    <t>M21</t>
  </si>
  <si>
    <t>Elektromontáže</t>
  </si>
  <si>
    <t>M21 Elektromontáže</t>
  </si>
  <si>
    <t>Eelektroinstalace  D+M viz příloha samostatný rozpočet</t>
  </si>
  <si>
    <t xml:space="preserve">Zemnící tyčovina FeZn D 10 mm D+M </t>
  </si>
  <si>
    <t>2*17</t>
  </si>
  <si>
    <t xml:space="preserve">Zemnící pásek FeZn 30x4 mm  D+M </t>
  </si>
  <si>
    <t>obvod stavby:(53,8+20)*2</t>
  </si>
  <si>
    <t>vnitřní sloupy:20</t>
  </si>
  <si>
    <t>svislé rozdíly pasů:6,8</t>
  </si>
  <si>
    <t xml:space="preserve">Zemnící pásek FeZn 30x4 mm D+M </t>
  </si>
  <si>
    <t>53,9+20,48+20,48+53,9</t>
  </si>
  <si>
    <t xml:space="preserve">Zemnící tyčovina FeZn  D10 mm  D+M </t>
  </si>
  <si>
    <t>vytažení k ocelovým sloupům haly - 22 sloupů cca:50</t>
  </si>
  <si>
    <t>M22</t>
  </si>
  <si>
    <t>Montáž sdělovací a zabezp. techniky</t>
  </si>
  <si>
    <t>M22 Montáž sdělovací a zabezp. techniky</t>
  </si>
  <si>
    <t>Zednické zapravení rýh včetně dodávky materiálu</t>
  </si>
  <si>
    <t>Měření a regulace  D+M viz příloha samostatný rozpočet</t>
  </si>
  <si>
    <t>M24</t>
  </si>
  <si>
    <t>Montáže vzduchotechnických zařízení</t>
  </si>
  <si>
    <t>M24 Montáže vzduchotechnických zařízení</t>
  </si>
  <si>
    <t>Vzduchotechnika  D+M viz příloha samostatný rozpočet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</si>
  <si>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</si>
  <si>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</si>
  <si>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</si>
  <si>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</si>
  <si>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</si>
  <si>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</si>
  <si>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</si>
  <si>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</si>
  <si>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</si>
  <si>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</si>
  <si>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</si>
  <si>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</si>
  <si>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</si>
  <si>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Tento soupis stavebních prací, dodávek a služeb je sestaven jako podklad pro zpracování nabídky dodavatele na veřejnou zakázku na stavební práce a obsahuje podmínky a požadavky zadavatele, za kterých má být zpracována nabídková cena dodavatele. Účelem tohoto soupisu je zabezpečit obsahovou shodu všech nabídkových cen a usnadnit následné posouzení dodavateli předložených cenových nabídek.
Cenový podklad :
Soupis prací je sestaven za využití položek Cenové soustavy RTS.
Cenové a technické podmínky položek Cenové soustavy RTS,
které nejsou uvedeny v soupisu prací (tzv.úvodní části katalogů) jsou
neomezeně dálkově k dispozici na www.cenovasoustava.cz.
Položky soupisu prací, které nemají ve sloupci "Cenová soustava" uveden
žádný údaj ( číselný kód položky ), nepochází z cenové soustavy RTS, ale jsou vytvořeny 
individuální kalkulací.
RTS DATA 2015/ I.</t>
  </si>
  <si>
    <t>02</t>
  </si>
  <si>
    <t>SO 02 Přístřešek</t>
  </si>
  <si>
    <t>02 SO 02 Přístřešek</t>
  </si>
  <si>
    <t>132201110R00</t>
  </si>
  <si>
    <t xml:space="preserve">Hloubení rýh š.do 60 cm v hor.3 do 50 m3, STROJNĚ </t>
  </si>
  <si>
    <t>základy - od úrovně -1,250 m:</t>
  </si>
  <si>
    <t>z.s.-2,000 m:6,2*0,5*0,75*7</t>
  </si>
  <si>
    <t>132201119R00</t>
  </si>
  <si>
    <t xml:space="preserve">Příplatek za lepivost - hloubení rýh 60 cm v hor.3 </t>
  </si>
  <si>
    <t>16,275*1,65</t>
  </si>
  <si>
    <t>Chemická kotva M20   D+M kotvení sloupů</t>
  </si>
  <si>
    <t>kompletní provedení - viz výkresová část PD:4*7*2</t>
  </si>
  <si>
    <t xml:space="preserve">Železobeton základových pasů C 25/30 XC2 </t>
  </si>
  <si>
    <t>z.s.-2,000 m:6,2*0,5*1*7*1,035</t>
  </si>
  <si>
    <t>(6,2+6,2+0,5)*0,25*7</t>
  </si>
  <si>
    <t>výkaz výztuže je obsažen v SO 01 - v.č.202:0</t>
  </si>
  <si>
    <t>93</t>
  </si>
  <si>
    <t>Dokončovací práce inženýrských staveb</t>
  </si>
  <si>
    <t>93 Dokončovací práce inženýrských staveb</t>
  </si>
  <si>
    <t>931961115RR1</t>
  </si>
  <si>
    <t>Vložky do dilatačních spár, polystyren, tl 30 mm XPS</t>
  </si>
  <si>
    <t>0,5*1*7</t>
  </si>
  <si>
    <t>(31,195+1,2)*(6,4+1,2)*4,5</t>
  </si>
  <si>
    <t>32,395*7,6</t>
  </si>
  <si>
    <t>998011001R00</t>
  </si>
  <si>
    <t xml:space="preserve">Přesun hmot pro budovy zděné výšky do 6 m </t>
  </si>
  <si>
    <t>764908103R00</t>
  </si>
  <si>
    <t>Kotlík žlabový kónický, vel.žlabu 190 mm Pz lakovaný plech</t>
  </si>
  <si>
    <t>764908106R00</t>
  </si>
  <si>
    <t>Žlab podokapní půlkruhový R,velikost 190 mm Pz lakovaný plech</t>
  </si>
  <si>
    <t>764908110R00</t>
  </si>
  <si>
    <t>Odpadní trouby kruhové, D 120 mm Pz lakovaný plech</t>
  </si>
  <si>
    <t>5,15*2</t>
  </si>
  <si>
    <t>998764101R00</t>
  </si>
  <si>
    <t xml:space="preserve">Přesun hmot pro klempířské konstr., výšky do 6 m </t>
  </si>
  <si>
    <t xml:space="preserve">Dodávka napínáku M20 </t>
  </si>
  <si>
    <t>Ocelová konstrukce přístřešku D+M kompletní provedení</t>
  </si>
  <si>
    <t>výroba, doprava na stavbu, montáž, mechanismy:</t>
  </si>
  <si>
    <t>viz specifikace oceli:9709,7</t>
  </si>
  <si>
    <t>767392112R00</t>
  </si>
  <si>
    <t xml:space="preserve">Montáž krytiny střech, tvar. plechem, šroubováním </t>
  </si>
  <si>
    <t>31,195*6,405</t>
  </si>
  <si>
    <t>15484341</t>
  </si>
  <si>
    <t>Profil trapézový TR 60/235x0,88 mm  polakovaný</t>
  </si>
  <si>
    <t>199,8*1,1</t>
  </si>
  <si>
    <t>998767101R00</t>
  </si>
  <si>
    <t xml:space="preserve">Přesun hmot pro zámečnické konstr., výšky do 6 m </t>
  </si>
  <si>
    <t>783</t>
  </si>
  <si>
    <t>Nátěry</t>
  </si>
  <si>
    <t>783 Nátěry</t>
  </si>
  <si>
    <t>783124121RT5</t>
  </si>
  <si>
    <t>Nátěr syntetický OK "B" dvojnásobný matný email 2 x</t>
  </si>
  <si>
    <t>kulatina D20:6,28*0,01*0,01*94</t>
  </si>
  <si>
    <t>HEA 180:113,5*1,02</t>
  </si>
  <si>
    <t>JC 90x90x4:28,5*0,36</t>
  </si>
  <si>
    <t>L 140x90x8 :8*0,451</t>
  </si>
  <si>
    <t>U140:218*0,487</t>
  </si>
  <si>
    <t>P3-P25:3,5</t>
  </si>
  <si>
    <t>03</t>
  </si>
  <si>
    <t>SO 03, SO 04 Kanalizace dešťová a splašková</t>
  </si>
  <si>
    <t>03 SO 03, SO 04 Kanalizace dešťová a splašková</t>
  </si>
  <si>
    <t>Kanalizace dešťová a splašková D+M viz příloha samostatný rozpočet</t>
  </si>
  <si>
    <t>04</t>
  </si>
  <si>
    <t>SO 05 Přípojka kanalizace splaškové</t>
  </si>
  <si>
    <t>04 SO 05 Přípojka kanalizace splaškové</t>
  </si>
  <si>
    <t>Přípojka kanalizace splaškové D+M viz příloha samostatný rozpočet</t>
  </si>
  <si>
    <t>05</t>
  </si>
  <si>
    <t>SO 06 Trafostanice a kabel VN</t>
  </si>
  <si>
    <t>05 SO 06 Trafostanice a kabel VN</t>
  </si>
  <si>
    <t>Trafostanice a kabel VN  D+M viz příloha samostatný rozpočet</t>
  </si>
  <si>
    <t>06</t>
  </si>
  <si>
    <t>SO 07 Zpevněné plochy</t>
  </si>
  <si>
    <t>06 SO 07 Zpevněné plochy</t>
  </si>
  <si>
    <t>181101101R00</t>
  </si>
  <si>
    <t xml:space="preserve">Úprava pláně v zářezech v hor. 1-4, bez zhutnění </t>
  </si>
  <si>
    <t>cesta pro požární zásah:221</t>
  </si>
  <si>
    <t>213151121R00</t>
  </si>
  <si>
    <t xml:space="preserve">Montáž geotextílie </t>
  </si>
  <si>
    <t>215901101RT5</t>
  </si>
  <si>
    <t>Zhutnění podloží z hornin nesoudržných do 92% PS vibrační deskou</t>
  </si>
  <si>
    <t>221*1,1</t>
  </si>
  <si>
    <t>5</t>
  </si>
  <si>
    <t>Komunikace</t>
  </si>
  <si>
    <t>5 Komunikace</t>
  </si>
  <si>
    <t>Zpevněné plochy D+M viz příloha samostatný rozpočet</t>
  </si>
  <si>
    <t>564772111R00</t>
  </si>
  <si>
    <t xml:space="preserve">Podklad z kam.drceného 32-63 s výplň.kamen. 25 cm </t>
  </si>
  <si>
    <t>564861111R00</t>
  </si>
  <si>
    <t xml:space="preserve">Podklad ze štěrkodrti po zhutnění tloušťky 20 cm </t>
  </si>
  <si>
    <t>998222012R00</t>
  </si>
  <si>
    <t xml:space="preserve">Přesun hmot, zpevněné plochy, kryt z kameniva </t>
  </si>
  <si>
    <t>07</t>
  </si>
  <si>
    <t>SO 08 Opěrné stěny, oplocení</t>
  </si>
  <si>
    <t>07 SO 08 Opěrné stěny, oplocení</t>
  </si>
  <si>
    <t>odkop části terénního valu:</t>
  </si>
  <si>
    <t>hranice pozemku u haly LU6:98,6*0,7*1,5</t>
  </si>
  <si>
    <t>nájezd na val:8*0,7*1,5</t>
  </si>
  <si>
    <t>130901121RT1</t>
  </si>
  <si>
    <t>Bourání konstrukcí z betonu prostého ve vykopávk. pneumatickým kladivem</t>
  </si>
  <si>
    <t>stávající patky oplocení:0,3*0,3*0,6*40</t>
  </si>
  <si>
    <t>132201210R00</t>
  </si>
  <si>
    <t xml:space="preserve">Hloubení rýh š.do 200 cm hor.3 do 50 m3,STROJNĚ </t>
  </si>
  <si>
    <t>OS u nájezdové rampy:(4,4+4,4+0,74)*0,9*0,75</t>
  </si>
  <si>
    <t>OS u haly LU6:98,6*0,9*0,4</t>
  </si>
  <si>
    <t>OS nájezd na val:8*0,9*0,4</t>
  </si>
  <si>
    <t>132201219R00</t>
  </si>
  <si>
    <t xml:space="preserve">Příplatek za lepivost - hloubení rýh 200cm v hor.3 </t>
  </si>
  <si>
    <t>139601102R00</t>
  </si>
  <si>
    <t xml:space="preserve">Ruční výkop jam, rýh a šachet v hornině tř. 3 </t>
  </si>
  <si>
    <t>patky oplocení - před halou LU7:(16+5)*0,3*0,3*0,8</t>
  </si>
  <si>
    <t>základy pro bránu:(0,4*0,4*2+2,6*0,6)*0,7</t>
  </si>
  <si>
    <t>162201203R00</t>
  </si>
  <si>
    <t xml:space="preserve">Vodorovné přemíst.výkopku, kolečko hor.1-4, do 10m </t>
  </si>
  <si>
    <t>1,512+1,316</t>
  </si>
  <si>
    <t>162201210R00</t>
  </si>
  <si>
    <t xml:space="preserve">Příplatek za dalš.10 m, kolečko, výkop. z hor.1- 4 </t>
  </si>
  <si>
    <t>167101201R00</t>
  </si>
  <si>
    <t xml:space="preserve">Nakládání výkopku z hor.1 ÷ 4 - ručně </t>
  </si>
  <si>
    <t>(44,81+1,512+111,93+1,316)*1,65</t>
  </si>
  <si>
    <t>OS u nájezdové rampy:9,54*0,9*0,4*1,035</t>
  </si>
  <si>
    <t>OS u haly LU6:98,6*0,9*0,4*1,035</t>
  </si>
  <si>
    <t>OS nájezd na val:8*0,9*0,4*1,035</t>
  </si>
  <si>
    <t>274351215RT1</t>
  </si>
  <si>
    <t>Bednění stěn základových pasů - zřízení bednicí materiál prkna</t>
  </si>
  <si>
    <t>OS u nájezdové rampy:9,54*0,15*2</t>
  </si>
  <si>
    <t>OS u haly LU6:(98,6+0,9)*2*0,15</t>
  </si>
  <si>
    <t>OS nájezd na val:(8+0,9)*2*0,15</t>
  </si>
  <si>
    <t>274351216R00</t>
  </si>
  <si>
    <t xml:space="preserve">Bednění stěn základových pasů - odstranění </t>
  </si>
  <si>
    <t>275313611R00</t>
  </si>
  <si>
    <t xml:space="preserve">Beton základových patek prostý C 16/20 </t>
  </si>
  <si>
    <t>oplocení:16*0,3*0,3*0,8*1,035</t>
  </si>
  <si>
    <t>275313621R00</t>
  </si>
  <si>
    <t xml:space="preserve">Beton základových patek prostý C 20/25 </t>
  </si>
  <si>
    <t>brána:(0,4*0,4*2+2,6*0,6)*0,85*1,035</t>
  </si>
  <si>
    <t>275351215RT1</t>
  </si>
  <si>
    <t>Bednění stěn základových patek - zřízení bednicí materiál prkna</t>
  </si>
  <si>
    <t>brána:0,4*4*2*0,15+(2,6+0,6)*2*0,15</t>
  </si>
  <si>
    <t>275351216R00</t>
  </si>
  <si>
    <t xml:space="preserve">Bednění stěn základových patek - odstranění </t>
  </si>
  <si>
    <t xml:space="preserve">Osazení sloupků do opěrné stěny D+M </t>
  </si>
  <si>
    <t>kompletní provedení - viz výkresová  část PD:</t>
  </si>
  <si>
    <t>sloupky:40</t>
  </si>
  <si>
    <t>vzpěry:10</t>
  </si>
  <si>
    <t>311112140RT3</t>
  </si>
  <si>
    <t>Stěna z tvárnic ztraceného bednění, tl. 40 cm zalití tvárnic betonem C 20/25</t>
  </si>
  <si>
    <t>OS u nájezdové rampy:11,2*1,75</t>
  </si>
  <si>
    <t>OS u haly LU6:98,6*1,5</t>
  </si>
  <si>
    <t>OS nájezd na val:8*1,5</t>
  </si>
  <si>
    <t xml:space="preserve">Výztuž nadzákladových zdí z betonářské ocelí 10505 </t>
  </si>
  <si>
    <t>338171122R00</t>
  </si>
  <si>
    <t xml:space="preserve">Osazení sloupků plot.ocel. do 2,6 m, zabet.C 25/30 </t>
  </si>
  <si>
    <t>před halou LU7:16+5</t>
  </si>
  <si>
    <t>711132101RT1</t>
  </si>
  <si>
    <t>Izolace proti vlhkosti svislá pásy na sucho 1 vrstva - materiál ve specifikaci</t>
  </si>
  <si>
    <t>nopová folie:</t>
  </si>
  <si>
    <t>OS u nájezdové rampy:11,2*0,75</t>
  </si>
  <si>
    <t>28323116</t>
  </si>
  <si>
    <t>Fólie nopová N8 tl. 0,6 mm š. 1500 mm</t>
  </si>
  <si>
    <t>168,3*1,1</t>
  </si>
  <si>
    <t>998711101R00</t>
  </si>
  <si>
    <t xml:space="preserve">Přesun hmot pro izolace proti vodě, výšky do 6 m </t>
  </si>
  <si>
    <t xml:space="preserve">Ocelová trubka 56/1,5 mm dl.500 mm  D+M </t>
  </si>
  <si>
    <t>oplocení - sloupky:56</t>
  </si>
  <si>
    <t xml:space="preserve">                 vzpěry:15</t>
  </si>
  <si>
    <t>767911130RT1</t>
  </si>
  <si>
    <t>Montáž oplocení z pletiva v.do 2,0 m,napínací drát vč. dodávky pletiva, napínacího drátu a napínáku</t>
  </si>
  <si>
    <t>98+37,5</t>
  </si>
  <si>
    <t>767911822R00</t>
  </si>
  <si>
    <t xml:space="preserve">Demontáž drátěného pletiva výšky do 2,0 m </t>
  </si>
  <si>
    <t>stávající oplocení:98,6</t>
  </si>
  <si>
    <t>55342340</t>
  </si>
  <si>
    <t>Sloupek plotový průběžný komaxit 2500/38x1,5 mm</t>
  </si>
  <si>
    <t>55342347</t>
  </si>
  <si>
    <t>Vzpěra plotová komaxit 2500/38x1,5 mm</t>
  </si>
  <si>
    <t>08</t>
  </si>
  <si>
    <t>PS 10 Stáčení, doprava a skladování olejů</t>
  </si>
  <si>
    <t>08 PS 10 Stáčení, doprava a skladování olejů</t>
  </si>
  <si>
    <t>798</t>
  </si>
  <si>
    <t>Ostatní práce</t>
  </si>
  <si>
    <t>798 Ostatní práce</t>
  </si>
  <si>
    <t>Stáčení, doprava a skladování olejů  D+M viz samostatný rozpočet</t>
  </si>
  <si>
    <t>09</t>
  </si>
  <si>
    <t>PS 11 Rekuperace</t>
  </si>
  <si>
    <t>09 PS 11 Rekuperace</t>
  </si>
  <si>
    <t>Strojovna rekuperace  D+M viz samostatný rozpočet</t>
  </si>
  <si>
    <t>U Tescomy 206</t>
  </si>
  <si>
    <t>Zlín-Lužkovice</t>
  </si>
  <si>
    <t>76001</t>
  </si>
  <si>
    <t>00544752</t>
  </si>
  <si>
    <t>CZ00544752</t>
  </si>
  <si>
    <t>Soupis stavebních prací, dodávek a služeb</t>
  </si>
  <si>
    <t>Odbytový rozpočet</t>
  </si>
  <si>
    <t>Výstavba haly LU7 - D Plast a.s., U Tescomy 206, 760 01 Zlín - Lužkovice</t>
  </si>
  <si>
    <t>Zdravotechnické instalace</t>
  </si>
  <si>
    <t>ZDRAVOTNÍ TECHNIKA</t>
  </si>
  <si>
    <t>Kanalizace ležatá</t>
  </si>
  <si>
    <t xml:space="preserve">Napojení potrubído DN200 na kanalizační šachtu </t>
  </si>
  <si>
    <t xml:space="preserve">Napojení na potrubí - vysazení odbočky DN200 </t>
  </si>
  <si>
    <t>Potrubí KG svodné (ležaté) v zemi DN 200x4,9 mm D+M</t>
  </si>
  <si>
    <t>Potrubí KG svodné (ležaté) v zemi DN 150x4,0 mm D+M</t>
  </si>
  <si>
    <t>Potrubí KG svodné (ležaté) v zemi DN 125x3,2 mm D+M</t>
  </si>
  <si>
    <t>Potrubí KG svodné (ležaté) v zemi DN 100x3,2 mm D+M</t>
  </si>
  <si>
    <t>Zkouška těsnosti kanalizace vodou do DN 200</t>
  </si>
  <si>
    <t xml:space="preserve">Vyvedení a osazení odpadních výustek pro napojení do DN200 </t>
  </si>
  <si>
    <t>Montáž upevnění a konstrukcí D+M</t>
  </si>
  <si>
    <t>Vysekání rýh ve zdivu a podlaze při montáži kanalizace</t>
  </si>
  <si>
    <t>Hloubení rýh šířky do 100 cm v hor.3 a 4 do 1000 m3</t>
  </si>
  <si>
    <t>Naložení, odvoz a uložení na skládku do 15km</t>
  </si>
  <si>
    <t>Obsyp potrubí bez prohození sypaniny D+M</t>
  </si>
  <si>
    <t>Lože pod potrubí z kameniva těženého 0 - 4 mm D+M</t>
  </si>
  <si>
    <t>Obetonování tvarovek hubeným betonem</t>
  </si>
  <si>
    <t>Zásyp jam, rýh, šachet se zhutněním</t>
  </si>
  <si>
    <t xml:space="preserve">Vpust uliční, lapač, poklop DN200 D+M  </t>
  </si>
  <si>
    <t>Lapač střešních splavenin litinový DN 125  D+M</t>
  </si>
  <si>
    <t>Žlab odvodňovací polymerbeton, zatížení C250, D400, včetně dodávky roštu a žlabu</t>
  </si>
  <si>
    <t>Vpusť k žlabu polymerbetonová F 900 kN D+M</t>
  </si>
  <si>
    <t>Přesun hmot pro kanalizaci</t>
  </si>
  <si>
    <t>721 Kanalizace ležatá</t>
  </si>
  <si>
    <t>Zdravotechnické instalace SO 03, SO 04</t>
  </si>
  <si>
    <t>Napojení inženýrských sítí</t>
  </si>
  <si>
    <t>Kanalizační přípojka z trub PVC KG, DN 200, hloubka výkopu včetně pomocných materiálů, zasypání, hutnění do 4,0 m D+M</t>
  </si>
  <si>
    <t xml:space="preserve">Zkouška těsnosti kanalizace </t>
  </si>
  <si>
    <t>Šachta kanalizační, poklop, dno, stoky kruh. DN1000 D+M</t>
  </si>
  <si>
    <t xml:space="preserve">Napojení na stávající kanlizační potrubí </t>
  </si>
  <si>
    <t>Pažení a rozepření stěn rýh - příložné - hl. do 4m D+M</t>
  </si>
  <si>
    <t>Vytýčení stávajících vedení /zaměření skutečného provedení</t>
  </si>
  <si>
    <t>Přesun hmot pro inženýrské sítě</t>
  </si>
  <si>
    <t>830 Napojení inženýrských sítí</t>
  </si>
  <si>
    <t>Zdravotechnické instalace SO 05</t>
  </si>
  <si>
    <t>Zadavatel :</t>
  </si>
  <si>
    <t>Stupeň PD :</t>
  </si>
  <si>
    <t>Dokumentace pro provádění stavby</t>
  </si>
  <si>
    <t>Evidenční číslo :</t>
  </si>
  <si>
    <t>Číslo zakázky :</t>
  </si>
  <si>
    <t>6/2015</t>
  </si>
  <si>
    <t>3/2015</t>
  </si>
  <si>
    <t>Obsah :</t>
  </si>
  <si>
    <t>Krycí list rozpočtu</t>
  </si>
  <si>
    <t>Základní rozpočtové náklady (ZRN)</t>
  </si>
  <si>
    <t>Vedlejší rozpočtové náklady (VRN)</t>
  </si>
  <si>
    <t>1. Dodávky</t>
  </si>
  <si>
    <t>∑</t>
  </si>
  <si>
    <t>4. VRN dodavatele</t>
  </si>
  <si>
    <t>2. Materiál</t>
  </si>
  <si>
    <t xml:space="preserve">Zařízení staveniště </t>
  </si>
  <si>
    <t>3. Práce</t>
  </si>
  <si>
    <t xml:space="preserve">Kompletační činnost </t>
  </si>
  <si>
    <t>Provozní vlivy</t>
  </si>
  <si>
    <t>Územní vlivy</t>
  </si>
  <si>
    <t>CELKEM ZRN</t>
  </si>
  <si>
    <t>CELKEM VRN</t>
  </si>
  <si>
    <t>CELKEM ZRN+VRN (bez DPH)</t>
  </si>
  <si>
    <t>Základ pro DPH 21%</t>
  </si>
  <si>
    <t>DPH 21%</t>
  </si>
  <si>
    <t>CENA CELKEM (s DPH)</t>
  </si>
  <si>
    <t>Změnové záznamy :</t>
  </si>
  <si>
    <t>c)</t>
  </si>
  <si>
    <t>d)</t>
  </si>
  <si>
    <t>a)</t>
  </si>
  <si>
    <t>e)</t>
  </si>
  <si>
    <t>b)</t>
  </si>
  <si>
    <t>f)</t>
  </si>
  <si>
    <t>Výtisk:</t>
  </si>
  <si>
    <t>Vypracoval:</t>
  </si>
  <si>
    <t>Ing. Igor Balák</t>
  </si>
  <si>
    <r>
      <t xml:space="preserve">1. Dodávky </t>
    </r>
    <r>
      <rPr>
        <sz val="12"/>
        <rFont val="Times New Roman"/>
        <family val="1"/>
        <charset val="238"/>
      </rPr>
      <t>(dle specifikace dodávek SD)</t>
    </r>
  </si>
  <si>
    <t>TOS č.</t>
  </si>
  <si>
    <t>Název  položky  /  Typ</t>
  </si>
  <si>
    <t>M.j.</t>
  </si>
  <si>
    <t>Množství</t>
  </si>
  <si>
    <t>Cena [Kč]</t>
  </si>
  <si>
    <t>Jednotková</t>
  </si>
  <si>
    <t>Celkem</t>
  </si>
  <si>
    <t>Rozváděč VN Siemens 8DJH zap. ET</t>
  </si>
  <si>
    <t>Transformátor suchý BEZ aTSE 816/22, 22/0,4kV,1600kVA</t>
  </si>
  <si>
    <t>Rozváděč NN In 2500A</t>
  </si>
  <si>
    <t>Kompenzační rozváděč 792 kVAr chráněný vč.přívodního pole</t>
  </si>
  <si>
    <t>Doplnění stávajícího rozváděče VN - kabelové pole s odpínačem</t>
  </si>
  <si>
    <t>Měřící transformátory proudu 40A/80A//5A,TP 0,5S, 10VA,UC</t>
  </si>
  <si>
    <t>Bloková trafostanice 1600kA stav. část vč. elektroinst. a vnitř.uzem.</t>
  </si>
  <si>
    <t>Záložní zdroj UPS 100V stř.</t>
  </si>
  <si>
    <t>Tepelná ochrana MSF 220V</t>
  </si>
  <si>
    <t>Doprava dodávek (% ze součtu dodávek)</t>
  </si>
  <si>
    <t>Dodávky celkem</t>
  </si>
  <si>
    <t xml:space="preserve">2. Materiál </t>
  </si>
  <si>
    <t>Pol.</t>
  </si>
  <si>
    <t>Název  položky</t>
  </si>
  <si>
    <t>Typ položky</t>
  </si>
  <si>
    <t>kabel VN</t>
  </si>
  <si>
    <t>Oko kabel. lisovací GPH 16x8 KU-L</t>
  </si>
  <si>
    <t>Oko kabel. lisovací GPH 70x12 ALU-F</t>
  </si>
  <si>
    <t>Spona těsnící RAY RDSS-CLIP-125</t>
  </si>
  <si>
    <t>Ucpávka těsnící vak RAY RDSS-125</t>
  </si>
  <si>
    <t>Páska zemnící  FeZn 30/4</t>
  </si>
  <si>
    <t>Pásek vázací na vodiče 7,6x380 mm černý.</t>
  </si>
  <si>
    <t>Štítek PVC označovací 359050 čern</t>
  </si>
  <si>
    <t>Pásek vázací kabelový LK 5</t>
  </si>
  <si>
    <t>Fólie výstražná červená PE 320 mm</t>
  </si>
  <si>
    <t>Trubka plast.vrub.chránící 160/137</t>
  </si>
  <si>
    <t>Kabel 22kV AXEKVCEY 1x70</t>
  </si>
  <si>
    <t>Konektor NEXANS K430TBG-16-025/095S 3 ks</t>
  </si>
  <si>
    <t>sad</t>
  </si>
  <si>
    <t>Bombička CO2 RAY pro RDSS E7512-0160</t>
  </si>
  <si>
    <t>Kabelový žlab 100x125mm pozinkovaný</t>
  </si>
  <si>
    <t>Víko žlabu V125 vč. příchytek</t>
  </si>
  <si>
    <t>Oblouk žlabu 45x100x125 včetně víka</t>
  </si>
  <si>
    <t>Podpěra kabelového žlabu NPS 250</t>
  </si>
  <si>
    <t>Oblouk žlabu stoupací NSO 90x100x125 vč. víka</t>
  </si>
  <si>
    <t>PRICHYTKA KABELOVA KPZ 38/3       /KAMAT</t>
  </si>
  <si>
    <t>DRZAK PRICHYTKY KPZ</t>
  </si>
  <si>
    <t>Příchytka kabelová KHF 35-54</t>
  </si>
  <si>
    <t>Písek</t>
  </si>
  <si>
    <t>Vlákno minerální volné typ A 150kg/mm3</t>
  </si>
  <si>
    <t>Cement</t>
  </si>
  <si>
    <t>Perlit EP 150</t>
  </si>
  <si>
    <t>trafostanice</t>
  </si>
  <si>
    <t>Kabel 1-CYKY-J 3x240+120</t>
  </si>
  <si>
    <t>KABEL NYY-J 1X500RM mm
 BK</t>
  </si>
  <si>
    <t>KABEL NYY-O 1X500RM mm
 BK</t>
  </si>
  <si>
    <t>Vodič CYA  25 zelenožlut</t>
  </si>
  <si>
    <t>Oko kabel. lisovací 500 CU</t>
  </si>
  <si>
    <t>Trubice smršť.RPKz 35/12 1m dl.zel.žlutá</t>
  </si>
  <si>
    <t>Svorka zemnící pás/pás SR 02</t>
  </si>
  <si>
    <t>Tyč zemnící se svorkou ZPT 1,5m</t>
  </si>
  <si>
    <t>Dlaždice betonová 50x50x5cm</t>
  </si>
  <si>
    <t>Gumoasfalt suspenze SA IV</t>
  </si>
  <si>
    <t>Stíněný konektor RSES 5227-P250A</t>
  </si>
  <si>
    <t>KONCOVKA VNITŘNI NKT:TI24-3 24KV 25-70</t>
  </si>
  <si>
    <t>LANO  CYA    70    zelenožluté</t>
  </si>
  <si>
    <t>OKO KABELOVE CU  70 MM2</t>
  </si>
  <si>
    <t>TABULKA VYSTRAZNA 0131 SMALT</t>
  </si>
  <si>
    <t>TABULKA VYSTRAZNA 1931 PVC</t>
  </si>
  <si>
    <t>TABULKA VYSTRAZNA 3903 PVC</t>
  </si>
  <si>
    <t>TABULKA VYSTRAZNA 0121 PVC</t>
  </si>
  <si>
    <t>TABULKA VYSTRAZNA 0137 PVC</t>
  </si>
  <si>
    <t>TABULKA VYSTRAZNA 7781 PVC</t>
  </si>
  <si>
    <t>PATRONA POJISTKOVA  HH 63 A</t>
  </si>
  <si>
    <t>Štěrkopísek</t>
  </si>
  <si>
    <t>Kamenivo frakce 16</t>
  </si>
  <si>
    <t>rukavice dielektrické - 1000V</t>
  </si>
  <si>
    <t>pár</t>
  </si>
  <si>
    <t>Galoše dielektrické</t>
  </si>
  <si>
    <t>souprava zkratovací NN</t>
  </si>
  <si>
    <t>zkoušečka napětí 24kV vnitřní</t>
  </si>
  <si>
    <t>Zkoušečka napětí DUSPOL Analog</t>
  </si>
  <si>
    <t>Hák vyprošťovací 38kV</t>
  </si>
  <si>
    <t>Prořez z vybraných položek (metráž)</t>
  </si>
  <si>
    <t>Podružný materiál</t>
  </si>
  <si>
    <t>Doprava materiálu (% ze součtu materiálu)</t>
  </si>
  <si>
    <t>Materiál celkem</t>
  </si>
  <si>
    <r>
      <t>3. Práce</t>
    </r>
    <r>
      <rPr>
        <sz val="12"/>
        <rFont val="Times New Roman"/>
        <family val="1"/>
        <charset val="238"/>
      </rPr>
      <t xml:space="preserve"> (dle příslušných ceníků práce)</t>
    </r>
  </si>
  <si>
    <t>Kabel 22-AXEKVCEY 1x70 mm2 volně uložený</t>
  </si>
  <si>
    <t>Kabel 22-AXEKVCEY 1x70 mm2 pevně uložený</t>
  </si>
  <si>
    <t>Stíněný konektor do 630A-sada 3x</t>
  </si>
  <si>
    <t>Uzemnění v zemí-páska FeZn 30x4mm</t>
  </si>
  <si>
    <t xml:space="preserve">Vytýčení trasy kabel.ved. v zastavěném prostoru </t>
  </si>
  <si>
    <t>km</t>
  </si>
  <si>
    <t>Výkop kabel.rýhy 50x120cm ručně zem.tř.3</t>
  </si>
  <si>
    <t>Zához kabel.rýhy 50x100cm ručně zem.tř.3</t>
  </si>
  <si>
    <t>Kabel.lože pískové š.50cm,bez zakrytí kab.</t>
  </si>
  <si>
    <t>Folie výstražná PE červená-šíře 32cm</t>
  </si>
  <si>
    <t>Prostup z umělohmot.roury 160/137mm</t>
  </si>
  <si>
    <t>Montáž kabelového žlabu š.125mm s víkem vč. upevnění</t>
  </si>
  <si>
    <t>Montáž oblouků žlabu</t>
  </si>
  <si>
    <t>Utěsnění kabelu NN nebo VN v otvoru -pěna těsnící</t>
  </si>
  <si>
    <t xml:space="preserve">Manžeta těsnící 125 vč. spony a bombičky </t>
  </si>
  <si>
    <t xml:space="preserve">Průraz zdi betonové,kámen tvrdý,tlouštka 60cm </t>
  </si>
  <si>
    <t xml:space="preserve">Hutnění zeminy strojně,vrstva 20cm </t>
  </si>
  <si>
    <t xml:space="preserve">Štítek označovací pro nová kabelová vedení </t>
  </si>
  <si>
    <t xml:space="preserve">Svazkování 1 žilových kabelů VN na vzduchu </t>
  </si>
  <si>
    <t>Svazkování 1 žilových kabelů VN v zemi</t>
  </si>
  <si>
    <t>Odvoz zeminy do vzdálenosti 1km</t>
  </si>
  <si>
    <t>Odvoz zeminy za každý další km (km x m3)</t>
  </si>
  <si>
    <t>Příplatek na zatahování kabelu hmotnost do 4kg</t>
  </si>
  <si>
    <t>Přepážka - ucpávka v průchodu kabelů stěnou,stropem</t>
  </si>
  <si>
    <t>Příchytka kabelová-montáž</t>
  </si>
  <si>
    <t>Montáž kioskové trafostanice-osazení jeřábem</t>
  </si>
  <si>
    <t>Demontáž měřících transformátorů proudu VN</t>
  </si>
  <si>
    <t>Montáž měřících transformátorů proudu VN vč.zapojení</t>
  </si>
  <si>
    <t>Kabel 1-NYY 1x240mm2 černý pevně uložený</t>
  </si>
  <si>
    <t xml:space="preserve">Kabel 1-NYY 1x240mm2 zelenožlutý pevně uložený </t>
  </si>
  <si>
    <t>Kabel 22-AXEKVCEY 1x70 mm2,propojovací vedení v TS pevně uložený</t>
  </si>
  <si>
    <t xml:space="preserve">Ukončení  NYY 1x500mm2 bez konc.vč oka </t>
  </si>
  <si>
    <t>Kabel.koncovka 22kV staniční 3x70 pro AXEKVCEY-sada</t>
  </si>
  <si>
    <t>Montáž suchého transformátoru VN/0,4kV,1600kVA</t>
  </si>
  <si>
    <t xml:space="preserve">Montáž označovacího štítku lepením </t>
  </si>
  <si>
    <t>Smršťovací trubice zelenožlutá barva 32/12mm pro pas</t>
  </si>
  <si>
    <t>Montáž skříňových rozvaděčů a RST -1 pole do 200kg</t>
  </si>
  <si>
    <t>Montáž skříňových rozvaděčů a RST -1 pole do 300kg</t>
  </si>
  <si>
    <t>Montáž kondenzátorového rozvaděče -1 pole do 400kg</t>
  </si>
  <si>
    <t>Montáž kondenzátorového rozvaděče -1 pole do 600kg</t>
  </si>
  <si>
    <t>Montáž rozvaděče VN vnitřního -1pole do 400kg</t>
  </si>
  <si>
    <t>Demontáž rozvaděče VN vnitřního -1pole do 400kg</t>
  </si>
  <si>
    <t>Tyč zemnící se svorkou 1,5m/26mm</t>
  </si>
  <si>
    <t>Svorka odbočná SR02 pro pásku FeZn 30/4</t>
  </si>
  <si>
    <t>Ochranný nátěr zemničů</t>
  </si>
  <si>
    <t>Hloubení jámy strojně zem.tř.3-4</t>
  </si>
  <si>
    <t>Zához jámy ručně zem.tř.3-4</t>
  </si>
  <si>
    <t>Výkop rýhy 35x50cm ručně pro zemnící pásek zem.tř.3</t>
  </si>
  <si>
    <t>Výkop rýhy 35x70cm ručně pro zemnící pásek zem.tř.3</t>
  </si>
  <si>
    <t>Zához rýhy 35x50cm ručně pro zemnící pásek zem.tř.3</t>
  </si>
  <si>
    <t>Zához rýhy 35x70cm ručně pro zemnící pásek zem.tř.3</t>
  </si>
  <si>
    <t xml:space="preserve">Osetí povrchu travou </t>
  </si>
  <si>
    <t>Provizorní úprava terénu zeminou tř.2</t>
  </si>
  <si>
    <t>Podkladová vrstva 15cm ,štěrk z kamene</t>
  </si>
  <si>
    <t>Podkladová vrstva 10cm ,ze štěrku</t>
  </si>
  <si>
    <t>Desky betonové 50x50cm (úpravy terénu)</t>
  </si>
  <si>
    <t xml:space="preserve">Likvidace a odvoz suti </t>
  </si>
  <si>
    <t>sada</t>
  </si>
  <si>
    <t>revize a zkoušky</t>
  </si>
  <si>
    <t>Celková prohlídka a vystavení revizní zprávy</t>
  </si>
  <si>
    <t>Kontrola rozvaděče vn,nn</t>
  </si>
  <si>
    <t>Zkouška zvýšeným napětím VN</t>
  </si>
  <si>
    <t>Izolační zkouška kabelů NN</t>
  </si>
  <si>
    <t>(dle hodinové zůčtovací sazby)</t>
  </si>
  <si>
    <t>Práce, které nelze ocenit položkami ceníku</t>
  </si>
  <si>
    <t>Předkomplexní vyzkoušení</t>
  </si>
  <si>
    <t>Komplexní vyzkoušení</t>
  </si>
  <si>
    <t>Kontrola návazností na stávající zařízení</t>
  </si>
  <si>
    <t>Podíl přidružených výkonů (% ze součtu materiálu a práce)</t>
  </si>
  <si>
    <t>Přesuny na staveništi (% ze součtu dodávek a materiálu)</t>
  </si>
  <si>
    <t>Práce celkem</t>
  </si>
  <si>
    <r>
      <t>4. VRN dodavatele</t>
    </r>
    <r>
      <rPr>
        <sz val="12"/>
        <rFont val="Times New Roman"/>
        <family val="1"/>
        <charset val="238"/>
      </rPr>
      <t xml:space="preserve"> (% ze ZRN)</t>
    </r>
  </si>
  <si>
    <t>Zařízení staveniště</t>
  </si>
  <si>
    <t>Zahrnuje veškeré náklady na zařízení a odstranění staveniště, skladování a správu veškerých zařízení a materiálu, veškeré provozní náklady zhotovitele včetně nákladů na ubytování, náklady na zábory, veškeré náklady na zřízení, rozvody, spotřebu a provoz přípojek vody, kanalizace a energií, veškeré náklady na zařízení odečtů měřidel příslušnými organizacemi, a to před započetím a po skončení plnění zakázky.</t>
  </si>
  <si>
    <t>Kompletační činnost</t>
  </si>
  <si>
    <t>Zahrnuje veškeré náklady na pochůzky po úřadech, schvalovací řízení, které nese zhotovitel, veškeré náklady, které vyplynou z podmínek stavebního řízení a ze zvláštností realizace díla, veškeré náklady spojené s celní manipulací a náklady na proclení, zpracování montážní a výrobní dokumentace dodavatele, koordinace subdodavatelů, účast na kontrolních dnech a jednáních s investorem, konzultace s projektantem stavby, zajištění průvodní dokumentace a dokumentace kvality stavby.</t>
  </si>
  <si>
    <t>Zahrnuje vliv ztížených pracovních podmínek způsobených prací za provozu, prací v blízkosti zařízení pod napětím (respektive na příkaz "B"), prostoje způsobené možností odstávek zařízení.</t>
  </si>
  <si>
    <t>Zahrnuje vliv ztížených pracovních podmínek způsobených prací ve ztížených klimatických a pracovních podmínkách, v noci, přesčas, atd.</t>
  </si>
  <si>
    <t>VRN dodavatele celkem</t>
  </si>
  <si>
    <t>Dodávka a montáž izolačních kaučukových skruží na armatury  do DN 125 tl. 25</t>
  </si>
  <si>
    <t>Dodávka a montáž izolačních kaučukových skruží na čerpadla tl.19</t>
  </si>
  <si>
    <t>Montáž izolace kaširové s AL polepem Akumulační zásobník 4,0 m3 tl 100</t>
  </si>
  <si>
    <t>Izolace potrubí kaučuková 125/25 (dodávka a montáž)</t>
  </si>
  <si>
    <t>Izolace potrubí kaučuková 110/19 (dodávka a montáž)</t>
  </si>
  <si>
    <t>Izolace potrubí kaučuková 76/19 (dodávka a montáž)</t>
  </si>
  <si>
    <t>Izolace potrubí kaučuková 50/19 (dodávka a montáž)</t>
  </si>
  <si>
    <t>Izolace potrubí kaučuková 25/19 (dodávka a montáž)</t>
  </si>
  <si>
    <t>Kašírová pouzdro s AL polepem 50 mm průměr 89mm (dodávka a montáž)</t>
  </si>
  <si>
    <t>Kašírová pouzdro s AL polepem 40 mm průměr 76 mm (dodávka a montáž)</t>
  </si>
  <si>
    <t>Kašírová pouzdro s AL polepem 40 mm průměr 28 mm (dodávka a montáž)</t>
  </si>
  <si>
    <t>Kašírová pouzdro s AL polepem 30 mm průměr 18 mm (dodávka a montáž)</t>
  </si>
  <si>
    <t>Objímka kaučuková 125/25 (dodávka a montáž)</t>
  </si>
  <si>
    <t>Objímka kaučuková 110/19 (dodávka a montáž)</t>
  </si>
  <si>
    <t>Objímka kaučuková 76/19 (dodávka a montáž)</t>
  </si>
  <si>
    <t>Objímka kaučuková 50/19 (dodávka a montáž)</t>
  </si>
  <si>
    <t>Označení směru toků a cedulky</t>
  </si>
  <si>
    <t>kpl</t>
  </si>
  <si>
    <t>Přesun hmot pro izolace tepelné</t>
  </si>
  <si>
    <t>726</t>
  </si>
  <si>
    <t>Instalační prefabrikáty</t>
  </si>
  <si>
    <r>
      <t xml:space="preserve">Akumulační nádoba ocelová svařovaná 4,0 m3                                                                              </t>
    </r>
    <r>
      <rPr>
        <sz val="8"/>
        <color indexed="10"/>
        <rFont val="Arial CE"/>
        <family val="2"/>
        <charset val="238"/>
      </rPr>
      <t>(2x příruba krková DN100 (108,4) PN16 4x příruba krková DN80 (88,9) PN16, 1x závit 1" vypouštění, 1x závit 3/4 odvzdušnění, 6x závit 1/2 návarky)</t>
    </r>
  </si>
  <si>
    <t>Montáž akumulačních nádrží volně stojících 4m3</t>
  </si>
  <si>
    <t>Nádrž podzemní plastová 40,0 m3</t>
  </si>
  <si>
    <t>Montáž plastových nádrží podzemních bez obetonování</t>
  </si>
  <si>
    <t>Nádrž podzemní plastová 10,0 m3</t>
  </si>
  <si>
    <t>Chladící věž, odpařovací skrápěcí chladič, Q=8,0 l/s, požadované chladící výkon 335 kW, tlumič sání a tlumič výtlaku, rozměr 3087x2352x4484</t>
  </si>
  <si>
    <t>Montáž chladích zařízení</t>
  </si>
  <si>
    <t>Průmyslový chladič HPE 155 chladící výkon 147,4 kW, příkon kompresoru 50,1 kW, průtok vody 7,0 l/s průtok vzduchu 42 480 m3/h</t>
  </si>
  <si>
    <t>Přesun hmot pro instalační prefab.</t>
  </si>
  <si>
    <t>731</t>
  </si>
  <si>
    <t>Kotelny</t>
  </si>
  <si>
    <t>Tepelné čerpadlo G45 voda/voda, U=400 V, PROVOZNÍ PROUD 71,5 A, CHLADIVO R410A, TOPNÝ VÝKON 66,0 kW, CHLADÍCÍ VÝKON 50,0 kW, PRŮTOK TOP.OKRUH 1,35l/s, PRŮTOK CHLAD.OKRUH 2,9l/s</t>
  </si>
  <si>
    <t xml:space="preserve">Montáž tepelných čerpadel </t>
  </si>
  <si>
    <t>Montáž expanzní nádoby 500l</t>
  </si>
  <si>
    <t>Membránová expanzní nádoba N 500/6</t>
  </si>
  <si>
    <t>Pojistný ventil 6/4"/2" - 3bary, manometr 0-4bar s manometrovou smyčkou a trojcestným zkušebním kulovým kohoutem</t>
  </si>
  <si>
    <t>732</t>
  </si>
  <si>
    <t>Strojovny</t>
  </si>
  <si>
    <r>
      <t xml:space="preserve">Úpravna vody:
</t>
    </r>
    <r>
      <rPr>
        <b/>
        <u/>
        <sz val="8"/>
        <color indexed="10"/>
        <rFont val="Arial CE"/>
        <charset val="238"/>
      </rPr>
      <t>Uzavřený chladící okruh</t>
    </r>
    <r>
      <rPr>
        <sz val="8"/>
        <rFont val="Arial CE"/>
        <family val="2"/>
        <charset val="238"/>
      </rPr>
      <t xml:space="preserve">                                                                  </t>
    </r>
    <r>
      <rPr>
        <sz val="8"/>
        <color indexed="10"/>
        <rFont val="Arial CE"/>
        <family val="2"/>
        <charset val="238"/>
      </rPr>
      <t xml:space="preserve">Mechanický filtr 1“ Aqua        
Potrubní oddělovač HB 1      
Dvojité změkčovací zařízení 120D3 – RX vč. solankové nádoby           
Přípojná sada 1“ vč. 2 ks nerez. napojovacích hadic     
Tabletovaná regenerační sůl  50 kg          
Testovací sada celkové tvrdosti  Dávkovací stanice DOS 75/DDE-6-10 PR              
Záchytná vana SAW 100       
ISI 4/6           
Vodoměr WM 5/1.0         
Signalizační kabel poruch 5 m       
Písková filtrace s externím proplachem
Písková filtrace   BS    1865KT/75           
Provozní ventil BP 1    
Provozní ventil BV 1    2ks               
3/2 cestný elektromagnetický ventil                                                            
Řízení proplachu                                                                                                    
Průtokoměr   D50                                                                                                   
Membránový ventil D50                                                                                        
Ochranné chemické prostředky pro prvotní ošetření chladící vody
Waterdos SIM 28  80 kg ( dávkováno přes dávkovací stanici ) 
Waterdos CIT 48 25 kg          
</t>
    </r>
    <r>
      <rPr>
        <b/>
        <u/>
        <sz val="8"/>
        <color indexed="10"/>
        <rFont val="Arial CE"/>
        <charset val="238"/>
      </rPr>
      <t>Otevřený chladící okruh</t>
    </r>
    <r>
      <rPr>
        <sz val="8"/>
        <color indexed="10"/>
        <rFont val="Arial CE"/>
        <family val="2"/>
        <charset val="238"/>
      </rPr>
      <t xml:space="preserve">
Odsolovací zařízení LF-CC  (MKV 15) K=1,0 vč. odsolovacího ventilu        
Dávkovací stanice inhibitoru koroze a stabilizátoru tvrdosti DOS 75/DDE-6-10 PR
Záchytná vana SAW 100         
ISI 4/6   
Vodoměr WM 5/1.0  
Signalizační kabel poruch 5 m
Ochranný chemický prostředek pro otevřený chladící okruh – prvotní náplň
Waterdos KOR 06      50 kg vč. testovací soupravy pro KOR 06     
Sací přípojka SL 25 pro kanystr</t>
    </r>
  </si>
  <si>
    <t>Montáž a seřízení úpravny vody</t>
  </si>
  <si>
    <r>
      <t xml:space="preserve">Čerpadlo s vestavným frekvenčním měničem (Čerpadlo č. 1) </t>
    </r>
    <r>
      <rPr>
        <sz val="8"/>
        <color indexed="10"/>
        <rFont val="Arial CE"/>
        <family val="2"/>
        <charset val="238"/>
      </rPr>
      <t>CRE DN65 PN16 Q=8,8l/s  H=15m napájení - 3x400V krytí - IP 55 jmenovitý výkon 2,2 kW, médium - voda, primární ucpávka - HQQE</t>
    </r>
  </si>
  <si>
    <r>
      <t xml:space="preserve">Čerpadlo s vestavným frekvenčním měničem (Čerpadlo č. 2) </t>
    </r>
    <r>
      <rPr>
        <sz val="8"/>
        <color indexed="10"/>
        <rFont val="Arial CE"/>
        <family val="2"/>
        <charset val="238"/>
      </rPr>
      <t xml:space="preserve">CRE DN100 </t>
    </r>
  </si>
  <si>
    <r>
      <t xml:space="preserve">Čerpadlo s vestavným frekvenčním měničem (Čerpadlo č. 3) </t>
    </r>
    <r>
      <rPr>
        <sz val="8"/>
        <color indexed="10"/>
        <rFont val="Arial CE"/>
        <family val="2"/>
        <charset val="238"/>
      </rPr>
      <t>CRE DN65 PN16 Q=11,3l/s  H=30m napájení - 3x400V krytí - IP 55 jmenovitý výkon 7,5 kW, médium - voda, primární ucpávka - HQQE</t>
    </r>
  </si>
  <si>
    <r>
      <t xml:space="preserve">Čerpadlo s vestavným frekvenčním měničem (Čerpadlo č. 5) </t>
    </r>
    <r>
      <rPr>
        <sz val="8"/>
        <color indexed="10"/>
        <rFont val="Arial CE"/>
        <family val="2"/>
        <charset val="238"/>
      </rPr>
      <t>DN65 PN16 Q=8l/s  H=10m napájení - 1x230V krytí - IP 55 médium - voda</t>
    </r>
  </si>
  <si>
    <r>
      <t xml:space="preserve">Čerpadlo s vestavným frekvenčním měničem (Čerpadlo č. 6) </t>
    </r>
    <r>
      <rPr>
        <sz val="8"/>
        <color indexed="10"/>
        <rFont val="Arial CE"/>
        <family val="2"/>
        <charset val="238"/>
      </rPr>
      <t>DN65 PN16 Q=8l/s  H=10m napájení - 1x230V krytí - IP 55 médium - voda</t>
    </r>
  </si>
  <si>
    <t>732423325T00</t>
  </si>
  <si>
    <r>
      <t xml:space="preserve">Čerpadlo ponorné nerez (Čerpadlo č. 4) </t>
    </r>
    <r>
      <rPr>
        <sz val="8"/>
        <color indexed="10"/>
        <rFont val="Arial CE"/>
        <family val="2"/>
        <charset val="238"/>
      </rPr>
      <t>výtlačné hrdlo 6/4 Q=3 l/s, H=10,0 m, IP68, 230V maximální instalační hloubka 7m</t>
    </r>
  </si>
  <si>
    <t>Montáž čerpadel oběhových, DN 100</t>
  </si>
  <si>
    <t>733</t>
  </si>
  <si>
    <t>Rozvod potrubí</t>
  </si>
  <si>
    <t xml:space="preserve">Potrubí z měděných trubek D 89/2,0 </t>
  </si>
  <si>
    <t>Potrubí z měděných trubek D 76/1,5</t>
  </si>
  <si>
    <t>Potrubí z měděných trubek D 28/1,5</t>
  </si>
  <si>
    <t>Potrubí z měděných trubek D 18/1,0</t>
  </si>
  <si>
    <r>
      <t xml:space="preserve">Potrubí PE 100 SDR 11 - PN 16 125x7,4                                                        </t>
    </r>
    <r>
      <rPr>
        <sz val="8"/>
        <color indexed="10"/>
        <rFont val="Arial CE"/>
        <family val="2"/>
        <charset val="238"/>
      </rPr>
      <t>v ceně jsou započítaný, kolena, Tkusy, přechody, redukce, potrubí, odbočky</t>
    </r>
  </si>
  <si>
    <r>
      <t xml:space="preserve">Potrubí PE 100 SDR 11 - PN 16 110x6,6                                             </t>
    </r>
    <r>
      <rPr>
        <sz val="8"/>
        <color indexed="10"/>
        <rFont val="Arial CE"/>
        <family val="2"/>
        <charset val="238"/>
      </rPr>
      <t>v ceně jsou započítaný, kolena, Tkusy, přechody, redukce, potrubí, odbočky</t>
    </r>
  </si>
  <si>
    <r>
      <t xml:space="preserve">Potrubí PE 100 SDR 11 - PN 16 75x4,5                                                     </t>
    </r>
    <r>
      <rPr>
        <sz val="8"/>
        <color indexed="10"/>
        <rFont val="Arial CE"/>
        <family val="2"/>
        <charset val="238"/>
      </rPr>
      <t>v ceně jsou započítaný, kolena, Tkusy, přechody, redukce, potrubí, odbočky</t>
    </r>
  </si>
  <si>
    <r>
      <t xml:space="preserve">Potrubí PE 100 SDR 11 - PN 16 50x3,0                                                                 </t>
    </r>
    <r>
      <rPr>
        <sz val="8"/>
        <color indexed="10"/>
        <rFont val="Arial CE"/>
        <family val="2"/>
        <charset val="238"/>
      </rPr>
      <t>v ceně jsou započítaný, kolena, Tkusy, přechody, redukce, potrubí, odbočky</t>
    </r>
  </si>
  <si>
    <r>
      <t xml:space="preserve">Potrubí PE 100 SDR 11 - PN 16 25x2,0                                                          </t>
    </r>
    <r>
      <rPr>
        <sz val="8"/>
        <color indexed="10"/>
        <rFont val="Arial CE"/>
        <family val="2"/>
        <charset val="238"/>
      </rPr>
      <t>v ceně jsou započítaný, kolena, Tkusy, přechody, redukce, potrubí, odbočky</t>
    </r>
  </si>
  <si>
    <t>Potrubí KG svodné (ležaté) v zemi DN 250 D+M</t>
  </si>
  <si>
    <t>Potrubí KG svodné (ležaté) v zemi DN 150 D+M</t>
  </si>
  <si>
    <t>Odvod kondenzátu od pojistného ventilu, od úpravny vody a dalších zařízení stažení k vpusti - HT40</t>
  </si>
  <si>
    <t>Návarky pro teploměry, manometry a zařízení MaR do CU   potrubí</t>
  </si>
  <si>
    <t>Návarky pro teploměry, manometry a zařízení MaR do PE    potrubí</t>
  </si>
  <si>
    <t>Zkouška tlaku potrubí do DN 125</t>
  </si>
  <si>
    <t>Proplach a dezinfekce potrubí do DN 125</t>
  </si>
  <si>
    <t>Přesun hmot pro rozvody potrubí</t>
  </si>
  <si>
    <t>734</t>
  </si>
  <si>
    <t>Armatury</t>
  </si>
  <si>
    <t xml:space="preserve">Montáž armatur přírubových DN125 PN16 </t>
  </si>
  <si>
    <t xml:space="preserve">Montáž armatur přírubových DN100 PN16 </t>
  </si>
  <si>
    <t xml:space="preserve">Montáž armatur přírubových DN80 PN16 </t>
  </si>
  <si>
    <t xml:space="preserve">Montáž armatur přírubových DN65 PN16 </t>
  </si>
  <si>
    <t xml:space="preserve">Montáž armatur přírubových DN50 PN16 </t>
  </si>
  <si>
    <t>Klapka uzavirací mezipřirubová DN 125 nerez</t>
  </si>
  <si>
    <t>Klapka uzavirací mezipřirubová DN 100 nerez</t>
  </si>
  <si>
    <t>Klapka uzavirací mezipřirubová DN 80 nerez</t>
  </si>
  <si>
    <t>Klapka uzavirací mezipřirubová DN 65 nerez</t>
  </si>
  <si>
    <t>Klapka zpětná vodorovná 125 nerez</t>
  </si>
  <si>
    <t>Klapka zpětná vodorovná DN 100 nerez</t>
  </si>
  <si>
    <t>Klapka zpětná vodorovná DN 80 nerez</t>
  </si>
  <si>
    <t>Ventil vyvažovací přírub DN 100 PN16</t>
  </si>
  <si>
    <t>Ventil vyvažovací přírub DN 65 PN16</t>
  </si>
  <si>
    <t>Kompenzátor gumový DN65 PN16</t>
  </si>
  <si>
    <t>Zpětná klapka pro sací koš DN125 PN10</t>
  </si>
  <si>
    <t xml:space="preserve">Koš sací  DN 125 PN 10 </t>
  </si>
  <si>
    <t>Ventil přepouštěcí DN 50 ot. Přetlak 0,5 - 1,5bar</t>
  </si>
  <si>
    <t>Ventil přepouštěcí DN 100 ot. Přetlak 4 - 10bar</t>
  </si>
  <si>
    <t>Filtr přírubový, DN 125</t>
  </si>
  <si>
    <t>Filtr přírubový, DN 100</t>
  </si>
  <si>
    <t>Filtr přírubový, DN 80</t>
  </si>
  <si>
    <r>
      <t xml:space="preserve">Vodoměr průmyslový DN32 vč. Šroubení - </t>
    </r>
    <r>
      <rPr>
        <sz val="8"/>
        <color indexed="10"/>
        <rFont val="Arial CE"/>
        <family val="2"/>
        <charset val="238"/>
      </rPr>
      <t>vodorovná montáž</t>
    </r>
    <r>
      <rPr>
        <sz val="8"/>
        <rFont val="Arial CE"/>
        <family val="2"/>
        <charset val="238"/>
      </rPr>
      <t xml:space="preserve"> D+M</t>
    </r>
  </si>
  <si>
    <t>Kohout kulový,2xvnitřní záv.DN 25 D+M</t>
  </si>
  <si>
    <t>Kohout kulový,2xvnitřní záv DN 32 D+M</t>
  </si>
  <si>
    <t>Klapka zpětná,2xvnitřní závit DN 32 s kovovou ucpávkou D+M</t>
  </si>
  <si>
    <t>Dvoucetný ventil závitový DN32 PN16 s pohonem 0-10V s havarijní funkcí D+M</t>
  </si>
  <si>
    <t>Tlakoměr prům. 80 0-6 bar + U manometrová smyčka a třícestný zkušební ventil D+M</t>
  </si>
  <si>
    <t>Teploměr prům. 80, 0-120°C, l=100mm s jímkou D+M</t>
  </si>
  <si>
    <t>Teploměr prům. 80, -30-60°C, l=100mm s jímkou D+M</t>
  </si>
  <si>
    <t>Kohout kul.vypouštěcí,komplet DN 15</t>
  </si>
  <si>
    <t>Ventil odvzdušňovací automat DN 15</t>
  </si>
  <si>
    <t>Závitové armatury vodovodní do DN 25, 2závity D+M</t>
  </si>
  <si>
    <t>Závitové armatury vodovodní do DN25, 1závit D+M</t>
  </si>
  <si>
    <t>998734201R00</t>
  </si>
  <si>
    <t>Přesun hmot pro armatury</t>
  </si>
  <si>
    <t>Objímky a třemeny do DN 150</t>
  </si>
  <si>
    <t>Upevňovací konstrukce a zařízení do 5 kg</t>
  </si>
  <si>
    <t>Montáž kovových atypických konstrukcí do 5 - 50kg</t>
  </si>
  <si>
    <t>799</t>
  </si>
  <si>
    <t>Ostatní</t>
  </si>
  <si>
    <t>Dodávka a montáž samoregulačních topných kabelů na venkovní rozvod  k chladící věži a průmyslovému chladiči</t>
  </si>
  <si>
    <t>bm</t>
  </si>
  <si>
    <t>VRN</t>
  </si>
  <si>
    <t>Vedlejší rozpočtové náklady</t>
  </si>
  <si>
    <t>Komplexní vyzkoušení systému</t>
  </si>
  <si>
    <t>Revizní zpráva - expanzní nádoby</t>
  </si>
  <si>
    <t>Odborné spuštění oběhových čerpadel</t>
  </si>
  <si>
    <t>Odborné spuštění tepelných čerpadel</t>
  </si>
  <si>
    <t>Odborné spuštění chladící věže</t>
  </si>
  <si>
    <t>Odborné spuštění průmyslového chladiče</t>
  </si>
  <si>
    <t>Odborné spuštění úpravny vody</t>
  </si>
  <si>
    <t>Zaškolení obsluhy</t>
  </si>
  <si>
    <t>Zakreslení skutečného stavu a sestavení předavací dokumentace (4x paré + 1x CD)</t>
  </si>
  <si>
    <t>Doprava</t>
  </si>
  <si>
    <t>Zřízení staveniště</t>
  </si>
  <si>
    <t>D+M</t>
  </si>
  <si>
    <t>_dodávka a montáž</t>
  </si>
  <si>
    <t xml:space="preserve">CELKEM: </t>
  </si>
  <si>
    <t>1596,325*0,6</t>
  </si>
  <si>
    <t>odpočet rozebrání ploch:-1421*0,3</t>
  </si>
  <si>
    <t>130001101R00</t>
  </si>
  <si>
    <t xml:space="preserve">Příplatek za ztížené hloubení v blízkosti vedení </t>
  </si>
  <si>
    <t>132201201R00</t>
  </si>
  <si>
    <t xml:space="preserve">Hloubení rýh šířky do 200 cm v hor.3 do 100 m3 </t>
  </si>
  <si>
    <t>(3+3*2+13+13+3)*1,2*1,3</t>
  </si>
  <si>
    <t>rozšíření vpusti:5*1,2*2,5*1,8</t>
  </si>
  <si>
    <t>132201209R00</t>
  </si>
  <si>
    <t>151101101R00</t>
  </si>
  <si>
    <t xml:space="preserve">Pažení a rozepření stěn rýh - příložné - hl. do 2m </t>
  </si>
  <si>
    <t>(3+3*2+13+13+3)*1,3*2</t>
  </si>
  <si>
    <t>151101111R00</t>
  </si>
  <si>
    <t xml:space="preserve">Odstranění paženi stěn rýh - příložné - hl. do 2 m </t>
  </si>
  <si>
    <t>Aktualizace-Název v DZ:</t>
  </si>
  <si>
    <t xml:space="preserve">Odstranění pažení stěn rýh - příložné - hl. do 2 m, </t>
  </si>
  <si>
    <t>161101101R00</t>
  </si>
  <si>
    <t xml:space="preserve">Svislé přemístění výkopku z hor.1-4 do 2,5 m </t>
  </si>
  <si>
    <t>162201102R00</t>
  </si>
  <si>
    <t>Vodorovné přemístění výkopku z hor.1-4 do 50 m tam a zpět</t>
  </si>
  <si>
    <t xml:space="preserve">Vodorovné přemístění výkopku z hor.1-4 do 50 m, </t>
  </si>
  <si>
    <t>0,2*35*2</t>
  </si>
  <si>
    <t>162701103R00</t>
  </si>
  <si>
    <t xml:space="preserve">Vodorovné přemístění výkopku z hor.1-4 do 8000 m </t>
  </si>
  <si>
    <t>531,495+86,28-14</t>
  </si>
  <si>
    <t>Nakládání výkopku z hor.1-4 v množství do 100 m3 násyp</t>
  </si>
  <si>
    <t xml:space="preserve">Nakládání výkopku z hor.1-4 v množství do 100 m3, </t>
  </si>
  <si>
    <t>171101131R00</t>
  </si>
  <si>
    <t xml:space="preserve">Uložení sypaniny z hor.soudržných a nesoudržných </t>
  </si>
  <si>
    <t>171201201R00</t>
  </si>
  <si>
    <t xml:space="preserve">Uložení sypaniny na skládku </t>
  </si>
  <si>
    <t xml:space="preserve">Uložení sypaniny na skl.-modelace na výšku přes 2m, </t>
  </si>
  <si>
    <t>531,495+86,28</t>
  </si>
  <si>
    <t>175101101RT2</t>
  </si>
  <si>
    <t>Obsyp potrubí bez prohození sypaniny s dodáním štěrkopísku frakce 0 - 22 mm</t>
  </si>
  <si>
    <t>175101109R00</t>
  </si>
  <si>
    <t xml:space="preserve">Příplatek za prohození sypaniny pro obsyp potrubí </t>
  </si>
  <si>
    <t>180402113R00</t>
  </si>
  <si>
    <t xml:space="preserve">Založení trávníku parkového výsevem svah do 1:1 </t>
  </si>
  <si>
    <t>67+54</t>
  </si>
  <si>
    <t>370+1192</t>
  </si>
  <si>
    <t>rozšíření:(26+77,7+33,6)*0,25</t>
  </si>
  <si>
    <t>182101101R00</t>
  </si>
  <si>
    <t xml:space="preserve">Svahování v zářezech v hor. 1 - 4 </t>
  </si>
  <si>
    <t>182301121R00</t>
  </si>
  <si>
    <t xml:space="preserve">Rozprostření ornice, svah, tl. do 10 cm, do 500 m2 </t>
  </si>
  <si>
    <t>P.C.</t>
  </si>
  <si>
    <t xml:space="preserve">Dodání humózní hlíny </t>
  </si>
  <si>
    <t>M3</t>
  </si>
  <si>
    <t>121*0,1</t>
  </si>
  <si>
    <t>Před.cena</t>
  </si>
  <si>
    <t xml:space="preserve">Poplatek za skládku </t>
  </si>
  <si>
    <t>603,775*1,8</t>
  </si>
  <si>
    <t>00572400</t>
  </si>
  <si>
    <t>Směs travní parková I. běžná zátěž PROFI</t>
  </si>
  <si>
    <t>121*0,03*1,02</t>
  </si>
  <si>
    <t>583318074</t>
  </si>
  <si>
    <t>Kamenivo těžené frakce  16/32 B Zlínský kraj</t>
  </si>
  <si>
    <t>(1,3*0,2*20+0,2*0,2*57)*1,8</t>
  </si>
  <si>
    <t>11</t>
  </si>
  <si>
    <t>Přípravné a přidružené práce</t>
  </si>
  <si>
    <t>113107122R00</t>
  </si>
  <si>
    <t xml:space="preserve">Odstranění podkladu pl. 200 m2,kam.drcené tl.20 cm </t>
  </si>
  <si>
    <t>734+687</t>
  </si>
  <si>
    <t>113107131R00</t>
  </si>
  <si>
    <t xml:space="preserve">Odstranění podkladu pl.200 m2, bet.prostý tl.15 cm </t>
  </si>
  <si>
    <t>113107143R00</t>
  </si>
  <si>
    <t xml:space="preserve">Odstranění podkladu pl.do 200 m2, živice tl. 15 cm </t>
  </si>
  <si>
    <t>390+297</t>
  </si>
  <si>
    <t>113202111R00</t>
  </si>
  <si>
    <t xml:space="preserve">Vytrhání obrub z krajníků nebo obrubníků stojatých </t>
  </si>
  <si>
    <t>107+34</t>
  </si>
  <si>
    <t>12</t>
  </si>
  <si>
    <t>Odkopávky a prokopávky</t>
  </si>
  <si>
    <t xml:space="preserve">Sanace podloží - VÁPNĚNÍM 3% OBJEMU </t>
  </si>
  <si>
    <t>40 CM HLOUBKA</t>
  </si>
  <si>
    <t>564851114R00</t>
  </si>
  <si>
    <t xml:space="preserve">Podklad ze štěrkodrti po zhutnění tloušťky 18 cm </t>
  </si>
  <si>
    <t>564871111R00</t>
  </si>
  <si>
    <t xml:space="preserve">Podklad ze štěrkodrti po zhutnění tloušťky 25 cm </t>
  </si>
  <si>
    <t>565151211R00</t>
  </si>
  <si>
    <t xml:space="preserve">Podklad z obal kam. ACP 22,nad 3 m,tl.7 cm </t>
  </si>
  <si>
    <t>1192</t>
  </si>
  <si>
    <t>odpočet:-(300-34-34)*0,25</t>
  </si>
  <si>
    <t>567122114R00</t>
  </si>
  <si>
    <t xml:space="preserve">Podklad z kameniva zpev.cementem KZC 1 tl.15 cm </t>
  </si>
  <si>
    <t>567132115R00</t>
  </si>
  <si>
    <t xml:space="preserve">Podklad z kameniva zpev.cementem KZC 1 tl.20 cm </t>
  </si>
  <si>
    <t>573211111R00</t>
  </si>
  <si>
    <t xml:space="preserve">Postřik živičný spojovací z asfaltu 0,5-0,7 kg/m2 </t>
  </si>
  <si>
    <t>postřik 2x</t>
  </si>
  <si>
    <t>1192*2</t>
  </si>
  <si>
    <t>odpočet:-(300-34-34)*0,25*2</t>
  </si>
  <si>
    <t>577112124R00</t>
  </si>
  <si>
    <t xml:space="preserve">Beton asfalt. ACO 11 S. š.nad 3 m, tl.5 cm </t>
  </si>
  <si>
    <t>577141312R00</t>
  </si>
  <si>
    <t xml:space="preserve">Beton asfalt. ACO 8 CH,ACO 11,ACO 16, do 3 m, 5 cm </t>
  </si>
  <si>
    <t>57</t>
  </si>
  <si>
    <t>Kryty štěrkových a živičných komunikací</t>
  </si>
  <si>
    <t xml:space="preserve">Postřik živičný spojovací z asfaltu 0,2 kg/m2 </t>
  </si>
  <si>
    <t>58</t>
  </si>
  <si>
    <t>Cementobetonové kryty komunikací</t>
  </si>
  <si>
    <t>581121215U00</t>
  </si>
  <si>
    <t xml:space="preserve">Kryt cementobeton CB II tl 150mm </t>
  </si>
  <si>
    <t xml:space="preserve">Síť svařovaná d 6,0 oka 150/150 </t>
  </si>
  <si>
    <t>370</t>
  </si>
  <si>
    <t>odpočet:-2*34*0,25</t>
  </si>
  <si>
    <t>89</t>
  </si>
  <si>
    <t>Ostatní konstrukce na trubním vedení</t>
  </si>
  <si>
    <t>451573111R00</t>
  </si>
  <si>
    <t xml:space="preserve">Lože pod potrubí ze štěrkopísku do 63 mm </t>
  </si>
  <si>
    <t>(3+3*2+13+13)*1,2*0,15</t>
  </si>
  <si>
    <t>871353121R00</t>
  </si>
  <si>
    <t xml:space="preserve">Montáž trub z tvrdého PVC, gumový kroužek, DN 200 </t>
  </si>
  <si>
    <t xml:space="preserve">Montáž trub z plastu, gumový kroužek, DN 200, </t>
  </si>
  <si>
    <t>3+3*2+13+13</t>
  </si>
  <si>
    <t>871355221U00</t>
  </si>
  <si>
    <t xml:space="preserve">Potr.PVC-systém KG třídy SN8 DN200 </t>
  </si>
  <si>
    <t>877375121RT3</t>
  </si>
  <si>
    <t xml:space="preserve">Výřez a montáž tvarovky z PVC </t>
  </si>
  <si>
    <t xml:space="preserve">Výřez a montáž tvarovky z plastu na stávající potrubí přípojky , příp.potrubí kanalizace, vč. dodávky PVC přesuvky a odbočky </t>
  </si>
  <si>
    <t>895941311RT2</t>
  </si>
  <si>
    <t>Zřízení vpusti uliční z dílců typ UVB - 50 včetně dodávky dílců pro uliční vpusti TBV</t>
  </si>
  <si>
    <t>899204111RT2</t>
  </si>
  <si>
    <t>Osazení mříží litinových s rámem nad 150 kg včetně dodávky vtokové mříže s nálevkou</t>
  </si>
  <si>
    <t>597071221RU2</t>
  </si>
  <si>
    <t xml:space="preserve">Krycí rošt -litinový, dl.500 mm ,zatížení E </t>
  </si>
  <si>
    <t>11/0,5</t>
  </si>
  <si>
    <t>597093112RS2</t>
  </si>
  <si>
    <t>Žlab odvodňovací E600 -Š200 délka 1,0m</t>
  </si>
  <si>
    <t>91</t>
  </si>
  <si>
    <t>Doplňující práce na komunikaci</t>
  </si>
  <si>
    <t>915491211R00</t>
  </si>
  <si>
    <t xml:space="preserve">Osazení vodícího proužku do MC,podkl.B12,5, 25 cm </t>
  </si>
  <si>
    <t>153+34+82+31</t>
  </si>
  <si>
    <t>917862111R00</t>
  </si>
  <si>
    <t xml:space="preserve">Osazení stojat. obrub.bet. s opěrou,lože z C 12/15 </t>
  </si>
  <si>
    <t xml:space="preserve">Osazení stojat. obrub.bet. s opěrou,lože z C 12/15, </t>
  </si>
  <si>
    <t>34+81+38</t>
  </si>
  <si>
    <t>919722211R00</t>
  </si>
  <si>
    <t xml:space="preserve">Dilatační spáry řez. příčné 9 mm,zalití za studena </t>
  </si>
  <si>
    <t>6*11+34</t>
  </si>
  <si>
    <t>Ošetření cementobetobetonové plochy proti vysychání</t>
  </si>
  <si>
    <t>11162320</t>
  </si>
  <si>
    <t>Asfalt silniční normálně schnoucí AR-RT 50A</t>
  </si>
  <si>
    <t>100*0,0012*1,01</t>
  </si>
  <si>
    <t>592162117</t>
  </si>
  <si>
    <t>Přídlažba silniční vysoká  ABK 50/25/10 přírodní</t>
  </si>
  <si>
    <t>300/0,5*1,01</t>
  </si>
  <si>
    <t>59217460</t>
  </si>
  <si>
    <t>Obrubník silniční dvouvrstvý   100x15x25cm</t>
  </si>
  <si>
    <t>153*1,01</t>
  </si>
  <si>
    <t>998225111R00</t>
  </si>
  <si>
    <t xml:space="preserve">Přesun hmot, pozemní komunikace, kryt živičný </t>
  </si>
  <si>
    <t>979082219R00</t>
  </si>
  <si>
    <t xml:space="preserve">Příplatek za dopravu suti po suchu za další 1 km </t>
  </si>
  <si>
    <t>příplatek za další 7 km</t>
  </si>
  <si>
    <t>736,6220*7</t>
  </si>
  <si>
    <t>před.cena</t>
  </si>
  <si>
    <t xml:space="preserve">Poplatek za skládku - suti </t>
  </si>
  <si>
    <t>979082212R00</t>
  </si>
  <si>
    <t xml:space="preserve">Vodorovná doprava suti po suchu do 50 m </t>
  </si>
  <si>
    <t>979082213R00</t>
  </si>
  <si>
    <t xml:space="preserve">Vodorovná doprava suti po suchu do 1 km </t>
  </si>
  <si>
    <t>CELKEM</t>
  </si>
  <si>
    <t>Název</t>
  </si>
  <si>
    <t>Hodnota A</t>
  </si>
  <si>
    <t>Hodnota B</t>
  </si>
  <si>
    <t>Základní náklady</t>
  </si>
  <si>
    <t>Dodávka a montáž</t>
  </si>
  <si>
    <t>Lešení</t>
  </si>
  <si>
    <t>Hodinové zůčtovací sazby</t>
  </si>
  <si>
    <t>Demontáže</t>
  </si>
  <si>
    <t>Základní náklady celkem</t>
  </si>
  <si>
    <t/>
  </si>
  <si>
    <t>GZS 2,85% ze základních nákladů celkem</t>
  </si>
  <si>
    <t>Provozní vlivy 1,85% ze zákl. nákl.celkem</t>
  </si>
  <si>
    <t>Vedlejší náklady celkem</t>
  </si>
  <si>
    <t>Náklady celkem</t>
  </si>
  <si>
    <t>Základ a hodnota DPH 0%</t>
  </si>
  <si>
    <t>Náklady celkem s DPH</t>
  </si>
  <si>
    <t>Nedílnou součástí rozpočtu a výkazů výměr je i výkresová dokumentace.
Dokumentace tvoří jeden celek a je nutno,zvláště při stanovení ceny, se s ní komplexně seznámit.
Při oceňování výkazů výměr a specifikací pro zpracování nabídky je nutné vycházet ze všech částí dokumentace
(výkresové dokumentace,technické zprávy,zadávacích dokumentů).
Povinností dodavatele je překontrolovat specifikaci materiálů a případný chybějící materiál nebo výkony doplnit a ocenit.
Součástí ceny musí být veškeré náklady, aby cena byla konečná a zahrnovala celou dodávku a montáž akce.</t>
  </si>
  <si>
    <t>Součty odstavců</t>
  </si>
  <si>
    <t>Cena</t>
  </si>
  <si>
    <t>Hmotnost
[kg]</t>
  </si>
  <si>
    <t>724 - Strojní zařízení</t>
  </si>
  <si>
    <t>733 - Rozvod potrubí</t>
  </si>
  <si>
    <t>734 - Armatury</t>
  </si>
  <si>
    <t>767 - Konstrukce zámečnícké</t>
  </si>
  <si>
    <t>713 - Izolace tepelné</t>
  </si>
  <si>
    <t>783 - Nátěry</t>
  </si>
  <si>
    <t>94 - Lešení</t>
  </si>
  <si>
    <t>Protipožární ochrana</t>
  </si>
  <si>
    <t>Seznam výrobců</t>
  </si>
  <si>
    <t>=PRODUCERS()</t>
  </si>
  <si>
    <t>?</t>
  </si>
  <si>
    <t>B-projekting</t>
  </si>
  <si>
    <t>Ceník 23M - dodávky</t>
  </si>
  <si>
    <t>Ceník 23M - montáže</t>
  </si>
  <si>
    <t>Rockwool</t>
  </si>
  <si>
    <t>ÚV</t>
  </si>
  <si>
    <t>Mj</t>
  </si>
  <si>
    <t>Počet</t>
  </si>
  <si>
    <t>Materiál</t>
  </si>
  <si>
    <t>DM</t>
  </si>
  <si>
    <t>Montáž celkem</t>
  </si>
  <si>
    <t>Hmotnost</t>
  </si>
  <si>
    <t>Hmotnost celkem</t>
  </si>
  <si>
    <t>Podzemní dvouplášťová nádrž objem 40 000 litrů</t>
  </si>
  <si>
    <t>2x podstavec; průměr nádrže 2500 mm</t>
  </si>
  <si>
    <t>vstup; šachta; vrtání víka a poklop</t>
  </si>
  <si>
    <t>hlídání meziprostoru (manometr + kohout)</t>
  </si>
  <si>
    <t>vně. izolace proti zemní vlhkosti</t>
  </si>
  <si>
    <t>mat. tř. 11</t>
  </si>
  <si>
    <t>Podíl</t>
  </si>
  <si>
    <t>Nadzemní hranatá duplikátorová nádrž objem 3 000 litrů</t>
  </si>
  <si>
    <t>rozměry 1650x1450x1450 mm</t>
  </si>
  <si>
    <t>materiál nádrže: S235JR</t>
  </si>
  <si>
    <t>1x vstup DN 600; 5x vstup DN 50</t>
  </si>
  <si>
    <t>základní nátěr</t>
  </si>
  <si>
    <t>Stáčecí čerpadlo z autocisterny</t>
  </si>
  <si>
    <t>Zubové s vnitřním ozubením</t>
  </si>
  <si>
    <t>9 m3/hod; 7 bar</t>
  </si>
  <si>
    <t>3,44 kW; mat. litina</t>
  </si>
  <si>
    <t>elektromotor 4 kW; 4pol; IBM3; 400/690V</t>
  </si>
  <si>
    <t>čerpadlo s el. motorem na spol. zákl. desce</t>
  </si>
  <si>
    <t>Výdejní čerpadlo z nádrže</t>
  </si>
  <si>
    <t>3 m3/hod; 5 bar</t>
  </si>
  <si>
    <t>0,8 kW; mat. litina</t>
  </si>
  <si>
    <t>elektromotor 1,5 kW; 8pol; IBM3; 230/400V</t>
  </si>
  <si>
    <t>Výdejní čerpadlo z IBC kontejneru</t>
  </si>
  <si>
    <t>Zubové</t>
  </si>
  <si>
    <t>1,1 m3/hod; 3,5 bar</t>
  </si>
  <si>
    <t>0,75 kW; mat. litina</t>
  </si>
  <si>
    <t>elmotor. 0,75 kW; 8pol; IP55; 3x230/400V</t>
  </si>
  <si>
    <t>Depot pro skladování 2ks IBC kontejnerů</t>
  </si>
  <si>
    <t>rozměry 3010x1920x2490 mm</t>
  </si>
  <si>
    <t>záchytný objem: 1250 l</t>
  </si>
  <si>
    <t>rozmontovaný</t>
  </si>
  <si>
    <t>Záchytné plechové vaničky pod čerpadla</t>
  </si>
  <si>
    <t>rozměry cca 1100x450x100 mm</t>
  </si>
  <si>
    <t>tl. plechu 4 mm</t>
  </si>
  <si>
    <t>724 - Strojní zařízení - celkem</t>
  </si>
  <si>
    <t>Demontáž oc. potr. do šrotu do 10 KG</t>
  </si>
  <si>
    <t>D 57x3,2</t>
  </si>
  <si>
    <t>V materiálu</t>
  </si>
  <si>
    <t>D 76x3,6</t>
  </si>
  <si>
    <t>D 89x3,6</t>
  </si>
  <si>
    <t>Demontáž doplň. konstrukcí</t>
  </si>
  <si>
    <t>z prof. materiálu</t>
  </si>
  <si>
    <t>do šrotu</t>
  </si>
  <si>
    <t>Vnitrostaveništní přemístění vybouraných</t>
  </si>
  <si>
    <t>hmot rozvodů potrubí</t>
  </si>
  <si>
    <t>vodorovně do 100 m</t>
  </si>
  <si>
    <t>v objektech výšky</t>
  </si>
  <si>
    <t>přes 6 do 24 m</t>
  </si>
  <si>
    <t>Demontáže - celkem</t>
  </si>
  <si>
    <t>TRUBKY OCELOVÉ BEZEŠVÉ,ZÁVITOVÉ</t>
  </si>
  <si>
    <t>BĚŽNÉ</t>
  </si>
  <si>
    <t>jakost 11 353.0</t>
  </si>
  <si>
    <t>G 1/2"</t>
  </si>
  <si>
    <t>Není</t>
  </si>
  <si>
    <t>G 3/4"</t>
  </si>
  <si>
    <t>G 1"</t>
  </si>
  <si>
    <t>G 1 1/2"</t>
  </si>
  <si>
    <t>G 2"</t>
  </si>
  <si>
    <t>MONTÁŽ TRUBEK ZÁVITOVÝCH</t>
  </si>
  <si>
    <t>1/2"</t>
  </si>
  <si>
    <t>3/4"</t>
  </si>
  <si>
    <t>1"</t>
  </si>
  <si>
    <t>1 1/2"</t>
  </si>
  <si>
    <t>2"</t>
  </si>
  <si>
    <t>TRUBKY OCELOVÉ BEZEŠVÉ</t>
  </si>
  <si>
    <t>76x3.2</t>
  </si>
  <si>
    <t>89x3.6</t>
  </si>
  <si>
    <t>MONTÁŽ TRUBKY Z MATERIÁLU</t>
  </si>
  <si>
    <t>TR.11-13</t>
  </si>
  <si>
    <t>D 76x3,2</t>
  </si>
  <si>
    <t>Potrubí duplikátorové ocelové</t>
  </si>
  <si>
    <t>povrch. ochrana asfaltovým nátěrem</t>
  </si>
  <si>
    <t>pro DN vni. trubky</t>
  </si>
  <si>
    <t>DN 65 3m + 1 oblouk</t>
  </si>
  <si>
    <t>DN 80 3m + 1 oblouk</t>
  </si>
  <si>
    <t>PŘÍPLATEK ZA ZHOTOVENÍ OHYBU</t>
  </si>
  <si>
    <t>PŘI MONTÁŽI</t>
  </si>
  <si>
    <t>D 22x3,2 A 1/2"</t>
  </si>
  <si>
    <t>D 28x2,6 A 3/4"</t>
  </si>
  <si>
    <t>D 31,8x3,6 A 1"</t>
  </si>
  <si>
    <t>OBLOUKY TRUBKOVÉ K 90°</t>
  </si>
  <si>
    <t>jakost 11353.1</t>
  </si>
  <si>
    <t>44,5x2,6</t>
  </si>
  <si>
    <t>60,3x2,9</t>
  </si>
  <si>
    <t>76,1x2,9</t>
  </si>
  <si>
    <t>88,9x3,2</t>
  </si>
  <si>
    <t>MONTÁŽ TRUBNÍCH DÍLŮ</t>
  </si>
  <si>
    <t>PŘIVAŘOVANÝCH, TR.11-13 DO 1KG</t>
  </si>
  <si>
    <t>D 44,5x2,6</t>
  </si>
  <si>
    <t>D 57x2,9</t>
  </si>
  <si>
    <t>PŘIVAŘOVANÝCH, TR.11-13 DO 3KG</t>
  </si>
  <si>
    <t>PŘECHODY TRUBKOVÉ BEZEŠVÉ</t>
  </si>
  <si>
    <t>PŘÍMÉ</t>
  </si>
  <si>
    <t>PN 40</t>
  </si>
  <si>
    <t>40/20</t>
  </si>
  <si>
    <t>65/32</t>
  </si>
  <si>
    <t>65/40</t>
  </si>
  <si>
    <t>65/50</t>
  </si>
  <si>
    <t>80/50</t>
  </si>
  <si>
    <t>80/65</t>
  </si>
  <si>
    <t>ZHOTOVENÍ ODBOČKY TR.11-13</t>
  </si>
  <si>
    <t>D 22x2,9</t>
  </si>
  <si>
    <t>D 31,8x2,9</t>
  </si>
  <si>
    <t>D 44,5x2,9</t>
  </si>
  <si>
    <t>PŘÍRUBY PŘIVAŘOVACÍ S KRKEM</t>
  </si>
  <si>
    <t>PN 16, JAK.MAT. 11 416.1</t>
  </si>
  <si>
    <t>DN 50</t>
  </si>
  <si>
    <t>DN 65</t>
  </si>
  <si>
    <t>DN 80</t>
  </si>
  <si>
    <t>PŘIVAŘOVANÝCH, TR.11-13 DO 10KG</t>
  </si>
  <si>
    <t>PŘÍRUBOVÉ SPOJE PRO PŘÍRUBY</t>
  </si>
  <si>
    <t>PLOCHÉ + KRKOVÉ, PN 16</t>
  </si>
  <si>
    <t>MONTÁŽ PŘÍRUBOVÝCH SPOJŮ PN 16</t>
  </si>
  <si>
    <t>PŘÍRUBY ZASLEPOVACÍ</t>
  </si>
  <si>
    <t>PN 16, JAK.MAT. 11 375.1</t>
  </si>
  <si>
    <t>PŘÍRUBOVÝCH DO HMOTNOSTI</t>
  </si>
  <si>
    <t>5 kg</t>
  </si>
  <si>
    <t>10 kg</t>
  </si>
  <si>
    <t>Drátěná síťka na vyústění</t>
  </si>
  <si>
    <t>potrubí odvětrávání z provozních nádrží</t>
  </si>
  <si>
    <t>mat. tř. 17</t>
  </si>
  <si>
    <t>NÁVAREK S VNĚJŠÍM</t>
  </si>
  <si>
    <t>TRUBKOVÝM ZÁVITEM 1.4301 NPT</t>
  </si>
  <si>
    <t>2 1/2"</t>
  </si>
  <si>
    <t>Montáž trubních dílů závitových</t>
  </si>
  <si>
    <t>TRUBKOVÝM ZÁVITEM 1.4301</t>
  </si>
  <si>
    <t>ŠROUBENÍ NEREZOVÉ</t>
  </si>
  <si>
    <t>mat. 1.4404</t>
  </si>
  <si>
    <t>FITINKY Z TEMPEROVANÉ LITINY - POZINKOVANÉ</t>
  </si>
  <si>
    <t>VSUVKY JEDNOZNAČNÉ</t>
  </si>
  <si>
    <t>ČSN 13 8243.1-C280</t>
  </si>
  <si>
    <t>6/4"</t>
  </si>
  <si>
    <t>ZÁTKY, ČSN 13 8248.1-C.290</t>
  </si>
  <si>
    <t>Manometr 0 - 10 bar</t>
  </si>
  <si>
    <t>vč. kohoutu tlakoměrového a kond. smyčky nerezové</t>
  </si>
  <si>
    <t>průměr tlakoměru d100 mm</t>
  </si>
  <si>
    <t>spodní připojení</t>
  </si>
  <si>
    <t>G1/2''</t>
  </si>
  <si>
    <t>Montáž manometru vč. příslušenství</t>
  </si>
  <si>
    <t>Bajonetová spojka s vni. závitem</t>
  </si>
  <si>
    <t>nerezová pevná</t>
  </si>
  <si>
    <t>3''-B75</t>
  </si>
  <si>
    <t>3"</t>
  </si>
  <si>
    <t>Víčko spojky B75</t>
  </si>
  <si>
    <t>nerezové s řetízkem</t>
  </si>
  <si>
    <t>B75</t>
  </si>
  <si>
    <t>Bajonetová spojka s vně. závitem</t>
  </si>
  <si>
    <t>mosazná</t>
  </si>
  <si>
    <t>6/4''</t>
  </si>
  <si>
    <t>Hadicová rychlospojka s bajonetem</t>
  </si>
  <si>
    <t>hacicový trn</t>
  </si>
  <si>
    <t>32</t>
  </si>
  <si>
    <t>Hadice pro oleje a pohonné hmoty</t>
  </si>
  <si>
    <t>se dvěma oviny, PN10</t>
  </si>
  <si>
    <t>32/42</t>
  </si>
  <si>
    <t>Čištění potrubí profukováním</t>
  </si>
  <si>
    <t>nebo proplachováním</t>
  </si>
  <si>
    <t>DN 32</t>
  </si>
  <si>
    <t>Značení potrubí smalt. štítkem</t>
  </si>
  <si>
    <t>upevněným</t>
  </si>
  <si>
    <t xml:space="preserve"> upínací páskou</t>
  </si>
  <si>
    <t>Příprava pro tlakovou zkoušku těsnosti potrubí</t>
  </si>
  <si>
    <t>DN DO 40</t>
  </si>
  <si>
    <t>DN 50-80</t>
  </si>
  <si>
    <t>Tlakové zkoušky těsnosti potrubí</t>
  </si>
  <si>
    <t>Zkouška těsnosti potrubí</t>
  </si>
  <si>
    <t>ULOŽENÍ NORMALIZOVANÉ</t>
  </si>
  <si>
    <t>JEDNODUCHÉ</t>
  </si>
  <si>
    <t>DO DN 25</t>
  </si>
  <si>
    <t>DO DN 50</t>
  </si>
  <si>
    <t>DO DN 150</t>
  </si>
  <si>
    <t>Montáž uložení přišroubováním</t>
  </si>
  <si>
    <t>DN do 25</t>
  </si>
  <si>
    <t>DN do 50</t>
  </si>
  <si>
    <t>DN do 150</t>
  </si>
  <si>
    <t>ZHOTOVENÍ PROSTUPU PRO POTRUBÍ</t>
  </si>
  <si>
    <t>KONSTR. LEHKÉHO PLÁŠTĚ</t>
  </si>
  <si>
    <t>DO D 67</t>
  </si>
  <si>
    <t>DO D 95</t>
  </si>
  <si>
    <t>ZDĚNOU KONSTRUKCÍ</t>
  </si>
  <si>
    <t>ŽELEZOBETONOVÝMI STROPY</t>
  </si>
  <si>
    <t>vodorovně do 50 m</t>
  </si>
  <si>
    <t>přes 6 do 12 m</t>
  </si>
  <si>
    <t>733 - Rozvod potrubí - celkem</t>
  </si>
  <si>
    <t>Kulový kohout plnoprůtokový</t>
  </si>
  <si>
    <t>přírubový; těleso ocel; koule nerez 1.4301</t>
  </si>
  <si>
    <t>PN16; těsnění PTFE/FKM</t>
  </si>
  <si>
    <t>DN65 - delka 103 mm</t>
  </si>
  <si>
    <t>DN80 - delka 122 mm</t>
  </si>
  <si>
    <t>25 kg</t>
  </si>
  <si>
    <t>Zpětná klapka uzavíratelná pružinou</t>
  </si>
  <si>
    <t>mezipřírubová</t>
  </si>
  <si>
    <t>těsnění NBR</t>
  </si>
  <si>
    <t>Filtr hrubý přírubový PN16</t>
  </si>
  <si>
    <t>těleso šedá litina GG25; síto nerez 1.4301</t>
  </si>
  <si>
    <t>DN80</t>
  </si>
  <si>
    <t>Redukční ventil</t>
  </si>
  <si>
    <t>PN25</t>
  </si>
  <si>
    <t>1/2''</t>
  </si>
  <si>
    <t>Kulový kohout závitový, vnitřní závity</t>
  </si>
  <si>
    <t>PN40</t>
  </si>
  <si>
    <t>1''</t>
  </si>
  <si>
    <t>2''</t>
  </si>
  <si>
    <t>Montáž armatur
závitových
se dvěma závity
(MaR)</t>
  </si>
  <si>
    <t>734 - Armatury - celkem</t>
  </si>
  <si>
    <t>INSTALAČNÍ PROFIL POZINK</t>
  </si>
  <si>
    <t>31 - 3m</t>
  </si>
  <si>
    <t>52 - 3m</t>
  </si>
  <si>
    <t>KONZOLA délka 600 mm 
POZINK</t>
  </si>
  <si>
    <t>41/3/450</t>
  </si>
  <si>
    <t>41/3/600</t>
  </si>
  <si>
    <t>Úhlová podpěra krátká</t>
  </si>
  <si>
    <t>330x330 mm</t>
  </si>
  <si>
    <t>ZÁVITOVÁ TYČ</t>
  </si>
  <si>
    <t xml:space="preserve"> M8 - 3m</t>
  </si>
  <si>
    <t xml:space="preserve"> M10 - 3m</t>
  </si>
  <si>
    <t>NOSNÍKOVÁ SVORKA</t>
  </si>
  <si>
    <t>M8</t>
  </si>
  <si>
    <t>POMOCNÝ MATERIÁL
(šrouby, matice, podložky
hmoždinky, kotvy.....</t>
  </si>
  <si>
    <t>767 - Konstrukce zámečnícké - celkem</t>
  </si>
  <si>
    <t>Tepelná izolace minerální s ALU obalem; montáž vč. tvarovek</t>
  </si>
  <si>
    <t>DN 65 - tl. 50 mm</t>
  </si>
  <si>
    <t>DN 80 - tl. 60 mm</t>
  </si>
  <si>
    <t>Termopáska izolační</t>
  </si>
  <si>
    <t>3x100mm x 15 m</t>
  </si>
  <si>
    <t>713 - Izolace tepelné - celkem</t>
  </si>
  <si>
    <t>TECHNOLOGICKÉ KONSTRUKCE (vč. dodávky nátěrových hmot)</t>
  </si>
  <si>
    <t xml:space="preserve"> ostatní nátěry jednosložkové (2x)</t>
  </si>
  <si>
    <t>POTRUBÍ PRŮMYSLOVÉ (vč. dodávky nátěrových hmot)</t>
  </si>
  <si>
    <t>Do DN 50 kartáčování ocelovýcm kartáčem</t>
  </si>
  <si>
    <t>DN 65-150 kartáčování ocelovýcm kartáčem</t>
  </si>
  <si>
    <t>Do DN 50 oprašování</t>
  </si>
  <si>
    <t>DN 65-150 oprašování</t>
  </si>
  <si>
    <t>Do DN 50 odmašťování</t>
  </si>
  <si>
    <t>DN 65-150 odmašťování</t>
  </si>
  <si>
    <t>Do DN 50 základní nátěr - jednosložkový (2x)</t>
  </si>
  <si>
    <t>DN 65-150 základní nátěr - jednosložkový (2x)</t>
  </si>
  <si>
    <t>Do DN 50 ostatní nátěry jednosložkové (2x)</t>
  </si>
  <si>
    <t>DN 65-150 ostatní nátěry jednosložkové (2x)</t>
  </si>
  <si>
    <t>783 - Nátěry - celkem</t>
  </si>
  <si>
    <t>POUŽITÍ MONTÁŽNÍ
PLOŠINY</t>
  </si>
  <si>
    <t>2ks  do 5 m</t>
  </si>
  <si>
    <t>dní</t>
  </si>
  <si>
    <t>94 - Lešení - celkem</t>
  </si>
  <si>
    <t>Prostup konstrukcí; kovové potrubí</t>
  </si>
  <si>
    <t>Protipožární tmel</t>
  </si>
  <si>
    <t>DO d54</t>
  </si>
  <si>
    <t>DO d76</t>
  </si>
  <si>
    <t>DO d89</t>
  </si>
  <si>
    <t>Protipožární ochrana - celkem</t>
  </si>
  <si>
    <t>Napouštění a vypouštění systému</t>
  </si>
  <si>
    <t>soub</t>
  </si>
  <si>
    <t>KOORDINACE S OSTATNÍMI
PROFESEMI</t>
  </si>
  <si>
    <t>..</t>
  </si>
  <si>
    <t>NEZMĚŘ. STAVEBNÍ PRÁCE</t>
  </si>
  <si>
    <t>NEPŘEDVÍDATELNÉ PRÁCE</t>
  </si>
  <si>
    <t>HZS - celkem</t>
  </si>
  <si>
    <t>Vnitřní kanalizace</t>
  </si>
  <si>
    <t>Potrubí PP odpadní a připojovací DN 125 x 3,1 mm D+M</t>
  </si>
  <si>
    <t>Potrubí PP odpadní a připojovací DN 100 x 2,7 mm D+M</t>
  </si>
  <si>
    <t>Potrubí PP odpadní a připojovací DN 70 x 1,9 mm D+M</t>
  </si>
  <si>
    <t>Potrubí PP připojovací DN 50 x 1,8 mm D+M</t>
  </si>
  <si>
    <t>Potrubí PP připojovací DN 40 x 1,8 mm D+M</t>
  </si>
  <si>
    <t>Potrubí PP připojovací DN 32 x 1,8 mm D+M</t>
  </si>
  <si>
    <t>Zkouška těsnosti kanalizace vodou do DN 125</t>
  </si>
  <si>
    <t>Ochrana trub plstěnými pásy a PE izolací do DN 100 D+M</t>
  </si>
  <si>
    <t>Vyvedení odpadních výpustek D 100 x 2,3</t>
  </si>
  <si>
    <t>Vyvedení odpadních výpustek D 70 x 1,9</t>
  </si>
  <si>
    <t>Vyvedení odpadních výpustek D 50 x 1,8</t>
  </si>
  <si>
    <t>Vyvedení odpadních výpustek D 40 x 1,8</t>
  </si>
  <si>
    <t>Vyvedení odpadních výpustek D 32 x 1,8</t>
  </si>
  <si>
    <t>Zápachová uzávěrka do podlah DN 40/50 samočisticí</t>
  </si>
  <si>
    <t>Zápachová uzávěrka kondenzační sifon HL138</t>
  </si>
  <si>
    <t>Zápachová uzávěrka do zdiva DN 40/50 samočisticí</t>
  </si>
  <si>
    <t>Montáž uzávěrek zápachových do DN 50</t>
  </si>
  <si>
    <t>Větrecí hlavice DN100 D+M</t>
  </si>
  <si>
    <t>Přivzdušňovací ventil  DN100/75/50 D+M</t>
  </si>
  <si>
    <t>Vrtání jádrové do ŽB do D 160 mm</t>
  </si>
  <si>
    <t>Lešení leh.řad.s podlahami,š.1,2 m, H 10 m</t>
  </si>
  <si>
    <t>Odvoz suti a vybour. hmot na skládku do 10 km</t>
  </si>
  <si>
    <t>Přesun hmot pro vnitřní kanalizaci</t>
  </si>
  <si>
    <t>722 Vnitřní kanalizace</t>
  </si>
  <si>
    <t>Vnitřní vodovod</t>
  </si>
  <si>
    <t>Uzavření/otevření vodovodního potrubí při montáži</t>
  </si>
  <si>
    <t xml:space="preserve">Vypuštění a napuštění potrubí včetně napojení na přívod </t>
  </si>
  <si>
    <t>Potrubí z PP-R PN 20, DN 50, včetně tvarovek D+M</t>
  </si>
  <si>
    <t>Potrubí z PP-R PN 20, DN 40, včetně tvarovek D+M</t>
  </si>
  <si>
    <t>Potrubí z PP-R PN 20, DN 32, včetně tvarovek D+M</t>
  </si>
  <si>
    <t>Potrubí z PP-R PN 20, DN 25, včetně tvarovek D+M</t>
  </si>
  <si>
    <t>Potrubí z PP-R PN 20, DN 20, včetně tvarovek D+M</t>
  </si>
  <si>
    <t>Zkouška tlaku vodovodního potrubí do DN 50</t>
  </si>
  <si>
    <t>Proplach a dezinfekce vodovod.potrubí do DN 25</t>
  </si>
  <si>
    <t>Přípojky vodovodní pro pevné připojení do DN 25</t>
  </si>
  <si>
    <t>Vyvedení a upevnění výpustek DN 25</t>
  </si>
  <si>
    <t>Vyvedení a upevnění výpustek DN 20</t>
  </si>
  <si>
    <t>Vyvedení a upevnění výpustek DN 15</t>
  </si>
  <si>
    <t>Kulový kohout 2'' pro rozvod vody</t>
  </si>
  <si>
    <t>Kulový kohout 11/2'' pro rozvod vody</t>
  </si>
  <si>
    <t>Kulový kohout 1 1/4'' pro rozvod vody</t>
  </si>
  <si>
    <t>Kulový kohout 1'' pro rozvod vody</t>
  </si>
  <si>
    <t>Kulový kohout 3/4'' pro rozvod vody</t>
  </si>
  <si>
    <t>Kulový kohout 1/2'' pro rozvod vody</t>
  </si>
  <si>
    <t>Kohout kulový 1 1/4'' plnoprůt. páčka s vypouštěním</t>
  </si>
  <si>
    <t>Kohout kulový 1'' plnoprůt. páčka s vypouštěním</t>
  </si>
  <si>
    <t>Kohout kulový 1/2'' plnoprůt. páčka s vypouštěním</t>
  </si>
  <si>
    <t>Filtrační stanice se zpětným proplachem HS10S-DN32 D+M</t>
  </si>
  <si>
    <t>Automatická jednotka zpětného proplachu Z11S - 230V  D+M</t>
  </si>
  <si>
    <t>Klapka zpětná závitová 1'' pro rozvod vody</t>
  </si>
  <si>
    <t>Klapka zpětná závitová 3/4'' pro rozvod vody</t>
  </si>
  <si>
    <t>Filtr závitový 1'' pro rozvod vody</t>
  </si>
  <si>
    <t>Filtr závitový 3/4'' pro rozvod vody</t>
  </si>
  <si>
    <t>Kohout plnicí a vypouštěcí DN 15/20</t>
  </si>
  <si>
    <t>Šroubení přímé/rohové, G 2</t>
  </si>
  <si>
    <t>Šroubení přímé/rohové, G 1 1/2</t>
  </si>
  <si>
    <t>Šroubení přímé/rohové, G 1 1/4</t>
  </si>
  <si>
    <t>Šroubení přímé/rohové, G 1</t>
  </si>
  <si>
    <t>Šroubení přímé/rohové, G 3/4</t>
  </si>
  <si>
    <t>Šroubení přímé/rohové, G 1/2</t>
  </si>
  <si>
    <t>Montáž vodovodních armatur 2závity, G 2</t>
  </si>
  <si>
    <t>Montáž vodovodních armatur 2závity, G 1 1/2</t>
  </si>
  <si>
    <t>Montáž vodovodních armatur 2závity, G 1 1/4</t>
  </si>
  <si>
    <t>Montáž vodovodních armatur 2závity, G 1</t>
  </si>
  <si>
    <t>Montáž vodovodních armatur 2závity, G 3/4</t>
  </si>
  <si>
    <t>Montáž vodovodních armatur 2závity, G 1/2</t>
  </si>
  <si>
    <t>Montáž vodovodních armatur,1závit, G 3/4</t>
  </si>
  <si>
    <t>Montáž vodovodních armatur,1závit, G 1/2</t>
  </si>
  <si>
    <t>Vysekání rýh ve zdivu a podlaze při montáži vodovodu</t>
  </si>
  <si>
    <t>Vrtání jádrové do ŽB do D 60 mm</t>
  </si>
  <si>
    <t>Lešení lehké pomocné, výška podlahy do 3,5 m</t>
  </si>
  <si>
    <t>Stavební práce při montáži zařízení</t>
  </si>
  <si>
    <t>Přesun hmot pro vnitřní vodovod</t>
  </si>
  <si>
    <t>723 Vnitřní vodovod</t>
  </si>
  <si>
    <t>Požární vodovod</t>
  </si>
  <si>
    <t>Potrubí z trub.závit.pozink.bezešvých DN 25 D+M</t>
  </si>
  <si>
    <t>Armatura požární - hydrant nástěnný  DN25, stálotvará hadice D+M</t>
  </si>
  <si>
    <t>Oddělovací člen DN25</t>
  </si>
  <si>
    <t xml:space="preserve">Příprava, zkouška těsnosti a revize </t>
  </si>
  <si>
    <t>Přesun hmot pro požární vodovod</t>
  </si>
  <si>
    <t>724 Požární vodovod</t>
  </si>
  <si>
    <t>Strojní vybavení</t>
  </si>
  <si>
    <t>Propojení ohřívače vody</t>
  </si>
  <si>
    <t>Membránová expanzní nádoba 8l ( k boilerům) D+M</t>
  </si>
  <si>
    <t>Ventil pojistný pružinový DN20 ot.přetlak 6,0 Bar D+M</t>
  </si>
  <si>
    <t>Cirkulační čerpadlo pro TUV UP20-14BXUT D+M</t>
  </si>
  <si>
    <t>Vodoměrná souprava DN32</t>
  </si>
  <si>
    <t>Vodoměr domovní SV DN 32x260mm, Qn 5,0 m3/h</t>
  </si>
  <si>
    <t>Přesun hmot pro strojní vybavení, výšky do 6 m</t>
  </si>
  <si>
    <t>725 Strojní vybavení</t>
  </si>
  <si>
    <t>Zařizovací předměty</t>
  </si>
  <si>
    <t xml:space="preserve">Montáž klozetu kombi, sedátka </t>
  </si>
  <si>
    <t>Klozet kombi</t>
  </si>
  <si>
    <t>WC sedátko bílé</t>
  </si>
  <si>
    <t>Montáž umyvadel a umyvátek na šrouby do zdiva</t>
  </si>
  <si>
    <t>Umyvadlo na šrouby, 55 cm</t>
  </si>
  <si>
    <t>Montáž krytu sifonu nebo skříňky pod umyvadlo</t>
  </si>
  <si>
    <t>Kryt sifonu umyvadel, bílý</t>
  </si>
  <si>
    <t>Montáž sprchových koutů a sprchových dveří</t>
  </si>
  <si>
    <t>Sprchová vanička 90x90</t>
  </si>
  <si>
    <t>Sprchové dveře 90x90</t>
  </si>
  <si>
    <t>Montáž pisoáru závěsného s automatickým splachovačem</t>
  </si>
  <si>
    <t xml:space="preserve">Pisoár závěsný s automatickým splachovačem </t>
  </si>
  <si>
    <t>Příslušenství k dřezu v kuchyňské sestavě</t>
  </si>
  <si>
    <t xml:space="preserve">Montáž výlevky s mřížkou na podlahu </t>
  </si>
  <si>
    <t>Výlevka s mřížkou volně stojící</t>
  </si>
  <si>
    <t>Ventil pro pračku nebo myčku DN15/20 D+M</t>
  </si>
  <si>
    <t>Ventil rohový s filtrem DN15/10 D+M</t>
  </si>
  <si>
    <t>Montáž baterie umyv.a dřezové stojánkové</t>
  </si>
  <si>
    <t xml:space="preserve">Baterie umyv.a dřezová stojánková  </t>
  </si>
  <si>
    <t xml:space="preserve">Montáž baterie pro výlevku nástěnné </t>
  </si>
  <si>
    <t xml:space="preserve">Baterie pro výlevku nástěnná  </t>
  </si>
  <si>
    <t>Montáž baterií sprchových, nastavitelná výška</t>
  </si>
  <si>
    <t>Baterie sprchová nástěnná, nastavitelná výška + příslušenství</t>
  </si>
  <si>
    <t>Sifon umyvadlový a dřezový HL čisticí otvor, DN 40</t>
  </si>
  <si>
    <t>Sifon pro pisoár HL čisticí otvor, DN 40</t>
  </si>
  <si>
    <t>Sifon pro úkapy ze zapach.uzávěrkou, DN 32</t>
  </si>
  <si>
    <t>Sifon sprchový pro vaničky, DN 40/50, samočisticí</t>
  </si>
  <si>
    <t>Přesun hmot pro zařizovací předměty, výšky do 6 m</t>
  </si>
  <si>
    <t>726 Zařizovací předměty</t>
  </si>
  <si>
    <t>Vnitřní plynovod</t>
  </si>
  <si>
    <t>Uzavření nebo otevření plynového potrubí vč.odvzdušnění</t>
  </si>
  <si>
    <t>Potrubí ocelové závitové černé svařované DN 40  D+M</t>
  </si>
  <si>
    <t>Potrubí ocelové závitové černé svařované DN 32  D+M</t>
  </si>
  <si>
    <t>Potrubí ocelové závitové černé svařované DN 25  D+M</t>
  </si>
  <si>
    <t>Potrubí ocelové závitové černé svařované DN 20  D+M</t>
  </si>
  <si>
    <t>Chránička/prostupka do DN50, dl.0,5 m  D+M</t>
  </si>
  <si>
    <t>Přípojka k plynoměru, závitová bez ochozu G 5/4</t>
  </si>
  <si>
    <t>Plynoměr membránový G10 (Q=16 m3/h)  D+M</t>
  </si>
  <si>
    <t>Vyvedení a upevnění plynovodních výpustek DN 25</t>
  </si>
  <si>
    <t>Navaření odbočky na plynové potrubí DN 40</t>
  </si>
  <si>
    <t>Závitové armatury plynovodní DN 32, 2závity D+M</t>
  </si>
  <si>
    <t>Závitové armatury plynodní do DN 25, 2závity D+M</t>
  </si>
  <si>
    <t>Závitové armatury plynodní do DN 20, 2závity D+M</t>
  </si>
  <si>
    <t>Plynový infrazářič tmavý Compact TOP 4m - typ "U"</t>
  </si>
  <si>
    <t>Závěs dvoukarabina 500mm,vel.3 s pojistkou,90kg,2m</t>
  </si>
  <si>
    <t>Flexi prodloužení  100/425mm ODTAH</t>
  </si>
  <si>
    <t>Flexi prodloužení  100/600mm SÁNÍ</t>
  </si>
  <si>
    <t>Kondenzační jímka T-kus AL pr.100/100mm s uzávěrem</t>
  </si>
  <si>
    <t>Koaxiální odkouření  S/O AL 100/100/150(1060mm)</t>
  </si>
  <si>
    <t>Hlavice koax. odkouření 100/150(280mm)</t>
  </si>
  <si>
    <t>Připojovací plyn.trubka DN20 G3/4-G3/4 L=1000 mm</t>
  </si>
  <si>
    <t>Regulace EasyNet 4 infra</t>
  </si>
  <si>
    <t xml:space="preserve">Uvedení do provozu </t>
  </si>
  <si>
    <t>Trubka koax.odkouření  100/150(1000mm)</t>
  </si>
  <si>
    <t>Koleno 90° pr.100mm AL</t>
  </si>
  <si>
    <t>Prodloužení AL 100/2000mm</t>
  </si>
  <si>
    <t>Prodloužení AL 100/1000mm s protivětrnnou koncovkou</t>
  </si>
  <si>
    <t>Komínová hlavice D100x184</t>
  </si>
  <si>
    <t>Montáž upevnění a konstrukcí  D+M</t>
  </si>
  <si>
    <t>Odvzdušnění a napuštění plynového potrubí</t>
  </si>
  <si>
    <t>Zkouška tlaková  plynového potrubí</t>
  </si>
  <si>
    <t>Revize plynového zařízení</t>
  </si>
  <si>
    <t>Nátěr syntet. potrubí do DN 50 mm Z +1x +1x email</t>
  </si>
  <si>
    <t>Pomocné stavební práce při montáži zařízení</t>
  </si>
  <si>
    <t>Vysekání rýh ve zdivu a podlaze při montáži zařízení</t>
  </si>
  <si>
    <t>Přesun hmot pro vnitřní plynovod</t>
  </si>
  <si>
    <t>727 Vnitřní plynovod</t>
  </si>
  <si>
    <t>Stlačený vzduch</t>
  </si>
  <si>
    <t>Napojení na stávající rozvod, uzavření a otevření potrubí</t>
  </si>
  <si>
    <t>Zkouška tlaková, potrubí do DN 50</t>
  </si>
  <si>
    <t>Závitové armatury kulový uzávěr DN 40, 2závity D+M</t>
  </si>
  <si>
    <t>Závitové armatury kulový uzávěr DN 25, 2závity D+M</t>
  </si>
  <si>
    <t>Tlakoměr normální pro vzduch 0-16 bar</t>
  </si>
  <si>
    <t xml:space="preserve">Vysekání rýh ve zdivu a podlaze při montáži </t>
  </si>
  <si>
    <t>Přesun hmot pro stlačený vzduch</t>
  </si>
  <si>
    <t>728 Stlačený vzduch</t>
  </si>
  <si>
    <t xml:space="preserve">Pomocné materiály pro izolování minerální vlnou </t>
  </si>
  <si>
    <t>Trubice izolační Isover IS-H/A   35/40 mm</t>
  </si>
  <si>
    <t>Trubice izolační Isover IS-H/A   28/40 mm</t>
  </si>
  <si>
    <t>Trubice izolační Isover IS-H/A   22/40 mm</t>
  </si>
  <si>
    <t>Trubice izolační Isover IS-H/A   54/20 mm</t>
  </si>
  <si>
    <t>Trubice izolační Isover IS-H/A   42/20 mm</t>
  </si>
  <si>
    <t>Trubice izolační Isover IS-H/A   35/20 mm</t>
  </si>
  <si>
    <t>Trubice izolační Isover IS-H/A   28/20 mm</t>
  </si>
  <si>
    <t xml:space="preserve">Pomocné materiály pro izolování lehčeným PE </t>
  </si>
  <si>
    <t>Izolace potrubí Mirelon PRO 35x20 mm šedočerná</t>
  </si>
  <si>
    <t>Izolace potrubí Mirelon PRO 28x20 mm šedočerná</t>
  </si>
  <si>
    <t>Izolace potrubí Mirelon PRO 22x20 mm šedočerná</t>
  </si>
  <si>
    <t>Izolace potrubí Mirelon PRO 42x9 mm šedočerná</t>
  </si>
  <si>
    <t>Izolace potrubí Mirelon PRO 35x6 mm šedočerná</t>
  </si>
  <si>
    <t>Izolace potrubí Mirelon PRO 28x6 mm šedočerná</t>
  </si>
  <si>
    <t>Izolace potrubí Mirelon PRO 22x6 mm šedočerná</t>
  </si>
  <si>
    <t>Přesun hmot pro tepelné izolace</t>
  </si>
  <si>
    <t>celkem</t>
  </si>
  <si>
    <t>Náklady celkem v Kč</t>
  </si>
  <si>
    <t>Hmotnost v tunách</t>
  </si>
  <si>
    <t>Zkrácený popis</t>
  </si>
  <si>
    <t>Celková</t>
  </si>
  <si>
    <t>A.  Rekapitulace VZT zařízení</t>
  </si>
  <si>
    <t>ZRN</t>
  </si>
  <si>
    <t>Přenos ze specifikace</t>
  </si>
  <si>
    <t>Mimostaveništní doprava</t>
  </si>
  <si>
    <t>Vnitrostaveništní přesun 500m</t>
  </si>
  <si>
    <t>Kč/t</t>
  </si>
  <si>
    <t>Podíl přidružených výkonů</t>
  </si>
  <si>
    <t>Stavební výpomoc</t>
  </si>
  <si>
    <t>VRN celkem</t>
  </si>
  <si>
    <t>Celkem bez DPH</t>
  </si>
  <si>
    <t>Ceny uvedené v rozpočtu jsou ceny orientační, skutečné ceny budou dohodnuty s konkrétními dodavateli.Ceny jsou uváděny bez DPH</t>
  </si>
  <si>
    <t>B. Specifikace VZT zařízení</t>
  </si>
  <si>
    <t>p.č.</t>
  </si>
  <si>
    <t>pozice</t>
  </si>
  <si>
    <t>název-popis</t>
  </si>
  <si>
    <t>dodávka</t>
  </si>
  <si>
    <t>montáž</t>
  </si>
  <si>
    <t>Zařízení 1 - větrání hygienických zařízení 2.NP</t>
  </si>
  <si>
    <t>Zařízení 2 - větrání hygienických zařízení 3.NP</t>
  </si>
  <si>
    <t>Zařízení 3 - větrání skladu vývoje</t>
  </si>
  <si>
    <t>Zařízení 4 - větrání  místnosti rekuperace</t>
  </si>
  <si>
    <t>Zařízení CH1 - chlazení kanceláří 2.NP</t>
  </si>
  <si>
    <t>Zařízení CH2 - chlazení kanceláří 3.NP</t>
  </si>
  <si>
    <t>Součet</t>
  </si>
  <si>
    <t>Zařízení 1 - větrání  hygienických zařízení 2.NP</t>
  </si>
  <si>
    <t>jedn. cena</t>
  </si>
  <si>
    <t>dodav.</t>
  </si>
  <si>
    <t xml:space="preserve">Vzduchotechnická rekuperační jednotka   </t>
  </si>
  <si>
    <t>systemair VX700 EV dle přílohy 1</t>
  </si>
  <si>
    <t xml:space="preserve">vestavěný ovladač </t>
  </si>
  <si>
    <t>týdenní programovací modul</t>
  </si>
  <si>
    <t>vlhkostní čidlo 10-95%</t>
  </si>
  <si>
    <t>vyústka s nastavitelnými lamelami  NOVA-A-1-2-200x150-R1-UR-H</t>
  </si>
  <si>
    <t>vyústka pro kruhové potrubí  NOVA-C-1-625x75-R1-H</t>
  </si>
  <si>
    <t>talířový ventil odvodní kovový regulovatelný se zděří Ø100</t>
  </si>
  <si>
    <t>talířový ventil odvodní  kovový regulovatelný se zděří Ø160</t>
  </si>
  <si>
    <t>talířový ventil odvodní  kovový regulovatelný se zděří Ø200</t>
  </si>
  <si>
    <t>podtlaková  samočinná žaluzie 300x400</t>
  </si>
  <si>
    <t>ohebný tlumič hluku Sono extra 200-1000</t>
  </si>
  <si>
    <t>dveřní mřížka 400x200-UR1 (š. dveří max 42mm)</t>
  </si>
  <si>
    <t>dodávka zařízení</t>
  </si>
  <si>
    <t>potrubí  SPIRO z pozinkovaného plechu tl. 0,6 - 0,8  mm, tř.těsnosti III, spojování vzájemným zasunutím dílů s dotěsněním tmelem a páskou</t>
  </si>
  <si>
    <t>TR200</t>
  </si>
  <si>
    <t>TR100</t>
  </si>
  <si>
    <t>OBL200/90st/r=d</t>
  </si>
  <si>
    <t>OBL200/30st/r=d</t>
  </si>
  <si>
    <t>OBL200/15st/r=d</t>
  </si>
  <si>
    <t>OBL100/90st/r=d</t>
  </si>
  <si>
    <t>ODBJ200/200</t>
  </si>
  <si>
    <t>ODBJ200/160</t>
  </si>
  <si>
    <t>ODBJ200/100</t>
  </si>
  <si>
    <t>PŘP200/100</t>
  </si>
  <si>
    <t>koncový kryt na TV200</t>
  </si>
  <si>
    <t>spojka na TR200</t>
  </si>
  <si>
    <t>box 300x400-200/hrdlo pr.200 spiro</t>
  </si>
  <si>
    <t>box 200x150-125/hrdlo pr.100 spiro</t>
  </si>
  <si>
    <t>výfuková hlavice CAGI 200+střešní průchodka</t>
  </si>
  <si>
    <t>ohebné potrubí s protihlukovým efektem Ø200</t>
  </si>
  <si>
    <t>celkem spiro potrubí</t>
  </si>
  <si>
    <t>celkem dodávka potrubí</t>
  </si>
  <si>
    <r>
      <t xml:space="preserve">izolace potrubí rohoží z kamenné vlny </t>
    </r>
    <r>
      <rPr>
        <sz val="8"/>
        <rFont val="Calibri"/>
        <family val="2"/>
        <charset val="238"/>
      </rPr>
      <t>ρ</t>
    </r>
    <r>
      <rPr>
        <sz val="8"/>
        <rFont val="Arial Narrow"/>
        <family val="2"/>
        <charset val="238"/>
      </rPr>
      <t>=40kg/m3 tl.40mm s ALS polepem</t>
    </r>
  </si>
  <si>
    <t>montáž izolace</t>
  </si>
  <si>
    <t xml:space="preserve">montážní a pomocný materiál pro potrubí </t>
  </si>
  <si>
    <t xml:space="preserve">montáž potrubí včetně lešení </t>
  </si>
  <si>
    <t>montáž zařízení, přesun zařízení na místo montáže, montáž regulace (propojovací kabely jsou dodávkou VZT)</t>
  </si>
  <si>
    <t>uvedení do provozu, zaregulování, zkoušky, zaškolení obsluhy</t>
  </si>
  <si>
    <t>celkem dodávka</t>
  </si>
  <si>
    <t>celkem montáž</t>
  </si>
  <si>
    <t>celkem vzt zařízení 1</t>
  </si>
  <si>
    <t>Zařízení 2 -  Větrání hygienických zařízení 3.NP</t>
  </si>
  <si>
    <t xml:space="preserve">ventilátor radiální Premier DX200T, 4 rychlostní, nastavitelný časový doběh 30sec-20min, časové oddálení zapnutí2 min., režim nepřetržitého větrání, těsná zpětná klapka                                                                    </t>
  </si>
  <si>
    <t>V=80 m3/h, dp=50Pa,1x230V/50Hz, P=34W, IP X5</t>
  </si>
  <si>
    <t>přetlaková samočinná žaluzie 200x200-1</t>
  </si>
  <si>
    <t>dodávka zařízení celkem</t>
  </si>
  <si>
    <t>TR125</t>
  </si>
  <si>
    <t>OBL100/45st/r=d</t>
  </si>
  <si>
    <t>ODBJ45st 125/100</t>
  </si>
  <si>
    <t>PŘ125/100</t>
  </si>
  <si>
    <t>spojka na TR125</t>
  </si>
  <si>
    <t>výfukový box 200x200-150/pr.125</t>
  </si>
  <si>
    <t>celkem dodávka potrubí spiro</t>
  </si>
  <si>
    <t>montážní, těsnící  a závěsový materiál</t>
  </si>
  <si>
    <t>montáž  potrubí</t>
  </si>
  <si>
    <r>
      <t xml:space="preserve">protipožární izolace kruhového potrubí Pyrorock EI30 skružovatelnými pásy minerální rohoží z kamenné vlny Larock  </t>
    </r>
    <r>
      <rPr>
        <sz val="8"/>
        <rFont val="Calibri"/>
        <family val="2"/>
        <charset val="238"/>
      </rPr>
      <t>ρ</t>
    </r>
    <r>
      <rPr>
        <sz val="8"/>
        <rFont val="Arial Narrow"/>
        <family val="2"/>
        <charset val="238"/>
      </rPr>
      <t>=65kg/m3, ALS tl.40mm dle mont.návodu Rockwool</t>
    </r>
  </si>
  <si>
    <t>uvedení do provozu, zaregulování, zkoušky</t>
  </si>
  <si>
    <t>dodávka celkem</t>
  </si>
  <si>
    <t>montáž celkem</t>
  </si>
  <si>
    <t>celkem zařízení 2</t>
  </si>
  <si>
    <t>Zařízení 3 - větrání  skladu vývoje</t>
  </si>
  <si>
    <t>ventilátor potrubní radiální  plastový RVK  Ø200 -sileo                                                                               V=570 m3/h, dp=140Pa,1x230V/50Hz, P=104W, T=+70stC, IP44, D3=42dB</t>
  </si>
  <si>
    <t>konzola</t>
  </si>
  <si>
    <t>manžeta pružná 200</t>
  </si>
  <si>
    <t>nastavitelný časový doběh</t>
  </si>
  <si>
    <t>vyústka pro kruhové potrubí  NOVA-C-1-525x75</t>
  </si>
  <si>
    <t>přetlaková klapka samočinná   VK20</t>
  </si>
  <si>
    <r>
      <t>požární větrací mřížka PVM 420x300-ZV, uzavírací mechanizmus s pružinou a tavnou pojistkou +72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>C, EI90</t>
    </r>
  </si>
  <si>
    <t>koncový kryt na TR200</t>
  </si>
  <si>
    <t>celkem dodávka spiro potrubí</t>
  </si>
  <si>
    <t>montáž zařízení, přesun zařízení na místo montáže</t>
  </si>
  <si>
    <t>revize požárních klapek s vyhotovením protokolu</t>
  </si>
  <si>
    <t>celkem vzt zařízení 3</t>
  </si>
  <si>
    <t>ventilátor potrubní radiální  plastový  RVK Ø250E2-L -sileo                                                                               V=900 m3/h, dp=150Pa,1x230V/50Hz, P=159W, T=+70stC, IP44, D3=42dB</t>
  </si>
  <si>
    <t>manžeta pružná 250</t>
  </si>
  <si>
    <t>prostorový průmyslový termostat 0-+35stC</t>
  </si>
  <si>
    <t>vyústka pro kruhové potrubí  NOVA-C-1-600x100</t>
  </si>
  <si>
    <t>přetlaková klapka samočinná   VK25</t>
  </si>
  <si>
    <t>podtlaková samočinná žaluzie 600x300</t>
  </si>
  <si>
    <t>TR250</t>
  </si>
  <si>
    <t>koncový kryt na TR250</t>
  </si>
  <si>
    <t>spojka na TR250</t>
  </si>
  <si>
    <t>TR600x300-350</t>
  </si>
  <si>
    <t>celkem vzt zařízení 4</t>
  </si>
  <si>
    <t>Zařízení CH1 - chlazení  kanceláří 2.NP</t>
  </si>
  <si>
    <r>
      <t>Multisplit inverter systém Fujitsu - tepelné čerpadlo                                      provozní teploty chlazení -10</t>
    </r>
    <r>
      <rPr>
        <sz val="8"/>
        <rFont val="Calibri"/>
        <family val="2"/>
        <charset val="238"/>
      </rPr>
      <t>°C</t>
    </r>
    <r>
      <rPr>
        <sz val="8"/>
        <rFont val="Arial Narrow"/>
        <family val="2"/>
        <charset val="238"/>
      </rPr>
      <t>až+46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>C,  vytápění -15°Caž+24°C</t>
    </r>
  </si>
  <si>
    <t>CH1</t>
  </si>
  <si>
    <t>Venkovní kondenzační jednotka   AOYG24LAT3 chlazení 1,8-8,5kW,  1x230V/50Hz, P=2kW, I/ Imax=8,8/12,5A V=3300 m3/h, (vxšxh) 700x900x330 mm, m=55kg, chladivo R410A,LD1,5=49dB</t>
  </si>
  <si>
    <t>CH1a,b,c</t>
  </si>
  <si>
    <t>vnitřní nástěnná jednotka     chlazení 2,5 kW                                      V=750 m3/h, (vxšxh) 268x840x203, LD1,5=22-43dB, infraovladač</t>
  </si>
  <si>
    <t xml:space="preserve">nástěnný dálkový ovladač </t>
  </si>
  <si>
    <t>nástěnná konzola do 100 kg</t>
  </si>
  <si>
    <t>potrubí měděné pro chladící systémy s odmaštěným povrchem včetně tvarovek</t>
  </si>
  <si>
    <t>potrubí Cu 6,35x0,8</t>
  </si>
  <si>
    <t>potrubí Cu 9,52x0,8</t>
  </si>
  <si>
    <t>nízkoteplotní izolace zabraňující kondenzaci a tepelným ztrátám s vysokým odporem proti difuzi vodní páry (lambda=0,033W/mK, mí=10000) včetně izolovaných závěsů</t>
  </si>
  <si>
    <t>izolace potrubí AF3 Armaflex 10 tl.12,5mm</t>
  </si>
  <si>
    <t>izolace potrubí AF2 Armaflex 6 tl.9,5mm</t>
  </si>
  <si>
    <t>propojovací kabel vč. montáže</t>
  </si>
  <si>
    <t xml:space="preserve">montáž měděného potrubí a izolace vč. materiálu a provedení průrazů a drážek </t>
  </si>
  <si>
    <t>potrubí pro odvod kondenzátu DN20 -připojovací hadice</t>
  </si>
  <si>
    <t>instalační plastový systém pro potrubí Cu typ 110/75 včetně tvarovek a montáže</t>
  </si>
  <si>
    <t>montáž jednotek, doplnění chladiva R410A</t>
  </si>
  <si>
    <t>uvedení do provozu, zaškolení obsluhy</t>
  </si>
  <si>
    <t>celkem zařízení CH1</t>
  </si>
  <si>
    <t>Zařízení CH2 - chlazení  kanceláří 3.NP</t>
  </si>
  <si>
    <t>CH2</t>
  </si>
  <si>
    <t>Venkovní kondenzační jednotka  AOYG30LAT4  chlazení 3,5-10,1kW,  1x230V/50Hz, P=2,5kW, I/ Imax=8,8/12,5A V=3300 m3/h, (vxšxh) 700x900x330 mm, m=55kg, chladivo R410A,LD1,5=51dB</t>
  </si>
  <si>
    <t>CH2         a,b,c,d</t>
  </si>
  <si>
    <t>vnitřní nástěnná jednotka    chlazení 2,5 kW                                      V=750 m3/h, (vxšxh) 268x840x203, LD1,5=22-43dB, infraovladač</t>
  </si>
  <si>
    <t>celkem zařízení CH2</t>
  </si>
  <si>
    <t>Specifikace  zařízení a materiálu</t>
  </si>
  <si>
    <t>Strojovna m.č.105</t>
  </si>
  <si>
    <t>Strojovna m.č.206</t>
  </si>
  <si>
    <t>Potrubí - AB</t>
  </si>
  <si>
    <t>Otopná tělesa a armatury pro OT - AB</t>
  </si>
  <si>
    <t>Teplovzdušné soupravy a  armatury - hala</t>
  </si>
  <si>
    <t>Izolace, nátěry, HZS</t>
  </si>
  <si>
    <t>Potrubí PVC-U</t>
  </si>
  <si>
    <t>Strojovna  m.č.105</t>
  </si>
  <si>
    <t>Č1</t>
  </si>
  <si>
    <t>oběhové čerpadlo 3 32-120F,  Q=11m3/h, dp=50kPa, 230V/50Hz N=227W</t>
  </si>
  <si>
    <t>uzavírací kohout PVCU 546 DN63</t>
  </si>
  <si>
    <t>ZK</t>
  </si>
  <si>
    <t>zpětná klapka DN63</t>
  </si>
  <si>
    <t>F</t>
  </si>
  <si>
    <t>potrubní filtr DN63</t>
  </si>
  <si>
    <t>teploměr 0-100stC</t>
  </si>
  <si>
    <t>P</t>
  </si>
  <si>
    <t xml:space="preserve">tlakoměr </t>
  </si>
  <si>
    <t>montáž oběhových čerpadel přírubových</t>
  </si>
  <si>
    <t>montáž armatur se 2 závity do DN50-100</t>
  </si>
  <si>
    <t>montáž tlakoměrů a teploměrů</t>
  </si>
  <si>
    <t>přesun hmot pro kotelny</t>
  </si>
  <si>
    <t>uvedení do provozu, regulace</t>
  </si>
  <si>
    <t>Strojovna  m.č.206</t>
  </si>
  <si>
    <t>K</t>
  </si>
  <si>
    <t>Teplovodní kondenzační kotel na zemní plyn tepelný výkon 5,5 24kW, spotřeba ZP - 2,6m3/h, 230V/50Hz-70W</t>
  </si>
  <si>
    <t>regulátor s venkovním čidlem FA</t>
  </si>
  <si>
    <t xml:space="preserve">HKA-sada armatur vytápění </t>
  </si>
  <si>
    <t>GTA - vypouštěcí sada - kondenzát</t>
  </si>
  <si>
    <t>AS-E sada pro připojení teplotního čidla do zásobníku TV</t>
  </si>
  <si>
    <t>TV</t>
  </si>
  <si>
    <t>nepřímotopný zásobníkový ohřívač vody se dvěma vnitřními výměníky  objem 250l výhřevná plocha spodního výměníku 1m2 a horního 0,8m2</t>
  </si>
  <si>
    <t>AN</t>
  </si>
  <si>
    <t>akumulační vyrovnávací nádrž ocelová s izolac 130l , připojovací hrdla G1"</t>
  </si>
  <si>
    <t>EN</t>
  </si>
  <si>
    <t>expanzní membránová nádoba NG25/6</t>
  </si>
  <si>
    <t>držák nádrže KS8-25</t>
  </si>
  <si>
    <t>armatura Mk 3/4" pro expanzní nádoby</t>
  </si>
  <si>
    <r>
      <t>teploměr 0-100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C, příložný </t>
    </r>
  </si>
  <si>
    <t>manometr, zadní vývod</t>
  </si>
  <si>
    <t>Č2</t>
  </si>
  <si>
    <t>oběhové čerpadlo 25-40/130,  Q=1,1m3/h, dp=15kPa, 230V/50Hz N=20W</t>
  </si>
  <si>
    <t>termostat s odděleným čidlem 0-60stC, spouštění čerpadla TV</t>
  </si>
  <si>
    <t>FT</t>
  </si>
  <si>
    <t>teplotní čidlo do jímky s kabelem 0-60stC</t>
  </si>
  <si>
    <t>Odvod spalin</t>
  </si>
  <si>
    <t>S1</t>
  </si>
  <si>
    <t>připojovací adaptér 125/80 - součást dodávky kotle</t>
  </si>
  <si>
    <t>S2</t>
  </si>
  <si>
    <t>odvod spalin a přívod spalovacího vzduchu koncentrickým plastovým potrubím 80/125, základní sada DO-černá</t>
  </si>
  <si>
    <t>S3</t>
  </si>
  <si>
    <r>
      <t>střešní průchodka plo plochoustřechu nastavitelná 0-15</t>
    </r>
    <r>
      <rPr>
        <sz val="8"/>
        <rFont val="Calibri"/>
        <family val="2"/>
        <charset val="238"/>
      </rPr>
      <t>°</t>
    </r>
  </si>
  <si>
    <t>těsnící průchodka pro parotěsnou folii</t>
  </si>
  <si>
    <t>S4</t>
  </si>
  <si>
    <t xml:space="preserve">odvod spalin trubka koncentrická 125/80-500 (PP) </t>
  </si>
  <si>
    <t>S5</t>
  </si>
  <si>
    <t xml:space="preserve">odvod spalin trubka koncentrická 125/80-2000 (PP) </t>
  </si>
  <si>
    <t>KK</t>
  </si>
  <si>
    <t>uzavírací kohout DN25</t>
  </si>
  <si>
    <t>zpětná klapka DN25</t>
  </si>
  <si>
    <t>potrubní filtr DN25</t>
  </si>
  <si>
    <t>OV</t>
  </si>
  <si>
    <t>automatický odvzdušňovací ventil s nádobkou DN10</t>
  </si>
  <si>
    <t>VV</t>
  </si>
  <si>
    <t>vypouštěcí ventil DN15</t>
  </si>
  <si>
    <t>připojovací šroubení s převlečnou maticí G1"</t>
  </si>
  <si>
    <t>Potrubí měděné včetně tvarovek</t>
  </si>
  <si>
    <t>18x1</t>
  </si>
  <si>
    <t>28x1,5</t>
  </si>
  <si>
    <t>montáž plynového kotle do 50kW včetně regulace</t>
  </si>
  <si>
    <t>montáž odvodu spalin</t>
  </si>
  <si>
    <t>montáž připojovacích sad</t>
  </si>
  <si>
    <t xml:space="preserve">montáž ohřívače vody </t>
  </si>
  <si>
    <t>montáž expanzních nádob a připojení na potrubní systém</t>
  </si>
  <si>
    <t>montáž AN</t>
  </si>
  <si>
    <t>montáž kabeláže, regulace, naprogramování</t>
  </si>
  <si>
    <t>montáž oběhových čerpadel</t>
  </si>
  <si>
    <t>montáž armatur se 2 závity do DN50</t>
  </si>
  <si>
    <t>montáž armatur s 1 závitem do DN25</t>
  </si>
  <si>
    <t>montáž měděných trubek pájením do 22*1 ve strojovnách</t>
  </si>
  <si>
    <t>montáž měděných trubek pájením do 35*1,5 ve strojovnách</t>
  </si>
  <si>
    <t>uvedení do provozu, regulace a  napuštění systému</t>
  </si>
  <si>
    <t>Potrubí měděné včetně tvarovek a závěsů</t>
  </si>
  <si>
    <t>15x1</t>
  </si>
  <si>
    <t>22x1</t>
  </si>
  <si>
    <t>montáž měděných trubek pájením do 22*1</t>
  </si>
  <si>
    <t>montáž měděných trubek pájením od 28*1-42*1,5</t>
  </si>
  <si>
    <t>Otopné tělesa</t>
  </si>
  <si>
    <r>
      <t>otopné těleso ocelové deskové se spodním připojením a vestavěným termostatickým ventilem topná voda 55/45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>C</t>
    </r>
  </si>
  <si>
    <t>typ 10-050050-60-10 VK</t>
  </si>
  <si>
    <t>typ 10-090040-60-10 VK</t>
  </si>
  <si>
    <t>typ 10-090050-60-10 VK</t>
  </si>
  <si>
    <t>typ 10-050090-60-10 VK</t>
  </si>
  <si>
    <t>typ 11-050080-60-10 VK</t>
  </si>
  <si>
    <t>typ 11-050090-60-10 VK</t>
  </si>
  <si>
    <t>typ 11-050100-60-10 VK</t>
  </si>
  <si>
    <t>typ 11-050160-60-10 VK</t>
  </si>
  <si>
    <t>typ 11-050180-60-10 VK</t>
  </si>
  <si>
    <r>
      <t>otopné těleso ocelové deskové s bočním připojením topná voda 55/45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>C</t>
    </r>
  </si>
  <si>
    <t>typ 22-060160-50-10</t>
  </si>
  <si>
    <t>armatura VK přímá pro připojení OT</t>
  </si>
  <si>
    <t>připojovací redukce pro OT 1/2"/ 3/4"</t>
  </si>
  <si>
    <t>svěrné šroubení na Cu potrubí 15x3/4"EK</t>
  </si>
  <si>
    <t>regulační šroubení přímé G1/2x3/4 EK</t>
  </si>
  <si>
    <t>termostatický ventil přímý G1/2x3/4 EK</t>
  </si>
  <si>
    <t xml:space="preserve">termostatická radiátorová hlavice </t>
  </si>
  <si>
    <t>montáž OT</t>
  </si>
  <si>
    <t>připojení OT</t>
  </si>
  <si>
    <t>kompletace</t>
  </si>
  <si>
    <t>Teplovzdušné soupravy a armatury - výrobní hala</t>
  </si>
  <si>
    <t>teplovzdušná souprava s teplovodním výměníkem SW22</t>
  </si>
  <si>
    <r>
      <t xml:space="preserve">Q=14,4 kW, T=55/45 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>C, 230V/50Hz, N=240W</t>
    </r>
  </si>
  <si>
    <t>Qv=1300 l/h, dp=5,9kPa</t>
  </si>
  <si>
    <r>
      <t>V=3000 m3/h, Tv=20/34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>C, 630x725x370 mm, 27 kg</t>
    </r>
  </si>
  <si>
    <t>vestavěný regulační modul SIRE Basic</t>
  </si>
  <si>
    <t>sada VOS25 -TBVC25-dvoucestný regulační, uzavírací a vyvažovací ventil/ SD230-servopohon ON/OFF+kabel s konektory 1,5m/ AV-uzavírací ventil/ BPV10-obtokový ventil</t>
  </si>
  <si>
    <t>nastavovací hlavice pro ventl VAT</t>
  </si>
  <si>
    <t>montážní konzole k teplovzdušné soupravě SWB2</t>
  </si>
  <si>
    <t>ovládací panel SIRE UB1 s teplotním čidlem, kabel s konektory 5m</t>
  </si>
  <si>
    <t>propojovací kabel s konektory  SIRE CC615- 15m</t>
  </si>
  <si>
    <t>montáž teplovzdušné soupravy</t>
  </si>
  <si>
    <t>připojení teplovzdušné soupravy včetně montáže armatur</t>
  </si>
  <si>
    <t>Izolace, nátěry</t>
  </si>
  <si>
    <t>Izolace</t>
  </si>
  <si>
    <t>vinuté potrubní pouzdra  s polepem ALS folií, λ≤ 0,040 W/mK tl.20mm pro tepelnou izolaci potrubí</t>
  </si>
  <si>
    <t xml:space="preserve">montáž izolace </t>
  </si>
  <si>
    <t>tlaková a dilatační zkouška</t>
  </si>
  <si>
    <t>napuštění soustavy a odvzdušnění</t>
  </si>
  <si>
    <t>komplexní zkoušky</t>
  </si>
  <si>
    <t>mn.</t>
  </si>
  <si>
    <t>733 -  Rekuperace, rozvody potrubí</t>
  </si>
  <si>
    <t>Trubky PVC-U 25x1.5 PN10, obj.č.81.025.E.0000</t>
  </si>
  <si>
    <t>Trubky PVC-U 32x1.8 PN10, obj.č.81.032.E.0000</t>
  </si>
  <si>
    <t>Trubky PVC-U 40x1.9 PN10, obj.č.81.040.E.0000</t>
  </si>
  <si>
    <t>Trubky PVC-U 50x2.4 PN10, obj.č.81.050.E.0000</t>
  </si>
  <si>
    <t>Trubky PVC-U 63x3.0 PN10, obj.č.81.063.E.0000</t>
  </si>
  <si>
    <t>Spojka přímá PVC-U 32, obj.č.721910113</t>
  </si>
  <si>
    <t>Spojka přímá PVC-U 40, obj.č.721910113</t>
  </si>
  <si>
    <t>Spojka přímá PVC-U 50, obj.č.721910113</t>
  </si>
  <si>
    <t>Spojka přímá PVC-U 63, obj.č.721910113</t>
  </si>
  <si>
    <t>Koleno 90 PVC-U 63, obj.č.721100111</t>
  </si>
  <si>
    <t>Koleno 90 PVC-U 50, obj.č.721100113</t>
  </si>
  <si>
    <t>Koleno 90 PVC-U 40, obj.č.721100113</t>
  </si>
  <si>
    <t>Koleno 90 PVC-U 32, obj.č.721100113</t>
  </si>
  <si>
    <t>T 90 redukční PVC-U 40-32, obj.č.721200147</t>
  </si>
  <si>
    <t>T 90 redukční PVC-U 50-32, obj.č.721200164</t>
  </si>
  <si>
    <t>T 90 redukční PVC-U 63-32, obj.č.721200178</t>
  </si>
  <si>
    <t>T 90 redukční PVC-U 63-25, obj.č.721200178</t>
  </si>
  <si>
    <t>T 90  PVC-U 63-63, obj.č.721200145</t>
  </si>
  <si>
    <t>Redukce krát. PVC-U 40-32 obj.č.721900346</t>
  </si>
  <si>
    <t>Redukce krát. PVC-U 50-32, obj.č.721900352</t>
  </si>
  <si>
    <t>Redukce krát. PVC-U 50-40, obj.č.721900352</t>
  </si>
  <si>
    <t>Redukce krát. PVC-U 63-50, obj.č.721900358</t>
  </si>
  <si>
    <t>Redukce krát. PVC-U 63-40, obj.č.721900371</t>
  </si>
  <si>
    <t>Šroubení TG/PVC-U 25-1/2"R, obj.č.721530706</t>
  </si>
  <si>
    <t>Šroubení TG/PVC-U  32-1"R, obj.č.721530708</t>
  </si>
  <si>
    <t>přechodová spojka PVCU/mosaz 63-2"</t>
  </si>
  <si>
    <t>uzavírací kulový kohout typ 546 PVC-U/ EPDM DN32</t>
  </si>
  <si>
    <t>lem PVCU-40</t>
  </si>
  <si>
    <t>příruba PVCU-40</t>
  </si>
  <si>
    <t xml:space="preserve">těsnění EPDM </t>
  </si>
  <si>
    <t>Lepidlo TANGIT 1 kg, obj.č.799298003</t>
  </si>
  <si>
    <t>Čistič TANGIT  1l  TM 8N  PVC-U, obj.č.799298010</t>
  </si>
  <si>
    <t>Montáž potrubí a tvarovek GF d32</t>
  </si>
  <si>
    <t>Montáž potrubí a tvarovek GF d40</t>
  </si>
  <si>
    <t>Montáž potrubí a tvarovek GF d50</t>
  </si>
  <si>
    <t>Montáž potrubí a tvarovek GF d63</t>
  </si>
  <si>
    <t>Tlakové zkoušky potrubí GF</t>
  </si>
  <si>
    <t>Příplatek k ceně za zhotovení přípojky DN32-25</t>
  </si>
  <si>
    <t>Přesun hmot pro rozvody potrubí výška objektu do 24 m</t>
  </si>
  <si>
    <t>734 -  Rekuperace, armatury</t>
  </si>
  <si>
    <t>Plnoprůtočné panceřové hadice, oplet nerez MEIBES, typ meiflex závit DN 1"/závit DN 1",obj.č. 4325.1127.100</t>
  </si>
  <si>
    <t xml:space="preserve">713 -  Tepelné izolace </t>
  </si>
  <si>
    <t xml:space="preserve">Montáž tepelné izolace </t>
  </si>
  <si>
    <t>vinutá izolační pouzdra s polepem ALS tl.40mm - 35</t>
  </si>
  <si>
    <t>vinutá izolační pouzdra s polepem ALS tl.40mm - 44</t>
  </si>
  <si>
    <t>vinutá izolační pouzdra s polepem ALS tl.40mm - 48</t>
  </si>
  <si>
    <t>vinutá izolační pouzdra s polepem ALS tl.40mm - 60</t>
  </si>
  <si>
    <t xml:space="preserve">závěsný systém s objímkami </t>
  </si>
  <si>
    <t>Přesun hmot pro izolace tepelné v objektech do 24 m</t>
  </si>
  <si>
    <t>767 -  Konstrukce zamečnické</t>
  </si>
  <si>
    <t>podpůrný žlab pro potrubí DN32</t>
  </si>
  <si>
    <t>podpůrný žlab pro potrubí DN40</t>
  </si>
  <si>
    <t>podpůrný žlab pro potrubí DN50</t>
  </si>
  <si>
    <t>podpůrný žlab pro potrubí DN63</t>
  </si>
  <si>
    <t xml:space="preserve">montážní konzola   </t>
  </si>
  <si>
    <t>Montáž atypických konstrukcí do 10 kg</t>
  </si>
  <si>
    <t>Dodávka ocelových doplňkových konstrukcí</t>
  </si>
  <si>
    <t xml:space="preserve">Přesun hmot pro KDK výška objektu do 24 m </t>
  </si>
  <si>
    <t>767 -  Konstrukce zámečnické</t>
  </si>
  <si>
    <t>783 -  Nátěry</t>
  </si>
  <si>
    <t>Nátěry vodou ředitelné KDK barva dražší matný povrch 2x antikorozní a 2x email</t>
  </si>
  <si>
    <t>Topná zkouška (ČSN 060310) - chlad</t>
  </si>
  <si>
    <t>Nastavení vyvažovacích ventilů</t>
  </si>
  <si>
    <t>HZS celkem</t>
  </si>
  <si>
    <t>Celkem (bez DPH)</t>
  </si>
  <si>
    <t>A.  Rekapitulace vytápění</t>
  </si>
  <si>
    <t>CELKEM BEZ DPH</t>
  </si>
  <si>
    <t>D-PLAST LŮŽKOVICE, ZPĚTNÉ ZÍSKÁVÁNÍ TEPLA. HALA LU7</t>
  </si>
  <si>
    <t>Roočet dodávky systému maR</t>
  </si>
  <si>
    <t>Číslo nabídky:</t>
  </si>
  <si>
    <t>B000 / 2017-1-000</t>
  </si>
  <si>
    <t>Ze dne:</t>
  </si>
  <si>
    <t>Cena dodávky celkem bez DPH:</t>
  </si>
  <si>
    <t>Komponenty TRONIC 2032CX</t>
  </si>
  <si>
    <t>SSD-485G</t>
  </si>
  <si>
    <t>komunikační výbava RS 485 MODBUS s GO průchozí</t>
  </si>
  <si>
    <t>adaptér KOMS485G + GO zdroj</t>
  </si>
  <si>
    <t>T2032CXEP3</t>
  </si>
  <si>
    <t>řídicí stanice T2032CX (PWI-3A,Eth)</t>
  </si>
  <si>
    <t>int.zdroj 230/12V-3A (I/O exp.na dotaz),Ethernet</t>
  </si>
  <si>
    <t>TRMCA50P</t>
  </si>
  <si>
    <t>terminál obsluhy T2032CX (CXP),integrovaný zdroj</t>
  </si>
  <si>
    <t>LCD 2x40 zn.,klávesnice,7xLED,napájení 12VDC</t>
  </si>
  <si>
    <t>BKE-JS15130</t>
  </si>
  <si>
    <t>zdroj 13VDC/1,2A stab DIN 3m (51mm)</t>
  </si>
  <si>
    <t>napájení systému T2008E (větší sestavy) !bez DI!</t>
  </si>
  <si>
    <t>BKE-JS15240</t>
  </si>
  <si>
    <t>zdroj 24VDC/0,6A stab DIN 3m (51mm)</t>
  </si>
  <si>
    <t>obecný napájecí zdroj - modulové provedení</t>
  </si>
  <si>
    <t>SC-8204</t>
  </si>
  <si>
    <t>skříň T2032CX včetně elektrovýbavy 800x2000x400mm</t>
  </si>
  <si>
    <t>pro řídicí stanici a 20 modulů (I/O,PIMR)</t>
  </si>
  <si>
    <t>Komponenty TRONIC 2032EX</t>
  </si>
  <si>
    <t>EBAI200</t>
  </si>
  <si>
    <t>analogová vstupní expanze T2032EX</t>
  </si>
  <si>
    <t>6xAI, R 0-2500Ohm, U 0-10V, I 0-20mA</t>
  </si>
  <si>
    <t>EBDO200</t>
  </si>
  <si>
    <t>dvouhodnotová výstupní expanze T2032EX</t>
  </si>
  <si>
    <t>4xDO, 1x přepínací + 3x spínací kontakt relé</t>
  </si>
  <si>
    <t>EGTW200</t>
  </si>
  <si>
    <t>oddělovač lokální sběrnice T2032EX</t>
  </si>
  <si>
    <t>RS485 I/O, 12VDC IN, pro vývod sběrnice mimo skříň</t>
  </si>
  <si>
    <t>KABEX-011</t>
  </si>
  <si>
    <t>propojovací kabel sběrnice LBEX 110mm</t>
  </si>
  <si>
    <t>mezi moduly T2032EX umístěné vedle sebe</t>
  </si>
  <si>
    <t>Polní instrumentace</t>
  </si>
  <si>
    <t>NS 111</t>
  </si>
  <si>
    <t>odporový teploměr venkovní</t>
  </si>
  <si>
    <t>NS 121</t>
  </si>
  <si>
    <t>odporový teploměr stonkový</t>
  </si>
  <si>
    <t>délka stonku 70 mm</t>
  </si>
  <si>
    <t>délka stonku 180 mm</t>
  </si>
  <si>
    <t>JS 130-50G</t>
  </si>
  <si>
    <t>jímka teploměru nerez G1/2"</t>
  </si>
  <si>
    <t>délka 50mm</t>
  </si>
  <si>
    <t>H501</t>
  </si>
  <si>
    <t>snímač tlaku s odběrem a uz.kohoutem</t>
  </si>
  <si>
    <t>ULM 53N</t>
  </si>
  <si>
    <t>snímač hladiny ultrazvukový</t>
  </si>
  <si>
    <t>SZ3</t>
  </si>
  <si>
    <t>čidlo zaplavení</t>
  </si>
  <si>
    <t>LF 230-S</t>
  </si>
  <si>
    <t>servopohon BELIMO havarijní zavírání, 230V AC, 4Nm</t>
  </si>
  <si>
    <t>do 0,8 m2, včetně 1x signalizace polohy</t>
  </si>
  <si>
    <t>BOLA kulový kohout R250 DN32</t>
  </si>
  <si>
    <t>Silová elektrovýbava</t>
  </si>
  <si>
    <t>ZP-A 40/3</t>
  </si>
  <si>
    <t>Moeller - vypínač 3f, 40A / AC22</t>
  </si>
  <si>
    <t>modulový vypínač 3 pólový</t>
  </si>
  <si>
    <t>PL7-B2/1</t>
  </si>
  <si>
    <t xml:space="preserve">Moeller - jistič 2 A, char. B </t>
  </si>
  <si>
    <t>jistič 1 pólový</t>
  </si>
  <si>
    <t>PL7-B6/1</t>
  </si>
  <si>
    <t xml:space="preserve">Moeller - jistič 6 A, char. B </t>
  </si>
  <si>
    <t>PL7-B10/1</t>
  </si>
  <si>
    <t xml:space="preserve">Moeller - jistič 10 A, char. B </t>
  </si>
  <si>
    <t>40.52.8.230</t>
  </si>
  <si>
    <t>Finder - relé 2P, 230 VAC</t>
  </si>
  <si>
    <t>95.95.3</t>
  </si>
  <si>
    <t>Finder - patice pro relé 40.52</t>
  </si>
  <si>
    <t>patice na DIN lištu</t>
  </si>
  <si>
    <t>XAT-AA2-002</t>
  </si>
  <si>
    <t>nástěnné tlačítko se signálkou</t>
  </si>
  <si>
    <t>1 kont. NO, sign. 24VAC/DC</t>
  </si>
  <si>
    <t xml:space="preserve"> TMC10/24</t>
  </si>
  <si>
    <t>Vemer - transformátor 230/24 V, 10 VA</t>
  </si>
  <si>
    <t xml:space="preserve">modulový transformátor </t>
  </si>
  <si>
    <t>DA-275 DF2</t>
  </si>
  <si>
    <t>SALTEK - přep ochr. s vf filtrem, 2 A</t>
  </si>
  <si>
    <t>SPD typ 3</t>
  </si>
  <si>
    <t>WK 2,5/U</t>
  </si>
  <si>
    <t>Wieland - svorka 2,5 mm2, šedá</t>
  </si>
  <si>
    <t>Inženýrské práce</t>
  </si>
  <si>
    <t>Programové vybavení řídicí(ch) stanic(e)</t>
  </si>
  <si>
    <t>Programové vybavení pro operátorskou stanici MODBUS RTU</t>
  </si>
  <si>
    <t>Test zařízení 1:1</t>
  </si>
  <si>
    <t>Seřízení, uvedení do provozu</t>
  </si>
  <si>
    <t>Zaškolení</t>
  </si>
  <si>
    <t>Výrobní dokumentace</t>
  </si>
  <si>
    <t>Revize</t>
  </si>
  <si>
    <t>Montáže</t>
  </si>
  <si>
    <t xml:space="preserve">CYKY 3x1,5 včetně montáže  </t>
  </si>
  <si>
    <t xml:space="preserve">CYKY 3x4 včetně montáže  </t>
  </si>
  <si>
    <t xml:space="preserve">CY 6 včetně montáže  </t>
  </si>
  <si>
    <t>Zemnící pásek ZS 16, svorka ZSA 16, včetně montáže</t>
  </si>
  <si>
    <t xml:space="preserve">materiál na připojení 1 ks potrubí </t>
  </si>
  <si>
    <t xml:space="preserve">JYTY  2x1 včetně montáže  </t>
  </si>
  <si>
    <t xml:space="preserve">JYTY  4x1 včetně montáže  </t>
  </si>
  <si>
    <t>LAM TWIN FTP 2x2x0,5 včetně montáže</t>
  </si>
  <si>
    <t>elektroinstalační krabice plast 80x80</t>
  </si>
  <si>
    <t>žlab KABLOFIL 60x50 /m vč. montáže</t>
  </si>
  <si>
    <t>žlab KABLOFIL 120x50 /m vč. montáže</t>
  </si>
  <si>
    <t>zámečnické konstrukce / kg včetně montáže</t>
  </si>
  <si>
    <t>trubka ocelová D36 včetně montáže</t>
  </si>
  <si>
    <t>montáž rozvaděče plech.  2000 x XXX x XXX</t>
  </si>
  <si>
    <t>montáž malého přístroje ( teploměr,termostat..)</t>
  </si>
  <si>
    <t>montáž servopohonu klapek</t>
  </si>
  <si>
    <t>připojení a odzkoušení motoru</t>
  </si>
  <si>
    <t>Drobný montážní materiál</t>
  </si>
  <si>
    <t>Doplnění systému stáčení olejů</t>
  </si>
  <si>
    <t>Doplnění rozvaděče stáčení olejů</t>
  </si>
  <si>
    <t>set</t>
  </si>
  <si>
    <t>Nový ovládací pult s HMI rozhranním</t>
  </si>
  <si>
    <t>Přepínací armatury, přírubové provedení</t>
  </si>
  <si>
    <t>Prvky polní instrumentace</t>
  </si>
  <si>
    <t>Montážní práce, včetně materiálu</t>
  </si>
  <si>
    <t>Seřízení, oživení a zaškolení</t>
  </si>
  <si>
    <t>ROZPOČET</t>
  </si>
  <si>
    <t>Zakázka: Výstavba haly LU7</t>
  </si>
  <si>
    <t>Investor: D Plast a.s. U Tescomy 206, 760 01 Zlín - Lužkovice</t>
  </si>
  <si>
    <t>KABEL SILOVÝ, IZOLACE PVC, KABEL SDĚLOVACÍ</t>
  </si>
  <si>
    <t>CYKY-J 3x1.5, pevně</t>
  </si>
  <si>
    <t>CYKY-J 5x1.5, pevně</t>
  </si>
  <si>
    <t>CYKY-O 2x1.5, volně</t>
  </si>
  <si>
    <t>CYKY-O 3x1.5, volně</t>
  </si>
  <si>
    <t>CYKY-O 7x1.5, volně</t>
  </si>
  <si>
    <t>CYKY-J 3x1.5, volně</t>
  </si>
  <si>
    <t>CYKY-J 3x2.5, volně</t>
  </si>
  <si>
    <t>CYKY-J 5x1.5, volně</t>
  </si>
  <si>
    <t>CYKY-J 5x2.5, volně</t>
  </si>
  <si>
    <t>CYKY-J 5x4, volně</t>
  </si>
  <si>
    <t>CYKY-J 5x6, volně</t>
  </si>
  <si>
    <t>CYKY-J 5x10, volně</t>
  </si>
  <si>
    <t>CYKY-O 3x1.5, pod omítkou</t>
  </si>
  <si>
    <t>CYKY-J 3x1.5, pod omítkou</t>
  </si>
  <si>
    <t>CYKY-J 3x2.5, pod omítkou</t>
  </si>
  <si>
    <t>CYKY-J 3x4, pod omítkou</t>
  </si>
  <si>
    <t>CYKY-J 5x1.5, pod omítkou</t>
  </si>
  <si>
    <t>CYKY-J 5x6, pod omítkou</t>
  </si>
  <si>
    <t>CYKY-J 5x10, pod omítkou</t>
  </si>
  <si>
    <t>1-AYKY-J 3x240+120 SM/SM volně</t>
  </si>
  <si>
    <t>1-AYKY-J 3x185+95 SM/SM volně</t>
  </si>
  <si>
    <t>PRAFlaDur 90-J 3x1,5 RE, pod omítkou</t>
  </si>
  <si>
    <t>PRAFlaDur 90-J 3x1,5 RE, volně</t>
  </si>
  <si>
    <t>TCEPKPFLE 35x4x0,8</t>
  </si>
  <si>
    <t>FTP kabel Cat6, drát, PVC - šedý, stíněný, volně</t>
  </si>
  <si>
    <t>Kabel optický J/A-DQ(ZN)H WBF, 12vl., 62,5/125, LSOH, AE02, CLT, KDP</t>
  </si>
  <si>
    <t>SPÍNAČE, PŘEPÍNAČE, ZAPUŠTĚNÉ – TANGO, barva slonová kost</t>
  </si>
  <si>
    <t>Spínač jednopólový, řazení 1, 3559-A01345</t>
  </si>
  <si>
    <t>Přepínač sériový, řazení 5, 3559-A05345</t>
  </si>
  <si>
    <t>Přepínač střídavý, řazení 6, 3559-A06345</t>
  </si>
  <si>
    <t>Přepínač křížový, řazení 7, 3559-A07345</t>
  </si>
  <si>
    <t>Ovládač zapínací, řazení 1/0, 3559-A91345</t>
  </si>
  <si>
    <t>Kryt jednoduchý, 3558A-A651 C</t>
  </si>
  <si>
    <t>Kryt dělený, 3558A-A652 C</t>
  </si>
  <si>
    <t>SPÍNAČE, PŘEPÍNAČE, NÁSTĚNNÉ – PRAKTIK IP 44 (PLAST)</t>
  </si>
  <si>
    <t>Spínač jednopólový IP 44, 3558-01929 B</t>
  </si>
  <si>
    <t>Přepínač sériový IP 44; 3558-05929 B</t>
  </si>
  <si>
    <t>Přepínač střídavý IP 44, 3558-06929 B</t>
  </si>
  <si>
    <t>Přepínač střídavý dvojitý IP44, 3558-52929 B</t>
  </si>
  <si>
    <t>Přepínač křížový IP 44, 3558-07929 B</t>
  </si>
  <si>
    <t>ZÁSUVKY NN ZAPUŠTĚNÉ, ZÁSUVKY SDĚLOVACÍ – TANGO, barva sl. kost</t>
  </si>
  <si>
    <t>Zásuvka jednonásobná, 5519A-A02357 C, koncová</t>
  </si>
  <si>
    <t>Zásuvka jednonásobná, 5519A-A02357 C, průběžná</t>
  </si>
  <si>
    <t>Zásuvka dvojnásobná, 5513A-C02357 C, koncová</t>
  </si>
  <si>
    <t>Zásuvka dvojnásobná, 5513A-C02357 C, průběžná</t>
  </si>
  <si>
    <t>Zásuvka jednonásobná, 5599A-A02357 C, s ochranou před přepětím, průběžná</t>
  </si>
  <si>
    <t>Zásuvka dvojnásobná, 5593A-C02357 C, s ochranou před přepětím, průběžná</t>
  </si>
  <si>
    <t>Přístroj zásuvky datové stíněné (R&amp;De-Massari) Cat. 6/s</t>
  </si>
  <si>
    <t>Kryt zásuvky datové, 5014A-A100 C</t>
  </si>
  <si>
    <t>Maska nosná pro 2 datové zásuvky, 5014A-B1018</t>
  </si>
  <si>
    <t>RÁMEČKY PRO PŘÍSTROJE – TANGO, barva sl. kost</t>
  </si>
  <si>
    <t>Rámeček jednonásobný, 3901A-B10 C</t>
  </si>
  <si>
    <t>PODLAHOVÁ KRABICE - KOPOS</t>
  </si>
  <si>
    <t>KUP 80 - krabice univerzální podlahová</t>
  </si>
  <si>
    <t>KOPOBOX 80 - rám podlahové krabice</t>
  </si>
  <si>
    <t>KPP 80 - krabice přístrojová podlahová</t>
  </si>
  <si>
    <t>PP 80/3 - přístrojová podložka</t>
  </si>
  <si>
    <t>ZPP - záslepka</t>
  </si>
  <si>
    <t>ZÁSUVKOVÉ SKŘÍNĚ</t>
  </si>
  <si>
    <t>Zásuvková rozvodnice s chráničem řady D581, SCAME - zás. 4x230V, 2x16A, 2x32A, jištění: 4xB16/1, 2xC16/3, 2xC25/3+FI 63/4/003 (pro zásuvky do 20A)</t>
  </si>
  <si>
    <t>KRABICE, TRUBKY, PŘÍCHYTKY</t>
  </si>
  <si>
    <t>KU 68-1901 krabice univerzální</t>
  </si>
  <si>
    <t>KU 68-1902 krabice odbočná</t>
  </si>
  <si>
    <t>KPR 68 krabice univerzální (hluboká)</t>
  </si>
  <si>
    <t>LK 80X28 T HB - krabice přístrojová lištová</t>
  </si>
  <si>
    <t>6455-11 P/C Krabicová rozvodka 5 p. (acidur, malá), IP 67, polypropylén</t>
  </si>
  <si>
    <t>2316 trubka ohebná - LPFLEX, volně</t>
  </si>
  <si>
    <t>2316 trubka ohebná - LPFLEX, pod omítku</t>
  </si>
  <si>
    <t>2316/LPE-1 trubka ohebná LPE, do betonu</t>
  </si>
  <si>
    <t>4016E LA trubka tuhá PVC 750N, pevně</t>
  </si>
  <si>
    <t>4025 LA trubka tuhá PVC 750N, pevně</t>
  </si>
  <si>
    <t>4032 LA trubka tuhá PVC 750N, pevně</t>
  </si>
  <si>
    <t>Kabelový závěs pro metalický telekomunikační kabel délky 20m</t>
  </si>
  <si>
    <t>Elektroinstalační lišta LV 24x22</t>
  </si>
  <si>
    <t>Elektroinstalační lišta  LHD 40x40</t>
  </si>
  <si>
    <t>6810 S - příchytka oboustranná kovová</t>
  </si>
  <si>
    <t>6816 S - příchytka oboustranná kovová</t>
  </si>
  <si>
    <t>6825 S - příchytka oboustranná kovová</t>
  </si>
  <si>
    <t>Wago svorka, 5x1-2,5mm2, 273-105</t>
  </si>
  <si>
    <t>KABELOVÝ ŽLAB PLECHOVÝ – JUPITER, KOPOS</t>
  </si>
  <si>
    <t>Žlab KZI 35X75X0.75</t>
  </si>
  <si>
    <t>Víko žlabu V 75</t>
  </si>
  <si>
    <t>Závitová tyč ZT 10, 2m</t>
  </si>
  <si>
    <t>Závěs vnitřní ZVNI 35X75</t>
  </si>
  <si>
    <t>Matice nýtovací MN 10</t>
  </si>
  <si>
    <t>Šroub S 10x70</t>
  </si>
  <si>
    <t>Matice M 10</t>
  </si>
  <si>
    <t>šrouby NSM 6X10</t>
  </si>
  <si>
    <t>Držák stropní DSZT</t>
  </si>
  <si>
    <t>Úchyt víka VU</t>
  </si>
  <si>
    <t>Přepážka P35</t>
  </si>
  <si>
    <t>Žlab KZI 60X500X1.00</t>
  </si>
  <si>
    <t>Víko žlabu V 500</t>
  </si>
  <si>
    <t>Držák těžký DT 600</t>
  </si>
  <si>
    <t>Nosný profil NP 550</t>
  </si>
  <si>
    <t>Podložka PD 10</t>
  </si>
  <si>
    <t>Matice spojovací MZ 10</t>
  </si>
  <si>
    <t>Žlab KZI 60X200X1.00</t>
  </si>
  <si>
    <t>Víko žlabu V 200</t>
  </si>
  <si>
    <t>Držák těžký DT 250</t>
  </si>
  <si>
    <t>Nosný profil NP 250</t>
  </si>
  <si>
    <t>Šroub NSM 6X10</t>
  </si>
  <si>
    <t>Přepážka P60</t>
  </si>
  <si>
    <t>KZI 60X100X1.00</t>
  </si>
  <si>
    <t>Víko žlabu V 100</t>
  </si>
  <si>
    <t>Držák střední DS 150</t>
  </si>
  <si>
    <t>Nosný profil NP 150</t>
  </si>
  <si>
    <t>KZI 35X100X1.00</t>
  </si>
  <si>
    <t>Žlab nerezový NIXKZN 100X500</t>
  </si>
  <si>
    <t>Víko žlabu NIXV 500</t>
  </si>
  <si>
    <t>Úchyt víka NIXUV</t>
  </si>
  <si>
    <t>Podpěra na stěnu NIXDS 500</t>
  </si>
  <si>
    <t>Šroub NIXSMP 6x10</t>
  </si>
  <si>
    <t>Kotva INOXKPO 8X75</t>
  </si>
  <si>
    <t>Ostatní materiál žlabu (spojky, šrouby, vruty, koncovky, spojovací, rohové a koncové díly,...)</t>
  </si>
  <si>
    <t>UKONČENÍ KABELŮ A VODIČŮ</t>
  </si>
  <si>
    <t>3x1,5 až 4 mm2</t>
  </si>
  <si>
    <t>5x1,5 až 4 mm2</t>
  </si>
  <si>
    <t>5x6 mm2</t>
  </si>
  <si>
    <t>5x10 mm2</t>
  </si>
  <si>
    <t>3x185+95 mm2</t>
  </si>
  <si>
    <t>3x240+120 mm2</t>
  </si>
  <si>
    <t>VZDUCHOTECHNIKA</t>
  </si>
  <si>
    <t>Ventilátor - montáž se zapojením</t>
  </si>
  <si>
    <t>Doběhový spínač, DT3</t>
  </si>
  <si>
    <t>SVÍTIDLA</t>
  </si>
  <si>
    <t xml:space="preserve">X/LED Reflektor 50W teplá bílá IP65 </t>
  </si>
  <si>
    <t>A – 21-013/258/CY + příplatek za nerezové spony</t>
  </si>
  <si>
    <t>AN – 21-013/258/CY-TR + příplatek za nerezové spony</t>
  </si>
  <si>
    <t>B - SVÍTIDLO ZÁŘIVKOVÉ PODHLEDOVÉ S MŘÍŽKOU 3x14W, typ 29-023/314/CBA Lyra, BEGHELLI</t>
  </si>
  <si>
    <t>C - SVÍTIDLO ZÁŘIVKOVÉ PODHLEDOVÉ S MŘÍŽKOU 4x14W, typ 29-023/414/CBA Lyra, BEGHELLI</t>
  </si>
  <si>
    <t>D - SVÍTIDLO PODHLEDOVÉ DOWNLIGHT 2x26W, typ 33-494/226/C Crater, BEGHELLI</t>
  </si>
  <si>
    <t>DN  -  SVÍTIDLO PODHLEDOVÉ DOWNLIGHT 2x26W, typ 33-494/226/C – TR Crater, BEGHELLI</t>
  </si>
  <si>
    <t>E - SVÍTIDLO PODHLEDOVÉ DOWNLIGHT S DIFUZOREM 2x26W, typ 33-494/226/C+D Crater, BEGHELLI</t>
  </si>
  <si>
    <t>EN - SVÍTIDLO PODHLEDOVÉ DOWNLIGHT S DIFUZOREM 2x26W, typ 33-494/226/C++D-TR  + 99-880 Crater, BEGHELLI</t>
  </si>
  <si>
    <t>F – SVÍTIDLO ZÁŘIVKOVÉ NÁSTĚNNÉ 2x26W, typ 66-054/226/C, BEGHELLI</t>
  </si>
  <si>
    <t>G -21-013/258/CYV + příplatek za nerezové spony</t>
  </si>
  <si>
    <t>Světelný zdroj 52110, 58W</t>
  </si>
  <si>
    <t>Světelný zdroj 52401, 14W</t>
  </si>
  <si>
    <t>Světelný zdroj 51111, 26W</t>
  </si>
  <si>
    <t>N1 - 19022+19044</t>
  </si>
  <si>
    <t>N2 – 19022+19042</t>
  </si>
  <si>
    <t>N – TB16400</t>
  </si>
  <si>
    <t>Baterie nouzového osvětlení – V90803L</t>
  </si>
  <si>
    <t>TOPNÝ KABEL</t>
  </si>
  <si>
    <t>Topný kabel DEVI DTIP-18 535W,230V, 29m</t>
  </si>
  <si>
    <t>Topný kabel DEVI DTIP-18 1075W, 230V, 59m</t>
  </si>
  <si>
    <t>Instalační krabice 006.PL IP66 Marlanvil, (100x100x70mm)</t>
  </si>
  <si>
    <t>Regulátor Devireg DEVI + teplotní snímač</t>
  </si>
  <si>
    <t>SNÍMAČE</t>
  </si>
  <si>
    <t>Soumrakový spínač VZ-99 16A, nástěnný, 2200VA, 85x65x45mm, IP54</t>
  </si>
  <si>
    <t>ROZVÁDĚČE</t>
  </si>
  <si>
    <t>RACK haly LU7 – rozváděč stojanový</t>
  </si>
  <si>
    <t>19' rozvaděč stojanový např. TRITON RMA-42-A66-XAX-A1</t>
  </si>
  <si>
    <t>Svorkovnice LSA plus, rozpojovací, Krone, 10-ti párová</t>
  </si>
  <si>
    <t>Přepěťová ochrana CLSA-DSL</t>
  </si>
  <si>
    <t>Ukončení optického kabelu</t>
  </si>
  <si>
    <t>Měření optické kabeláže včetně vystavení protokolu</t>
  </si>
  <si>
    <t>Zapojení a proměření metalické kabeláže</t>
  </si>
  <si>
    <t>Drobný instalační materiál</t>
  </si>
  <si>
    <t>Rozváděč RH1 - Moeller</t>
  </si>
  <si>
    <t>Skříň XVTL-BF-8/6/18</t>
  </si>
  <si>
    <t>Boční kryt XVTL-S-6/18</t>
  </si>
  <si>
    <r>
      <t xml:space="preserve">Spodní krycí plech </t>
    </r>
    <r>
      <rPr>
        <sz val="8"/>
        <color indexed="8"/>
        <rFont val="FrutigerCE-Roman"/>
        <charset val="238"/>
      </rPr>
      <t>XVTL-BP/JL-8</t>
    </r>
  </si>
  <si>
    <t>Výkonový odpínač HCE970H HAGER , 1000A</t>
  </si>
  <si>
    <t>Výkonový jistič BH630+SE-BH-0630-MTV9 OEZ, včetně příslušenství</t>
  </si>
  <si>
    <t>LPN-6B-1 Jistič MCB</t>
  </si>
  <si>
    <t>LPN-10C-1 Jistič MCB</t>
  </si>
  <si>
    <t>LPN-16B-1 Jistič MCB</t>
  </si>
  <si>
    <t>LPN-16C-1 Jistič MCB</t>
  </si>
  <si>
    <t>LPN-10B-3 Jistič MCB</t>
  </si>
  <si>
    <t>Řadový pojistkový odpínač Varius velikosti 1 do 250 A FH1-3A/F</t>
  </si>
  <si>
    <t>Nožová pojistková vložka PHNA1 100A gG</t>
  </si>
  <si>
    <t>Nožová pojistková vložka PHNA1 200A gG</t>
  </si>
  <si>
    <t xml:space="preserve"> Řadový pojistkový odpínač FH000-3A/T</t>
  </si>
  <si>
    <t>Nožová pojistková vložka PHNA000 32A gG</t>
  </si>
  <si>
    <t>Nožová pojistková vložka PHNA000 40A gG</t>
  </si>
  <si>
    <t>Svodič bleskových proudů FLP-A35-0.9 35 kA (10/350), typ 1</t>
  </si>
  <si>
    <t>Svodič přepětí SLP-275 V/3, typ 2</t>
  </si>
  <si>
    <t>Měřící transformátor proudu MTP ARM-30 200/5A 2 VA tř. 1</t>
  </si>
  <si>
    <t>Elektroměr UME 370L - elektroměr - 161 - 300 V AC- 3 fáze - nepřímé měření - ../5 A</t>
  </si>
  <si>
    <t>Instalační stykač RSI-40-40-A230</t>
  </si>
  <si>
    <t>Univerzální řadová svorka OTL 120/1, DIN, 16-120mm2 (280 A)</t>
  </si>
  <si>
    <t>Univerzální řadová svorka OTL 240/1, DIN, 35-240mm2 (425 A)</t>
  </si>
  <si>
    <t>Řadová svornice RSA 10 A, DIN, 1,5-16mm2 (57 A)</t>
  </si>
  <si>
    <t>Řadová svornice RSA 4 A, DIN, 0,5-6mm2 (32 A)</t>
  </si>
  <si>
    <t>Podružný materiál a instalační vybavení rozváděče (fázové sběrnice, sběrnice PE a N,  držáky sběrnic, rošty, držáky roštů,  DIN lišty, příchytky, připojovací a spojovací  materiál apod.)</t>
  </si>
  <si>
    <t>Rozváděč RP2 - SCHRACK</t>
  </si>
  <si>
    <t>IL006118-F Rám+dveře 1A-18</t>
  </si>
  <si>
    <t>CSIL129118 Konstrukce instalační 1-18</t>
  </si>
  <si>
    <t>LPN-10B-1 Jistič MCB</t>
  </si>
  <si>
    <t>LPN-25B-1 Jistič MCB</t>
  </si>
  <si>
    <t>OLI-10B-1N-030AC</t>
  </si>
  <si>
    <t>OFI-40-4-030AC</t>
  </si>
  <si>
    <t>OLI-16B-1N-030AC</t>
  </si>
  <si>
    <t>Svodič přepětí SLP-275 V/4, typ 2</t>
  </si>
  <si>
    <t xml:space="preserve"> Vypínač 3 pól. 63A SBN363</t>
  </si>
  <si>
    <t>Rozváděč RP3 - SCHRACK</t>
  </si>
  <si>
    <t xml:space="preserve"> Vypínač 3 pól. 40A SBN340</t>
  </si>
  <si>
    <t>Rozváděč RP4 - Moeller</t>
  </si>
  <si>
    <t>Skříň XVTL-BF-6/3/16</t>
  </si>
  <si>
    <t>Boční kryt XVTL-S-3/16</t>
  </si>
  <si>
    <t>Spodní krycí plech XVTL-BP/JL-6</t>
  </si>
  <si>
    <t>Výkonový odpínač HCD630H Hager</t>
  </si>
  <si>
    <t>Výkonový jistič BD250NE305+SE-BD-0250-MTV9, včetně příslušenství, nastaven na 200A</t>
  </si>
  <si>
    <t>LPN-16C-3 Jistič MCB</t>
  </si>
  <si>
    <t>LPN-20C-3 Jistič MCB</t>
  </si>
  <si>
    <t>LPN-40C-3 Jistič MCB</t>
  </si>
  <si>
    <t>Rozváděč RP5 - Moeller</t>
  </si>
  <si>
    <t>Skříň XVTL-BF-4/3/16</t>
  </si>
  <si>
    <r>
      <t xml:space="preserve">Spodní krycí plech </t>
    </r>
    <r>
      <rPr>
        <sz val="8"/>
        <color indexed="8"/>
        <rFont val="FrutigerCE-Roman"/>
        <charset val="238"/>
      </rPr>
      <t>XVTL-BP/JL-4</t>
    </r>
  </si>
  <si>
    <t>Výkonový odpínač HCB250H Hager</t>
  </si>
  <si>
    <t>LPN-20C-1 Jistič MCB</t>
  </si>
  <si>
    <t>LPN-25C-3 Jistič MCB</t>
  </si>
  <si>
    <t>LPN-32C-3 Jistič MCB</t>
  </si>
  <si>
    <t>LST-125C-3</t>
  </si>
  <si>
    <t>ÚPRAVA ELEKTROINSTALACE HALY LU5</t>
  </si>
  <si>
    <t>Topný okruh s ochranným opletením - 120 W / 11,4 m, např. 23ADPSV 10120</t>
  </si>
  <si>
    <t>Úprava rozváděče v LU5</t>
  </si>
  <si>
    <t>Termostat EB-Therm 800</t>
  </si>
  <si>
    <t>SANITÁRNÍ PŘÍSTROJE</t>
  </si>
  <si>
    <t>Napájecí zdroj pro splachovače, ZAC 1/20 (max 3)</t>
  </si>
  <si>
    <t>Optoelektronický splachovač pisoárů AUP2</t>
  </si>
  <si>
    <t>UZEMNĚNÍ A POSPOJOVÁNÍ</t>
  </si>
  <si>
    <t>FeZn30x4 (1.0 kg/m), volně</t>
  </si>
  <si>
    <t>Drát FeZn 10, volně</t>
  </si>
  <si>
    <t>Drát FeZn 8, volně</t>
  </si>
  <si>
    <t>Pospojování vodičem CYA 2,5 žl/z (H07V-K)</t>
  </si>
  <si>
    <t>Pospojování vodičem CYA 10 žl/z (H07V-K)</t>
  </si>
  <si>
    <t>Přivaření drátu (průměr do 10mm)</t>
  </si>
  <si>
    <t>PODPĚRA VEDENÍ - ZINKOVANÉ PROVEDENÍ</t>
  </si>
  <si>
    <t>PV21c na ploché střechy, plast se štěrkovou výplní</t>
  </si>
  <si>
    <t>Víčko PV21c</t>
  </si>
  <si>
    <t>Podpěra vedení s lepícím páskem DEHNsnap 297 110, plast</t>
  </si>
  <si>
    <t>SVORKA HROMOSVODNÍ, UZEMŇOVACÍ - ZINKOVANÉ PROVEDENÍ</t>
  </si>
  <si>
    <t>SS spojovací</t>
  </si>
  <si>
    <t>SK křížová</t>
  </si>
  <si>
    <t>SJ 1 k jímací tyči,D=20</t>
  </si>
  <si>
    <t>SOa na okapové žlaby</t>
  </si>
  <si>
    <t>ST6 na potrubí, D50-61mm</t>
  </si>
  <si>
    <t>SZb zkušební - litinová</t>
  </si>
  <si>
    <t>Štítek 1</t>
  </si>
  <si>
    <t>HROMOSVOD - HLINÍKOVÉ PROVEDENÍ</t>
  </si>
  <si>
    <t>Drát 8 AlMgSi, pevně</t>
  </si>
  <si>
    <t>JR 2,0 AlMgSi s rovným koncem, L 2000mm</t>
  </si>
  <si>
    <t>PB 9 podstavec betonový 9kg + podložka gumová pro PB 9</t>
  </si>
  <si>
    <t>STAVEBNÍ  A ZEMNÍ PRÁCE</t>
  </si>
  <si>
    <t>Příprava kapes pro krabice</t>
  </si>
  <si>
    <t>Vysekání rýh pro vodiče v omítce stěn šíře 50mm, hl. 50mm</t>
  </si>
  <si>
    <t>Vysekání rýh pro vodiče v omítce stěn šíře 70mm, hl. 50mm</t>
  </si>
  <si>
    <t>Odvoz suti do 1 km</t>
  </si>
  <si>
    <t>Příplatek za každý další 1 km odvozu suti (odvoz 20km)</t>
  </si>
  <si>
    <t>Lešení lehké pomocné výška podlah 1,9m</t>
  </si>
  <si>
    <t>Lešení řadové s podlahami š. 1m v. 10m</t>
  </si>
  <si>
    <t>Montáž nespecifikovatelné položky</t>
  </si>
  <si>
    <t>Protipožární ucpávky kabelových tras</t>
  </si>
  <si>
    <t>OSTATNÍ PROFESE</t>
  </si>
  <si>
    <t>Spolupráce s ostatními profesemi</t>
  </si>
  <si>
    <t>Revizní technik</t>
  </si>
  <si>
    <t>Spolupráce s revizním technikem</t>
  </si>
  <si>
    <t>Podružný materiál (+3% ceny materiálu)</t>
  </si>
  <si>
    <t>Elektromontáže - celkem</t>
  </si>
  <si>
    <t>Pozn.: Rozpočet neobsahuje níže uvedené vybavení racků, bude určeno dle dohody realizační firmy s investorem:</t>
  </si>
  <si>
    <t>Vybavení RACK haly LU7</t>
  </si>
  <si>
    <t>19'' patch panel 48 port 1U cat.6, stíněný</t>
  </si>
  <si>
    <t>19" Optická vana 12, včetně kazety, výplně a čela</t>
  </si>
  <si>
    <t>Manažovatelný switch 24 portů</t>
  </si>
  <si>
    <t>Optický převodník + příslušenství</t>
  </si>
  <si>
    <t>RACK haly LU2 - doplnění osazení racku</t>
  </si>
  <si>
    <t>RACK haly LU6 - doplnění osazení racku</t>
  </si>
  <si>
    <t>Optický patch kabel</t>
  </si>
  <si>
    <t>Vypracoval: Ing. Jakub Libosvár</t>
  </si>
  <si>
    <t>Dodávka rozváděče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</si>
  <si>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</si>
  <si>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</si>
  <si>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</si>
  <si>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</si>
  <si>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</si>
  <si>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</si>
  <si>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</si>
  <si>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</si>
  <si>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</si>
  <si>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</si>
  <si>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GZS 0,00% z pravé strany mezisoučtu 2</t>
  </si>
  <si>
    <t>Provozní vlivy 0,00% z pravé strany mezisoučtu 2</t>
  </si>
  <si>
    <t>Základ a hodnota DPH 21%</t>
  </si>
  <si>
    <t>Základ a hodnota DPH 15%</t>
  </si>
  <si>
    <t>Roční nárůst cen 0,00%</t>
  </si>
  <si>
    <t>Zaslepení 2kusů pro TČ 2.etapa - 4x zaslepovací příruba DN65, spojovací materiál</t>
  </si>
  <si>
    <t>Zakázka: Výstavba haly LU7 – systém EZS</t>
  </si>
  <si>
    <t>EZS</t>
  </si>
  <si>
    <t>FTP kabel Cat5E, drát, PVC - šedý, stíněný</t>
  </si>
  <si>
    <t>10110890 Kabel UTP 4 pár, kat.5e 250 MHz, LS0H</t>
  </si>
  <si>
    <t>VL 06-6x0,22</t>
  </si>
  <si>
    <t>Elektroinstalační lišta  LV 18x13</t>
  </si>
  <si>
    <t>P026-B - ZDROJ + KONCENTRÁTOR - P026-B - ZDROJ 2,75A + A158 V BOXU PLECH</t>
  </si>
  <si>
    <t>Koncentrátor G8 A158 Honeywell</t>
  </si>
  <si>
    <t>AKU 12V/17Ah (PS12170 VdS)</t>
  </si>
  <si>
    <t>BEZKONTAKTNÍ ČTEČKA: Modul čtečky ASR-603/605 bez krytu (CEM-603) + Kryt čtečky ASR-603 béžový (B-603)</t>
  </si>
  <si>
    <t>MAXM2000 Řídící modul v kovovém krytu pro připojení dvou bezkontaktních čteček</t>
  </si>
  <si>
    <t>MK7 (1305-006) - LCD klávesnice</t>
  </si>
  <si>
    <t>Signalizační velká LED dioda v krytu barva červená (ART1490CR)</t>
  </si>
  <si>
    <t>Odchozí tlačítko, např. tlačítkový spínač SCHURTER 1241.1624.2, individuální úpravy - zapracování do krytu signalizační LED (ART1490CR)</t>
  </si>
  <si>
    <t xml:space="preserve">MAGNETICKÝ KONTAKT typ SM-50T - bílý (0701-058) - povrchový </t>
  </si>
  <si>
    <t>MAGNETICKÝ KONTAKT MASIVNÍ (pro vrata), typ MET-300T (0701-060) - povrchový</t>
  </si>
  <si>
    <t xml:space="preserve">ROZVODNÁ KRABIČKA, typ RK Z111 (0703-069) - 8 pájecích svorek + TAMPER </t>
  </si>
  <si>
    <t>DG55 (0701-005) - DUAL+SB469 (0701-094) - universální kloubový stojan</t>
  </si>
  <si>
    <t>Infrazávora vnitřní - DUAL PB-40D (0701-068) - 40m</t>
  </si>
  <si>
    <t xml:space="preserve">HOLDER STEEL L1 (1405-041) - držák infrazávor na zeď </t>
  </si>
  <si>
    <t>VENKOVNÍ ZÁLOHOVANÁ MAGNETODYNAMICKÁ SIRÉNA, typ PS-128 SIGNAL (0703-034), s blikačem, 7 Ah/12V</t>
  </si>
  <si>
    <t>VNITŘNÍ SIRÉNA typ SA 913TF (0703-029)</t>
  </si>
  <si>
    <t>BREAK-TDW-4C-BOX/12-24 - Vysílač pro přenos RS485(422) po optice, MM/SM, Box (v Racku LU7)</t>
  </si>
  <si>
    <t>BREAK-RDW-4C-BOX/12-24 - Přijímač pro přenos RS485(422) po optice, MM/SM, Box (v Racku LU7)</t>
  </si>
  <si>
    <t>Venk. infrazávory, délka přívodní kabeláže a výkopu bude upřesněna investorem</t>
  </si>
  <si>
    <t>AX-350TF - 2-paprsková IR závora, dosah 100 m, synchronizace - 4 kanály</t>
  </si>
  <si>
    <t xml:space="preserve">HU-1 - Sada vyhřívacích jednotek (pár) pro IR závory AX-350/650TF </t>
  </si>
  <si>
    <t xml:space="preserve">MB200 - Jednostranný sloup pro IR závory Optex &amp; Takex, montáž na patku, výška 2,0 m </t>
  </si>
  <si>
    <t>MBFB - Konzola pro montáž sloupů řady MB na betonovou patku</t>
  </si>
  <si>
    <t>TCEPKPFLE 3x4x0,8</t>
  </si>
  <si>
    <t>CYKY-O 3x2.5, volně</t>
  </si>
  <si>
    <t>KF 09040 trubka KOPOFLEX 40, volně</t>
  </si>
  <si>
    <t>Zdroj 24V, např. OEZ UNZ-10T-X024</t>
  </si>
  <si>
    <t>Přeprogramování stávající ústředny Galaxy</t>
  </si>
  <si>
    <t>EZS - místnost Racku v LU2</t>
  </si>
  <si>
    <t>BREAK-TDW-4C-BOX/12-24 - Vysílač pro přenos RS485(422) po optice, MM/SM, Box</t>
  </si>
  <si>
    <t xml:space="preserve">BREAK-RDW-4C-BOX/12-24 - Přijímač pro přenos RS485(422) po optice, MM/SM, Box </t>
  </si>
  <si>
    <t>Vytýčení trati - kabelové vedení v zastaveném prostoru (délka pro lože kabelu a příslušné zemní práce pro uložení kabeláže k infrazávorám budou upřesněny investorem)</t>
  </si>
  <si>
    <t>Hloubení kabelové rýhy – zemina třídy 4, šíře 350mm, hloubka 700mm, ručně</t>
  </si>
  <si>
    <t>Lože kabelu z kopaného písku, šíře do 35cm, tloušťka 5cm + 5cm, kryté fólií</t>
  </si>
  <si>
    <t>Písek pro lože kabelu</t>
  </si>
  <si>
    <t>Folie Elektro 220mm, krycí výstražná fólie</t>
  </si>
  <si>
    <t>Zához kabelové rýhy - zemina třídy 4, šíře 350mm, hloubka 700mm, ručně</t>
  </si>
  <si>
    <t>Provizorní úprava terénu - zemina třídy 4</t>
  </si>
  <si>
    <t>Jáma pro sloupy</t>
  </si>
  <si>
    <r>
      <t>m</t>
    </r>
    <r>
      <rPr>
        <vertAlign val="superscript"/>
        <sz val="8"/>
        <color indexed="8"/>
        <rFont val="Tahoma"/>
        <family val="2"/>
        <charset val="238"/>
      </rPr>
      <t>3</t>
    </r>
  </si>
  <si>
    <t>Základ z prostého betonu do bednění</t>
  </si>
  <si>
    <t>Elektrická zabezpečovací signalizace LU7  D+M viz příloha samostatný rozpočet</t>
  </si>
  <si>
    <t>Elektrická zabezpečovací signalizace AREÁL  D+M viz příloha samostatný rozpočet</t>
  </si>
  <si>
    <t>2. EZS</t>
  </si>
  <si>
    <t>Modul RIO ve skříni</t>
  </si>
  <si>
    <t>Zálohovaný zdroj, kompletní</t>
  </si>
  <si>
    <t>Ovládací klávesnice</t>
  </si>
  <si>
    <t>PIR s č.zrcadlem, vějíř 15m, antimask</t>
  </si>
  <si>
    <t>Magnetický kontakt dveřní, okenní</t>
  </si>
  <si>
    <t>Akustická siréna, kompletní</t>
  </si>
  <si>
    <t>GSM komunikátor</t>
  </si>
  <si>
    <t>Propojovací/zakončovací člen</t>
  </si>
  <si>
    <t>Magnetický kontakt vratový</t>
  </si>
  <si>
    <t>Infrazávora 4paprsková s frekvenční synchronizací, 150/300m, venkovní</t>
  </si>
  <si>
    <t>Vyhřívací vložka s mlhovým filtrem, kompletní</t>
  </si>
  <si>
    <t>Typový sloupek pro infrazávoru, D50mm, kompletní</t>
  </si>
  <si>
    <t>Kabel FTP 4-pár kat. 5e, LSZH, UC300 24 4P FRNC</t>
  </si>
  <si>
    <t>součet</t>
  </si>
  <si>
    <t>EZS dodávka CELKEM</t>
  </si>
  <si>
    <t>Montáž EZS</t>
  </si>
  <si>
    <t>kabel - sběrnice, napájení</t>
  </si>
  <si>
    <t>Krabice se svorkovnicí, tamper</t>
  </si>
  <si>
    <t>Kabel TCEKPFLE 4P1,0 ve výkopu</t>
  </si>
  <si>
    <t>Kabel UTP 4-pár kat. 5e, LSZH, UC300 24 4P FRNC</t>
  </si>
  <si>
    <t>SYKFY 2x2x0,6</t>
  </si>
  <si>
    <t>PVC trubka elektroinstalační o20, vč. příslušenství</t>
  </si>
  <si>
    <t>PVC trubka elektroinstalační o25, vč. příslušenství</t>
  </si>
  <si>
    <t xml:space="preserve">Trubka elektroinstalační monoflex o23, </t>
  </si>
  <si>
    <t>Značení a upřesnění  trasy vedení</t>
  </si>
  <si>
    <t>zpracování a příprava programu EZS a přístup. Systému</t>
  </si>
  <si>
    <t>OK výroba a montáž</t>
  </si>
  <si>
    <t>Svorková skříň IP 54, přep. ochrany, rozhraní pro kabel infrazávor</t>
  </si>
  <si>
    <t>Nastavení, seřízení, doplnění blokace</t>
  </si>
  <si>
    <t>Dopracování technické dokumentace podle dodávaných systémů, schémata, tech. Pomoc</t>
  </si>
  <si>
    <t>Uvedení do provozu</t>
  </si>
  <si>
    <t>Uvedení do provozu, zaškolení obsluhy</t>
  </si>
  <si>
    <t>2. EZS celkem</t>
  </si>
  <si>
    <t>Kč</t>
  </si>
  <si>
    <t>Lešení a zemní práce</t>
  </si>
  <si>
    <t>Lešení do 6m, montáž, demontáž, doprava</t>
  </si>
  <si>
    <t>Pojízdná montážní plošina</t>
  </si>
  <si>
    <t>Výkop kabel. rýhy, kabel. lože, zához rýhy</t>
  </si>
  <si>
    <t>Kompletní základ pro sloupek infrazávory</t>
  </si>
  <si>
    <t>Lešení a zemní práce Celkem</t>
  </si>
  <si>
    <t xml:space="preserve"> HZS</t>
  </si>
  <si>
    <t xml:space="preserve">Práce spojené s napojením na svork.skříně </t>
  </si>
  <si>
    <t>Demontáž zařízení Esprit v LU 6</t>
  </si>
  <si>
    <t>Výchozí revize kabelových rozvodů</t>
  </si>
  <si>
    <t>Komplexní vyzkoušení, spoluúčast při zprovozňování</t>
  </si>
  <si>
    <t>Zhotovení a sestavení dokumentace skut.stavu</t>
  </si>
  <si>
    <t>Zhotovení dokumentace pro realizaci stavby - dílenská dokumentace,scémata</t>
  </si>
  <si>
    <t>HZS Celkem</t>
  </si>
  <si>
    <t>EZS montáž  - součet</t>
  </si>
  <si>
    <t>EZS montáž  - celkem</t>
  </si>
  <si>
    <t>Zprovoznění - EZS</t>
  </si>
  <si>
    <t>Zprovoznění EZS</t>
  </si>
  <si>
    <t>Nastavení dálkového přenosu</t>
  </si>
  <si>
    <t>Kontrola funkce EZS</t>
  </si>
  <si>
    <t>Proškolení prac. údržby  - na čištění detektorů,  zkoušek, koordinace</t>
  </si>
  <si>
    <t xml:space="preserve"> Zprovoznění - celkem</t>
  </si>
  <si>
    <t>kč</t>
  </si>
  <si>
    <t xml:space="preserve">Stavba: </t>
  </si>
  <si>
    <t>D-plast</t>
  </si>
  <si>
    <t>Stupeň:</t>
  </si>
  <si>
    <t>DPS</t>
  </si>
  <si>
    <t>Profese:</t>
  </si>
  <si>
    <t xml:space="preserve">Investor: </t>
  </si>
  <si>
    <t>D - plast</t>
  </si>
  <si>
    <t>EZS v areálu D-plast Lůžkovice</t>
  </si>
  <si>
    <t>SPECIFIKACE PRACÍ A DODÁVEK</t>
  </si>
  <si>
    <t xml:space="preserve">  Celkem</t>
  </si>
  <si>
    <t xml:space="preserve">  Dodávka</t>
  </si>
  <si>
    <t xml:space="preserve">   Montáž</t>
  </si>
  <si>
    <t>Zprovoznění</t>
  </si>
  <si>
    <t>Inženýring</t>
  </si>
  <si>
    <t>Investor:</t>
  </si>
  <si>
    <t>Stavba:</t>
  </si>
  <si>
    <t>Rekapitulace:</t>
  </si>
  <si>
    <t xml:space="preserve"> 2.</t>
  </si>
  <si>
    <t xml:space="preserve">Platnost cen: </t>
  </si>
  <si>
    <t>Ceny jsou bez DPH</t>
  </si>
  <si>
    <t>Ing. Alois Peček</t>
  </si>
  <si>
    <t>Zak. číslo:</t>
  </si>
  <si>
    <t>Počet listů:</t>
  </si>
  <si>
    <t>Datum:</t>
  </si>
  <si>
    <t>11/2016</t>
  </si>
  <si>
    <t>PŘEHLED NÁKLADŮ</t>
  </si>
  <si>
    <t>Název objektu :</t>
  </si>
  <si>
    <t>JKSO :</t>
  </si>
  <si>
    <t>Strojovna rekuperace</t>
  </si>
  <si>
    <t>Vytápění/chlazení</t>
  </si>
  <si>
    <t>Název stavby :</t>
  </si>
  <si>
    <t>SKP :</t>
  </si>
  <si>
    <t>Vypracoval :</t>
  </si>
  <si>
    <t>David Šeliga +420 702 024 334</t>
  </si>
  <si>
    <t>Objednatel :</t>
  </si>
  <si>
    <t>D Plast a.s., U Tescomy 206, 760 01 Zlín - Lužkovice</t>
  </si>
  <si>
    <t>Počet listů :</t>
  </si>
  <si>
    <t>Zakázkové číslo :</t>
  </si>
  <si>
    <t>Zpracovatel projektu :</t>
  </si>
  <si>
    <t>atelier IXY.cz</t>
  </si>
  <si>
    <t>Zhotovitel :</t>
  </si>
  <si>
    <t xml:space="preserve">REKAPITULACE  </t>
  </si>
  <si>
    <t>%  činí :</t>
  </si>
  <si>
    <t>CENA ZA OBJEKT CELKEM BEZ DPH</t>
  </si>
  <si>
    <t>Ve výpisu není zahrnuta cena za:</t>
  </si>
  <si>
    <t>Zapravení zdiva a podlah po montáži instalací.</t>
  </si>
  <si>
    <t>Terénní úpravy, rorezebrání a úprava podlah a zpevněných ploch.</t>
  </si>
  <si>
    <t>Uvedené ceny jsou v Kč a nezahrnují DPH, pokud to není uvedeno.</t>
  </si>
  <si>
    <t>Nedílnou součásti je projektová dokumentace.</t>
  </si>
  <si>
    <t>V položkách je zahrnutý podružný materiál, který je k provedení díla nezbytný.</t>
  </si>
  <si>
    <t>Soupis obsahuje ceny roku 2015, nelze jej považovat za cenu konečnou.</t>
  </si>
  <si>
    <t>Skutečnou cenu díla stanoví dohodou zhotovitel dle realizační dokumentace a položkového rozpočtu.</t>
  </si>
  <si>
    <t xml:space="preserve">  Typ</t>
  </si>
  <si>
    <t xml:space="preserve">  Popis</t>
  </si>
  <si>
    <r>
      <rPr>
        <sz val="10"/>
        <rFont val="Arial CE"/>
        <charset val="238"/>
      </rPr>
      <t>M.j.</t>
    </r>
  </si>
  <si>
    <t>Mn.</t>
  </si>
  <si>
    <t>Cena/ks</t>
  </si>
  <si>
    <t>mont./ks</t>
  </si>
  <si>
    <t>neobsazeno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</si>
</sst>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0.0%"/>
    <numFmt numFmtId="165" formatCode="0.0"/>
    <numFmt numFmtId="166" formatCode="#,##0\ &quot;Kč&quot;"/>
    <numFmt numFmtId="167" formatCode="0.00000"/>
    <numFmt numFmtId="168" formatCode="0000"/>
    <numFmt numFmtId="169" formatCode="#,##0\ &quot;Kč&quot;;[Red]#,##0\ &quot;Kč&quot;"/>
    <numFmt numFmtId="170" formatCode="#,##0.00\ &quot;Kč&quot;;[Red]#,##0.00\ &quot;Kč&quot;"/>
    <numFmt numFmtId="171" formatCode="#,##0.00;[Red]#,##0.00"/>
    <numFmt numFmtId="172" formatCode="#,##0;[Red]#,##0"/>
    <numFmt numFmtId="173" formatCode="#,##0.0;[Red]#,##0.0"/>
    <numFmt numFmtId="174" formatCode="0;[Red]0"/>
    <numFmt numFmtId="175" formatCode="#,##0.0\ &quot;Kč&quot;"/>
    <numFmt numFmtId="176" formatCode="#,##0.00&quot; Kč&quot;"/>
    <numFmt numFmtId="177" formatCode="#,##0.000"/>
    <numFmt numFmtId="178" formatCode="0_)"/>
    <numFmt numFmtId="179" formatCode="#,##0.00_);\(#,##0.00\)"/>
    <numFmt numFmtId="180" formatCode="#,##0_);\(#,##0\)"/>
  </numFmts>
  <fonts count="113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</font>
    <font>
      <sz val="8"/>
      <name val="Arial CE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family val="1"/>
      <charset val="238"/>
    </font>
    <font>
      <b/>
      <sz val="40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8"/>
      <color indexed="10"/>
      <name val="Arial CE"/>
      <family val="2"/>
      <charset val="238"/>
    </font>
    <font>
      <b/>
      <u/>
      <sz val="8"/>
      <color indexed="10"/>
      <name val="Arial CE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name val="Arial CE"/>
      <charset val="238"/>
    </font>
    <font>
      <sz val="9"/>
      <color rgb="FF000000"/>
      <name val="敓潧⁥䥕ᬀ恟题˙☸+_x0008_"/>
      <charset val="238"/>
    </font>
    <font>
      <b/>
      <sz val="10"/>
      <color rgb="FF000000"/>
      <name val="敓潧⁥䥕ᬀ恟题˙☸+_x0008_"/>
      <charset val="238"/>
    </font>
    <font>
      <b/>
      <sz val="11"/>
      <color rgb="FF000000"/>
      <name val="敓潧⁥䥕ᬀ恟题˙☸+_x0008_"/>
      <charset val="238"/>
    </font>
    <font>
      <i/>
      <sz val="10"/>
      <color rgb="FF000000"/>
      <name val="敓潧⁥䥕ᬀ恟题˙☸+_x0008_"/>
      <charset val="238"/>
    </font>
    <font>
      <sz val="8"/>
      <color indexed="8"/>
      <name val="Arial"/>
      <family val="2"/>
      <charset val="238"/>
    </font>
    <font>
      <sz val="10"/>
      <name val="Plotter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8"/>
      <name val="Times New Roman"/>
      <family val="1"/>
      <charset val="238"/>
    </font>
    <font>
      <b/>
      <sz val="8"/>
      <name val="Arial Narrow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 Narrow"/>
      <family val="2"/>
      <charset val="238"/>
    </font>
    <font>
      <i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1"/>
      <name val="Arial Narrow"/>
      <family val="2"/>
      <charset val="238"/>
    </font>
    <font>
      <b/>
      <sz val="14"/>
      <color indexed="18"/>
      <name val="Arial CE"/>
      <family val="2"/>
      <charset val="238"/>
    </font>
    <font>
      <b/>
      <i/>
      <sz val="12"/>
      <color indexed="18"/>
      <name val="Arial CE"/>
      <family val="2"/>
      <charset val="238"/>
    </font>
    <font>
      <sz val="10"/>
      <color indexed="18"/>
      <name val="Arial CE"/>
      <family val="2"/>
      <charset val="238"/>
    </font>
    <font>
      <b/>
      <u/>
      <sz val="16"/>
      <color indexed="1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2"/>
      <name val="Arial CE"/>
      <charset val="238"/>
    </font>
    <font>
      <sz val="12"/>
      <name val="Arial CE"/>
      <charset val="238"/>
    </font>
    <font>
      <b/>
      <sz val="10"/>
      <color indexed="81"/>
      <name val="Tahoma"/>
      <family val="2"/>
      <charset val="238"/>
    </font>
    <font>
      <b/>
      <sz val="15"/>
      <name val="Arial"/>
      <family val="2"/>
      <charset val="238"/>
    </font>
    <font>
      <b/>
      <sz val="12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i/>
      <sz val="9"/>
      <color indexed="8"/>
      <name val="Tahoma"/>
      <family val="2"/>
      <charset val="238"/>
    </font>
    <font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FrutigerCE-Roman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8"/>
      <color indexed="8"/>
      <name val="Tahoma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1"/>
      <name val="Times New Roman CE"/>
      <family val="1"/>
      <charset val="238"/>
    </font>
    <font>
      <sz val="11"/>
      <name val="Arial Narrow CE"/>
      <family val="2"/>
      <charset val="238"/>
    </font>
    <font>
      <b/>
      <sz val="11"/>
      <name val="Arial CE"/>
      <charset val="238"/>
    </font>
    <font>
      <b/>
      <sz val="11"/>
      <name val="Arial Narrow CE"/>
      <charset val="238"/>
    </font>
    <font>
      <sz val="10"/>
      <color indexed="9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FF0000"/>
      <name val="Arial"/>
      <charset val="204"/>
    </font>
    <font>
      <sz val="9"/>
      <color rgb="FFFF0000"/>
      <name val="Arial"/>
      <charset val="204"/>
    </font>
    <font>
      <u/>
      <sz val="10"/>
      <color theme="10"/>
      <name val="Arial CE"/>
      <charset val="238"/>
    </font>
    <font>
      <u/>
      <sz val="10"/>
      <color theme="11"/>
      <name val="Arial CE"/>
      <charset val="238"/>
    </font>
    <font>
      <strike/>
      <sz val="8"/>
      <color rgb="FFFF0000"/>
      <name val="Arial"/>
      <charset val="204"/>
    </font>
    <font>
      <strike/>
      <sz val="9"/>
      <color rgb="FFFF0000"/>
      <name val="Arial"/>
      <charset val="204"/>
    </font>
    <font>
      <strike/>
      <sz val="10"/>
      <color rgb="FFFF0000"/>
      <name val="Arial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0"/>
      </patternFill>
    </fill>
  </fills>
  <borders count="19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FFFF"/>
      </right>
      <top/>
      <bottom/>
      <diagonal/>
    </border>
    <border>
      <left/>
      <right style="medium">
        <color rgb="FF69FFFF"/>
      </right>
      <top/>
      <bottom style="medium">
        <color rgb="FF69FFFF"/>
      </bottom>
      <diagonal/>
    </border>
    <border>
      <left/>
      <right style="medium">
        <color rgb="FF00FFFF"/>
      </right>
      <top/>
      <bottom style="medium">
        <color rgb="FF00FFFF"/>
      </bottom>
      <diagonal/>
    </border>
    <border>
      <left/>
      <right/>
      <top/>
      <bottom style="medium">
        <color rgb="FF00FFFF"/>
      </bottom>
      <diagonal/>
    </border>
    <border>
      <left style="medium">
        <color auto="1"/>
      </left>
      <right/>
      <top style="medium">
        <color rgb="FF69FFFF"/>
      </top>
      <bottom style="medium">
        <color rgb="FF69FFFF"/>
      </bottom>
      <diagonal/>
    </border>
    <border>
      <left/>
      <right style="medium">
        <color rgb="FF69FFFF"/>
      </right>
      <top style="medium">
        <color rgb="FF69FFFF"/>
      </top>
      <bottom style="medium">
        <color rgb="FF69FFFF"/>
      </bottom>
      <diagonal/>
    </border>
    <border>
      <left/>
      <right style="medium">
        <color rgb="FF00FFFF"/>
      </right>
      <top style="medium">
        <color rgb="FF00FFFF"/>
      </top>
      <bottom style="medium">
        <color rgb="FF00FFFF"/>
      </bottom>
      <diagonal/>
    </border>
    <border>
      <left/>
      <right/>
      <top style="medium">
        <color rgb="FF00FFFF"/>
      </top>
      <bottom style="medium">
        <color rgb="FF00FFFF"/>
      </bottom>
      <diagonal/>
    </border>
    <border>
      <left/>
      <right style="medium">
        <color auto="1"/>
      </right>
      <top style="medium">
        <color rgb="FF00FFFF"/>
      </top>
      <bottom style="medium">
        <color rgb="FF00FFFF"/>
      </bottom>
      <diagonal/>
    </border>
    <border>
      <left style="medium">
        <color auto="1"/>
      </left>
      <right/>
      <top/>
      <bottom style="medium">
        <color rgb="FF69FFFF"/>
      </bottom>
      <diagonal/>
    </border>
    <border>
      <left/>
      <right style="medium">
        <color auto="1"/>
      </right>
      <top/>
      <bottom style="medium">
        <color rgb="FF00FFFF"/>
      </bottom>
      <diagonal/>
    </border>
    <border>
      <left/>
      <right style="medium">
        <color rgb="FF69FFFF"/>
      </right>
      <top/>
      <bottom style="medium">
        <color rgb="FF00FFFF"/>
      </bottom>
      <diagonal/>
    </border>
    <border>
      <left style="medium">
        <color rgb="FF00FFFF"/>
      </left>
      <right style="medium">
        <color rgb="FF00FFFF"/>
      </right>
      <top/>
      <bottom style="medium">
        <color rgb="FF00FFFF"/>
      </bottom>
      <diagonal/>
    </border>
    <border>
      <left/>
      <right style="medium">
        <color rgb="FF00FFFF"/>
      </right>
      <top/>
      <bottom style="medium">
        <color rgb="FF69FFFF"/>
      </bottom>
      <diagonal/>
    </border>
    <border>
      <left/>
      <right style="medium">
        <color rgb="FF69FFFF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FFFF"/>
      </right>
      <top style="medium">
        <color auto="1"/>
      </top>
      <bottom/>
      <diagonal/>
    </border>
    <border>
      <left style="medium">
        <color rgb="FF00FFFF"/>
      </left>
      <right style="medium">
        <color rgb="FF00FFFF"/>
      </right>
      <top style="medium">
        <color auto="1"/>
      </top>
      <bottom/>
      <diagonal/>
    </border>
    <border>
      <left style="medium">
        <color rgb="FF00FFFF"/>
      </left>
      <right/>
      <top style="medium">
        <color auto="1"/>
      </top>
      <bottom/>
      <diagonal/>
    </border>
    <border>
      <left style="medium">
        <color rgb="FF00FFFF"/>
      </left>
      <right/>
      <top/>
      <bottom style="medium">
        <color rgb="FF00FFFF"/>
      </bottom>
      <diagonal/>
    </border>
    <border>
      <left style="medium">
        <color rgb="FF00FFFF"/>
      </left>
      <right style="medium">
        <color rgb="FF69FFFF"/>
      </right>
      <top style="medium">
        <color auto="1"/>
      </top>
      <bottom/>
      <diagonal/>
    </border>
    <border>
      <left style="medium">
        <color rgb="FF00FFFF"/>
      </left>
      <right style="medium">
        <color rgb="FF69FFFF"/>
      </right>
      <top/>
      <bottom style="medium">
        <color rgb="FF69FFFF"/>
      </bottom>
      <diagonal/>
    </border>
    <border>
      <left style="medium">
        <color rgb="FF69FFFF"/>
      </left>
      <right/>
      <top style="medium">
        <color auto="1"/>
      </top>
      <bottom/>
      <diagonal/>
    </border>
    <border>
      <left/>
      <right style="medium">
        <color rgb="FF69FFFF"/>
      </right>
      <top style="medium">
        <color auto="1"/>
      </top>
      <bottom/>
      <diagonal/>
    </border>
    <border>
      <left style="medium">
        <color rgb="FF69FFFF"/>
      </left>
      <right/>
      <top/>
      <bottom style="medium">
        <color rgb="FF69FFFF"/>
      </bottom>
      <diagonal/>
    </border>
    <border>
      <left style="medium">
        <color rgb="FF69FFFF"/>
      </left>
      <right/>
      <top/>
      <bottom style="medium">
        <color rgb="FF00FFFF"/>
      </bottom>
      <diagonal/>
    </border>
    <border>
      <left style="medium">
        <color rgb="FF00FFFF"/>
      </left>
      <right/>
      <top style="medium">
        <color rgb="FF00FFFF"/>
      </top>
      <bottom style="medium">
        <color rgb="FF00FFFF"/>
      </bottom>
      <diagonal/>
    </border>
    <border>
      <left style="medium">
        <color rgb="FF00FFFF"/>
      </left>
      <right/>
      <top style="medium">
        <color rgb="FF69FFFF"/>
      </top>
      <bottom style="medium">
        <color rgb="FF00FFFF"/>
      </bottom>
      <diagonal/>
    </border>
    <border>
      <left/>
      <right style="medium">
        <color rgb="FF00FFFF"/>
      </right>
      <top style="medium">
        <color rgb="FF69FFFF"/>
      </top>
      <bottom style="medium">
        <color rgb="FF00FFFF"/>
      </bottom>
      <diagonal/>
    </border>
    <border>
      <left style="medium">
        <color rgb="FF69FFFF"/>
      </left>
      <right/>
      <top style="medium">
        <color rgb="FF00FFFF"/>
      </top>
      <bottom style="medium">
        <color rgb="FF00FFFF"/>
      </bottom>
      <diagonal/>
    </border>
    <border>
      <left style="medium">
        <color auto="1"/>
      </left>
      <right/>
      <top style="medium">
        <color rgb="FF69FFFF"/>
      </top>
      <bottom style="medium">
        <color auto="1"/>
      </bottom>
      <diagonal/>
    </border>
    <border>
      <left/>
      <right style="medium">
        <color auto="1"/>
      </right>
      <top style="medium">
        <color rgb="FF69FFFF"/>
      </top>
      <bottom style="medium">
        <color auto="1"/>
      </bottom>
      <diagonal/>
    </border>
    <border>
      <left style="medium">
        <color auto="1"/>
      </left>
      <right/>
      <top style="medium">
        <color rgb="FF00FFFF"/>
      </top>
      <bottom style="medium">
        <color auto="1"/>
      </bottom>
      <diagonal/>
    </border>
    <border>
      <left/>
      <right/>
      <top style="medium">
        <color rgb="FF00FFFF"/>
      </top>
      <bottom style="medium">
        <color auto="1"/>
      </bottom>
      <diagonal/>
    </border>
    <border>
      <left/>
      <right style="medium">
        <color auto="1"/>
      </right>
      <top style="medium">
        <color rgb="FF00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69FFFF"/>
      </bottom>
      <diagonal/>
    </border>
    <border>
      <left/>
      <right style="medium">
        <color rgb="FF69FFFF"/>
      </right>
      <top style="medium">
        <color auto="1"/>
      </top>
      <bottom style="medium">
        <color rgb="FF69FFFF"/>
      </bottom>
      <diagonal/>
    </border>
    <border>
      <left style="medium">
        <color rgb="FF69FFFF"/>
      </left>
      <right/>
      <top style="medium">
        <color auto="1"/>
      </top>
      <bottom style="medium">
        <color rgb="FF69FFFF"/>
      </bottom>
      <diagonal/>
    </border>
    <border>
      <left/>
      <right/>
      <top style="medium">
        <color auto="1"/>
      </top>
      <bottom style="medium">
        <color rgb="FF69FFFF"/>
      </bottom>
      <diagonal/>
    </border>
    <border>
      <left/>
      <right style="medium">
        <color auto="1"/>
      </right>
      <top style="medium">
        <color auto="1"/>
      </top>
      <bottom style="medium">
        <color rgb="FF69FFFF"/>
      </bottom>
      <diagonal/>
    </border>
    <border>
      <left style="medium">
        <color rgb="FF69FFFF"/>
      </left>
      <right/>
      <top style="medium">
        <color rgb="FF69FFFF"/>
      </top>
      <bottom style="medium">
        <color rgb="FF69FFFF"/>
      </bottom>
      <diagonal/>
    </border>
    <border>
      <left/>
      <right/>
      <top style="medium">
        <color rgb="FF69FFFF"/>
      </top>
      <bottom style="medium">
        <color rgb="FF69FFFF"/>
      </bottom>
      <diagonal/>
    </border>
    <border>
      <left/>
      <right style="medium">
        <color auto="1"/>
      </right>
      <top style="medium">
        <color rgb="FF69FFFF"/>
      </top>
      <bottom style="medium">
        <color rgb="FF69FFFF"/>
      </bottom>
      <diagonal/>
    </border>
    <border>
      <left style="medium">
        <color rgb="FF69FFFF"/>
      </left>
      <right/>
      <top style="medium">
        <color rgb="FF69FFFF"/>
      </top>
      <bottom style="medium">
        <color rgb="FF00FFFF"/>
      </bottom>
      <diagonal/>
    </border>
    <border>
      <left/>
      <right/>
      <top style="medium">
        <color rgb="FF69FFFF"/>
      </top>
      <bottom style="medium">
        <color rgb="FF00FFFF"/>
      </bottom>
      <diagonal/>
    </border>
    <border>
      <left/>
      <right style="medium">
        <color auto="1"/>
      </right>
      <top style="medium">
        <color rgb="FF69FFFF"/>
      </top>
      <bottom style="medium">
        <color rgb="FF00FFFF"/>
      </bottom>
      <diagonal/>
    </border>
    <border>
      <left/>
      <right style="medium">
        <color rgb="FF00FFFF"/>
      </right>
      <top style="medium">
        <color auto="1"/>
      </top>
      <bottom style="medium">
        <color rgb="FF69FFFF"/>
      </bottom>
      <diagonal/>
    </border>
    <border>
      <left style="medium">
        <color rgb="FF00FFFF"/>
      </left>
      <right/>
      <top style="medium">
        <color auto="1"/>
      </top>
      <bottom style="medium">
        <color rgb="FF00FFFF"/>
      </bottom>
      <diagonal/>
    </border>
    <border>
      <left/>
      <right/>
      <top style="medium">
        <color auto="1"/>
      </top>
      <bottom style="medium">
        <color rgb="FF00FFFF"/>
      </bottom>
      <diagonal/>
    </border>
    <border>
      <left/>
      <right style="medium">
        <color rgb="FF00FFFF"/>
      </right>
      <top style="medium">
        <color auto="1"/>
      </top>
      <bottom style="medium">
        <color rgb="FF00FFFF"/>
      </bottom>
      <diagonal/>
    </border>
    <border>
      <left/>
      <right style="medium">
        <color auto="1"/>
      </right>
      <top style="medium">
        <color auto="1"/>
      </top>
      <bottom style="medium">
        <color rgb="FF00FFFF"/>
      </bottom>
      <diagonal/>
    </border>
    <border>
      <left/>
      <right style="medium">
        <color rgb="FF00FFFF"/>
      </right>
      <top style="medium">
        <color rgb="FF69FFFF"/>
      </top>
      <bottom style="medium">
        <color rgb="FF69FFFF"/>
      </bottom>
      <diagonal/>
    </border>
    <border>
      <left style="medium">
        <color rgb="FF00FFFF"/>
      </left>
      <right/>
      <top style="medium">
        <color rgb="FF00FFFF"/>
      </top>
      <bottom style="medium">
        <color rgb="FF69FFFF"/>
      </bottom>
      <diagonal/>
    </border>
    <border>
      <left/>
      <right/>
      <top style="medium">
        <color rgb="FF00FFFF"/>
      </top>
      <bottom style="medium">
        <color rgb="FF69FFFF"/>
      </bottom>
      <diagonal/>
    </border>
    <border>
      <left/>
      <right style="medium">
        <color rgb="FF00FFFF"/>
      </right>
      <top style="medium">
        <color rgb="FF00FFFF"/>
      </top>
      <bottom style="medium">
        <color rgb="FF69FFFF"/>
      </bottom>
      <diagonal/>
    </border>
    <border>
      <left/>
      <right style="medium">
        <color auto="1"/>
      </right>
      <top style="medium">
        <color rgb="FF00FFFF"/>
      </top>
      <bottom style="medium">
        <color rgb="FF69FFFF"/>
      </bottom>
      <diagonal/>
    </border>
    <border>
      <left style="medium">
        <color rgb="FF00FFFF"/>
      </left>
      <right/>
      <top style="medium">
        <color rgb="FF69FFFF"/>
      </top>
      <bottom style="medium">
        <color rgb="FF69FFFF"/>
      </bottom>
      <diagonal/>
    </border>
    <border>
      <left/>
      <right/>
      <top style="medium">
        <color rgb="FF69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FFFF"/>
      </bottom>
      <diagonal/>
    </border>
    <border>
      <left style="medium">
        <color auto="1"/>
      </left>
      <right/>
      <top style="medium">
        <color rgb="FF00FFFF"/>
      </top>
      <bottom style="medium">
        <color rgb="FF69FFFF"/>
      </bottom>
      <diagonal/>
    </border>
    <border>
      <left/>
      <right style="medium">
        <color rgb="FF69FFFF"/>
      </right>
      <top style="medium">
        <color rgb="FF00FFFF"/>
      </top>
      <bottom style="medium">
        <color rgb="FF69FFFF"/>
      </bottom>
      <diagonal/>
    </border>
    <border>
      <left style="medium">
        <color rgb="FF69FFFF"/>
      </left>
      <right/>
      <top style="medium">
        <color rgb="FF00FFFF"/>
      </top>
      <bottom style="medium">
        <color rgb="FF69FFFF"/>
      </bottom>
      <diagonal/>
    </border>
    <border>
      <left style="medium">
        <color auto="1"/>
      </left>
      <right/>
      <top style="medium">
        <color rgb="FF69FFFF"/>
      </top>
      <bottom style="medium">
        <color rgb="FF00FFFF"/>
      </bottom>
      <diagonal/>
    </border>
    <border>
      <left style="medium">
        <color auto="1"/>
      </left>
      <right/>
      <top style="medium">
        <color rgb="FF00FFFF"/>
      </top>
      <bottom style="medium">
        <color rgb="FF00FFFF"/>
      </bottom>
      <diagonal/>
    </border>
    <border>
      <left/>
      <right style="medium">
        <color rgb="FF69FFFF"/>
      </right>
      <top style="medium">
        <color rgb="FF00FFFF"/>
      </top>
      <bottom style="medium">
        <color auto="1"/>
      </bottom>
      <diagonal/>
    </border>
    <border>
      <left style="medium">
        <color rgb="FF69FFFF"/>
      </left>
      <right/>
      <top style="medium">
        <color rgb="FF69FFFF"/>
      </top>
      <bottom style="medium">
        <color auto="1"/>
      </bottom>
      <diagonal/>
    </border>
    <border>
      <left/>
      <right style="medium">
        <color rgb="FF69FFFF"/>
      </right>
      <top style="medium">
        <color rgb="FF69FFFF"/>
      </top>
      <bottom style="medium">
        <color auto="1"/>
      </bottom>
      <diagonal/>
    </border>
    <border>
      <left style="thin">
        <color auto="1"/>
      </left>
      <right style="hair">
        <color indexed="41"/>
      </right>
      <top style="hair">
        <color rgb="FF00B0F0"/>
      </top>
      <bottom style="hair">
        <color indexed="41"/>
      </bottom>
      <diagonal/>
    </border>
    <border>
      <left style="hair">
        <color indexed="41"/>
      </left>
      <right style="hair">
        <color indexed="41"/>
      </right>
      <top style="hair">
        <color indexed="41"/>
      </top>
      <bottom style="hair">
        <color indexed="41"/>
      </bottom>
      <diagonal/>
    </border>
    <border>
      <left style="thin">
        <color auto="1"/>
      </left>
      <right style="hair">
        <color indexed="41"/>
      </right>
      <top style="hair">
        <color indexed="41"/>
      </top>
      <bottom style="hair">
        <color indexed="41"/>
      </bottom>
      <diagonal/>
    </border>
    <border>
      <left style="hair">
        <color indexed="41"/>
      </left>
      <right style="hair">
        <color indexed="41"/>
      </right>
      <top style="hair">
        <color indexed="41"/>
      </top>
      <bottom/>
      <diagonal/>
    </border>
    <border>
      <left style="thin">
        <color auto="1"/>
      </left>
      <right style="hair">
        <color indexed="41"/>
      </right>
      <top style="thin">
        <color auto="1"/>
      </top>
      <bottom style="hair">
        <color rgb="FF00B0F0"/>
      </bottom>
      <diagonal/>
    </border>
    <border>
      <left style="hair">
        <color indexed="41"/>
      </left>
      <right style="hair">
        <color indexed="41"/>
      </right>
      <top style="thin">
        <color auto="1"/>
      </top>
      <bottom style="hair">
        <color rgb="FF00B0F0"/>
      </bottom>
      <diagonal/>
    </border>
    <border>
      <left style="hair">
        <color indexed="41"/>
      </left>
      <right/>
      <top style="thin">
        <color auto="1"/>
      </top>
      <bottom style="hair">
        <color rgb="FF00B0F0"/>
      </bottom>
      <diagonal/>
    </border>
    <border>
      <left style="hair">
        <color indexed="41"/>
      </left>
      <right/>
      <top style="hair">
        <color indexed="41"/>
      </top>
      <bottom style="hair">
        <color indexed="41"/>
      </bottom>
      <diagonal/>
    </border>
    <border>
      <left style="hair">
        <color indexed="41"/>
      </left>
      <right style="hair">
        <color indexed="41"/>
      </right>
      <top style="hair">
        <color rgb="FF00B0F0"/>
      </top>
      <bottom style="hair">
        <color indexed="41"/>
      </bottom>
      <diagonal/>
    </border>
    <border>
      <left style="hair">
        <color indexed="41"/>
      </left>
      <right/>
      <top style="hair">
        <color rgb="FF00B0F0"/>
      </top>
      <bottom style="hair">
        <color indexed="41"/>
      </bottom>
      <diagonal/>
    </border>
    <border>
      <left style="hair">
        <color indexed="15"/>
      </left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hair">
        <color indexed="15"/>
      </left>
      <right/>
      <top style="hair">
        <color indexed="15"/>
      </top>
      <bottom style="hair">
        <color indexed="15"/>
      </bottom>
      <diagonal/>
    </border>
    <border>
      <left style="thin">
        <color auto="1"/>
      </left>
      <right style="hair">
        <color indexed="41"/>
      </right>
      <top style="thin">
        <color auto="1"/>
      </top>
      <bottom style="hair">
        <color indexed="41"/>
      </bottom>
      <diagonal/>
    </border>
    <border>
      <left style="hair">
        <color indexed="41"/>
      </left>
      <right style="hair">
        <color indexed="41"/>
      </right>
      <top style="thin">
        <color auto="1"/>
      </top>
      <bottom style="hair">
        <color indexed="41"/>
      </bottom>
      <diagonal/>
    </border>
    <border>
      <left style="thin">
        <color auto="1"/>
      </left>
      <right style="hair">
        <color indexed="41"/>
      </right>
      <top style="hair">
        <color indexed="4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9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1" fillId="0" borderId="0"/>
    <xf numFmtId="0" fontId="20" fillId="0" borderId="0"/>
    <xf numFmtId="0" fontId="1" fillId="0" borderId="0"/>
    <xf numFmtId="0" fontId="87" fillId="0" borderId="0"/>
    <xf numFmtId="49" fontId="28" fillId="0" borderId="0" applyFill="0" applyProtection="0"/>
    <xf numFmtId="178" fontId="28" fillId="0" borderId="0"/>
    <xf numFmtId="179" fontId="28" fillId="0" borderId="0"/>
    <xf numFmtId="0" fontId="1" fillId="0" borderId="0"/>
    <xf numFmtId="180" fontId="99" fillId="0" borderId="0" applyFill="0" applyBorder="0" applyProtection="0"/>
    <xf numFmtId="44" fontId="2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</cellStyleXfs>
  <cellXfs count="159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Continuous"/>
    </xf>
    <xf numFmtId="49" fontId="4" fillId="2" borderId="20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centerContinuous"/>
    </xf>
    <xf numFmtId="0" fontId="3" fillId="0" borderId="21" xfId="0" applyFont="1" applyBorder="1"/>
    <xf numFmtId="49" fontId="3" fillId="0" borderId="22" xfId="0" applyNumberFormat="1" applyFont="1" applyBorder="1" applyAlignment="1">
      <alignment horizontal="left"/>
    </xf>
    <xf numFmtId="0" fontId="1" fillId="0" borderId="23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4" xfId="0" applyFont="1" applyBorder="1" applyAlignment="1">
      <alignment horizontal="left"/>
    </xf>
    <xf numFmtId="0" fontId="7" fillId="0" borderId="23" xfId="0" applyFont="1" applyBorder="1"/>
    <xf numFmtId="49" fontId="3" fillId="0" borderId="24" xfId="0" applyNumberFormat="1" applyFont="1" applyBorder="1" applyAlignment="1">
      <alignment horizontal="left"/>
    </xf>
    <xf numFmtId="49" fontId="7" fillId="2" borderId="23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4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5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6" xfId="0" applyFont="1" applyBorder="1"/>
    <xf numFmtId="0" fontId="3" fillId="0" borderId="15" xfId="0" applyNumberFormat="1" applyFont="1" applyBorder="1"/>
    <xf numFmtId="0" fontId="3" fillId="0" borderId="27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7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27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27" xfId="0" applyFont="1" applyBorder="1" applyAlignment="1"/>
    <xf numFmtId="3" fontId="1" fillId="0" borderId="0" xfId="0" applyNumberFormat="1" applyFont="1"/>
    <xf numFmtId="0" fontId="3" fillId="0" borderId="23" xfId="0" applyFont="1" applyBorder="1"/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3" xfId="0" applyFont="1" applyBorder="1"/>
    <xf numFmtId="0" fontId="1" fillId="0" borderId="34" xfId="0" applyFont="1" applyBorder="1"/>
    <xf numFmtId="3" fontId="1" fillId="0" borderId="22" xfId="0" applyNumberFormat="1" applyFont="1" applyBorder="1"/>
    <xf numFmtId="0" fontId="1" fillId="0" borderId="18" xfId="0" applyFont="1" applyBorder="1"/>
    <xf numFmtId="3" fontId="1" fillId="0" borderId="20" xfId="0" applyNumberFormat="1" applyFont="1" applyBorder="1"/>
    <xf numFmtId="0" fontId="1" fillId="0" borderId="19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5" xfId="0" applyFont="1" applyBorder="1"/>
    <xf numFmtId="0" fontId="1" fillId="0" borderId="34" xfId="0" applyFont="1" applyBorder="1" applyAlignment="1">
      <alignment shrinkToFit="1"/>
    </xf>
    <xf numFmtId="0" fontId="1" fillId="0" borderId="36" xfId="0" applyFont="1" applyBorder="1"/>
    <xf numFmtId="0" fontId="1" fillId="0" borderId="25" xfId="0" applyFont="1" applyBorder="1"/>
    <xf numFmtId="3" fontId="1" fillId="0" borderId="39" xfId="0" applyNumberFormat="1" applyFont="1" applyBorder="1"/>
    <xf numFmtId="0" fontId="1" fillId="0" borderId="37" xfId="0" applyFont="1" applyBorder="1"/>
    <xf numFmtId="3" fontId="1" fillId="0" borderId="40" xfId="0" applyNumberFormat="1" applyFont="1" applyBorder="1"/>
    <xf numFmtId="0" fontId="1" fillId="0" borderId="38" xfId="0" applyFont="1" applyBorder="1"/>
    <xf numFmtId="0" fontId="7" fillId="2" borderId="18" xfId="0" applyFont="1" applyFill="1" applyBorder="1"/>
    <xf numFmtId="0" fontId="7" fillId="2" borderId="20" xfId="0" applyFont="1" applyFill="1" applyBorder="1"/>
    <xf numFmtId="0" fontId="7" fillId="2" borderId="19" xfId="0" applyFont="1" applyFill="1" applyBorder="1"/>
    <xf numFmtId="0" fontId="7" fillId="2" borderId="41" xfId="0" applyFont="1" applyFill="1" applyBorder="1"/>
    <xf numFmtId="0" fontId="7" fillId="2" borderId="42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/>
    <xf numFmtId="0" fontId="1" fillId="0" borderId="0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7" xfId="0" applyFont="1" applyFill="1" applyBorder="1"/>
    <xf numFmtId="0" fontId="6" fillId="2" borderId="40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3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2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2" xfId="0" applyFont="1" applyFill="1" applyBorder="1"/>
    <xf numFmtId="0" fontId="7" fillId="2" borderId="61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0" fontId="1" fillId="0" borderId="28" xfId="0" applyFont="1" applyBorder="1"/>
    <xf numFmtId="3" fontId="1" fillId="0" borderId="3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2" borderId="37" xfId="0" applyFont="1" applyFill="1" applyBorder="1"/>
    <xf numFmtId="0" fontId="7" fillId="2" borderId="40" xfId="0" applyFont="1" applyFill="1" applyBorder="1"/>
    <xf numFmtId="0" fontId="1" fillId="2" borderId="40" xfId="0" applyFont="1" applyFill="1" applyBorder="1"/>
    <xf numFmtId="4" fontId="1" fillId="2" borderId="48" xfId="0" applyNumberFormat="1" applyFont="1" applyFill="1" applyBorder="1"/>
    <xf numFmtId="4" fontId="1" fillId="2" borderId="37" xfId="0" applyNumberFormat="1" applyFont="1" applyFill="1" applyBorder="1"/>
    <xf numFmtId="4" fontId="1" fillId="2" borderId="40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7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" fontId="1" fillId="0" borderId="5" xfId="1" applyNumberFormat="1" applyFont="1" applyBorder="1"/>
    <xf numFmtId="0" fontId="14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5" fillId="6" borderId="64" xfId="1" applyNumberFormat="1" applyFont="1" applyFill="1" applyBorder="1" applyAlignment="1">
      <alignment horizontal="right" wrapText="1"/>
    </xf>
    <xf numFmtId="0" fontId="15" fillId="6" borderId="4" xfId="1" applyFont="1" applyFill="1" applyBorder="1" applyAlignment="1">
      <alignment horizontal="left" wrapText="1"/>
    </xf>
    <xf numFmtId="0" fontId="15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7" fillId="2" borderId="15" xfId="1" applyNumberFormat="1" applyFont="1" applyFill="1" applyBorder="1" applyAlignment="1">
      <alignment horizontal="left"/>
    </xf>
    <xf numFmtId="0" fontId="17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5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5" xfId="0" applyNumberFormat="1" applyFont="1" applyBorder="1"/>
    <xf numFmtId="20" fontId="14" fillId="0" borderId="0" xfId="1" applyNumberFormat="1" applyFont="1" applyAlignment="1">
      <alignment wrapText="1"/>
    </xf>
    <xf numFmtId="0" fontId="9" fillId="0" borderId="0" xfId="1"/>
    <xf numFmtId="0" fontId="22" fillId="0" borderId="0" xfId="1" applyFont="1" applyAlignment="1">
      <alignment horizontal="centerContinuous"/>
    </xf>
    <xf numFmtId="0" fontId="23" fillId="0" borderId="0" xfId="1" applyFont="1" applyAlignment="1">
      <alignment horizontal="centerContinuous"/>
    </xf>
    <xf numFmtId="0" fontId="23" fillId="0" borderId="0" xfId="1" applyFont="1" applyAlignment="1">
      <alignment horizontal="right"/>
    </xf>
    <xf numFmtId="0" fontId="24" fillId="0" borderId="51" xfId="1" applyFont="1" applyBorder="1"/>
    <xf numFmtId="0" fontId="9" fillId="0" borderId="51" xfId="1" applyBorder="1"/>
    <xf numFmtId="0" fontId="25" fillId="0" borderId="52" xfId="1" applyFont="1" applyBorder="1" applyAlignment="1">
      <alignment horizontal="right"/>
    </xf>
    <xf numFmtId="0" fontId="9" fillId="0" borderId="51" xfId="1" applyBorder="1" applyAlignment="1">
      <alignment horizontal="left"/>
    </xf>
    <xf numFmtId="0" fontId="9" fillId="0" borderId="53" xfId="1" applyBorder="1"/>
    <xf numFmtId="0" fontId="24" fillId="0" borderId="56" xfId="1" applyFont="1" applyBorder="1"/>
    <xf numFmtId="0" fontId="9" fillId="0" borderId="56" xfId="1" applyBorder="1"/>
    <xf numFmtId="0" fontId="25" fillId="0" borderId="0" xfId="1" applyFont="1"/>
    <xf numFmtId="0" fontId="9" fillId="0" borderId="0" xfId="1" applyFont="1"/>
    <xf numFmtId="0" fontId="9" fillId="0" borderId="0" xfId="1" applyAlignment="1">
      <alignment horizontal="right"/>
    </xf>
    <xf numFmtId="0" fontId="9" fillId="0" borderId="0" xfId="1" applyAlignment="1"/>
    <xf numFmtId="49" fontId="26" fillId="7" borderId="15" xfId="1" applyNumberFormat="1" applyFont="1" applyFill="1" applyBorder="1"/>
    <xf numFmtId="0" fontId="26" fillId="7" borderId="3" xfId="1" applyFont="1" applyFill="1" applyBorder="1" applyAlignment="1">
      <alignment horizontal="center"/>
    </xf>
    <xf numFmtId="0" fontId="26" fillId="7" borderId="3" xfId="1" applyNumberFormat="1" applyFont="1" applyFill="1" applyBorder="1" applyAlignment="1">
      <alignment horizontal="center"/>
    </xf>
    <xf numFmtId="0" fontId="26" fillId="7" borderId="15" xfId="1" applyFont="1" applyFill="1" applyBorder="1" applyAlignment="1">
      <alignment horizontal="center"/>
    </xf>
    <xf numFmtId="0" fontId="27" fillId="0" borderId="17" xfId="1" applyFont="1" applyBorder="1" applyAlignment="1">
      <alignment horizontal="center"/>
    </xf>
    <xf numFmtId="0" fontId="27" fillId="0" borderId="17" xfId="1" applyNumberFormat="1" applyFont="1" applyBorder="1" applyAlignment="1">
      <alignment horizontal="left"/>
    </xf>
    <xf numFmtId="0" fontId="27" fillId="0" borderId="17" xfId="1" applyFont="1" applyBorder="1"/>
    <xf numFmtId="0" fontId="9" fillId="0" borderId="17" xfId="1" applyBorder="1" applyAlignment="1">
      <alignment horizontal="center"/>
    </xf>
    <xf numFmtId="0" fontId="9" fillId="0" borderId="17" xfId="1" applyNumberFormat="1" applyBorder="1" applyAlignment="1">
      <alignment horizontal="right"/>
    </xf>
    <xf numFmtId="0" fontId="9" fillId="0" borderId="17" xfId="1" applyNumberFormat="1" applyBorder="1"/>
    <xf numFmtId="0" fontId="28" fillId="0" borderId="17" xfId="1" applyFont="1" applyBorder="1" applyAlignment="1">
      <alignment horizontal="center" vertical="top"/>
    </xf>
    <xf numFmtId="49" fontId="29" fillId="0" borderId="17" xfId="1" applyNumberFormat="1" applyFont="1" applyBorder="1" applyAlignment="1">
      <alignment horizontal="left" vertical="top"/>
    </xf>
    <xf numFmtId="0" fontId="29" fillId="0" borderId="17" xfId="1" applyFont="1" applyBorder="1" applyAlignment="1">
      <alignment wrapText="1"/>
    </xf>
    <xf numFmtId="49" fontId="30" fillId="0" borderId="17" xfId="1" applyNumberFormat="1" applyFont="1" applyBorder="1" applyAlignment="1">
      <alignment horizontal="center" shrinkToFit="1"/>
    </xf>
    <xf numFmtId="4" fontId="30" fillId="0" borderId="17" xfId="1" applyNumberFormat="1" applyFont="1" applyBorder="1" applyAlignment="1">
      <alignment horizontal="right"/>
    </xf>
    <xf numFmtId="4" fontId="30" fillId="0" borderId="17" xfId="1" applyNumberFormat="1" applyFont="1" applyBorder="1"/>
    <xf numFmtId="0" fontId="9" fillId="2" borderId="21" xfId="1" applyFill="1" applyBorder="1" applyAlignment="1">
      <alignment horizontal="center"/>
    </xf>
    <xf numFmtId="49" fontId="24" fillId="2" borderId="21" xfId="1" applyNumberFormat="1" applyFont="1" applyFill="1" applyBorder="1" applyAlignment="1">
      <alignment horizontal="left"/>
    </xf>
    <xf numFmtId="0" fontId="24" fillId="2" borderId="21" xfId="1" applyFont="1" applyFill="1" applyBorder="1"/>
    <xf numFmtId="4" fontId="9" fillId="2" borderId="21" xfId="1" applyNumberFormat="1" applyFill="1" applyBorder="1" applyAlignment="1">
      <alignment horizontal="right"/>
    </xf>
    <xf numFmtId="4" fontId="27" fillId="2" borderId="21" xfId="1" applyNumberFormat="1" applyFont="1" applyFill="1" applyBorder="1"/>
    <xf numFmtId="49" fontId="31" fillId="0" borderId="17" xfId="1" applyNumberFormat="1" applyFont="1" applyBorder="1" applyAlignment="1">
      <alignment horizontal="left"/>
    </xf>
    <xf numFmtId="0" fontId="31" fillId="0" borderId="17" xfId="1" applyFont="1" applyBorder="1" applyAlignment="1">
      <alignment wrapText="1"/>
    </xf>
    <xf numFmtId="0" fontId="31" fillId="0" borderId="17" xfId="1" applyFont="1" applyBorder="1"/>
    <xf numFmtId="0" fontId="27" fillId="0" borderId="16" xfId="1" applyFont="1" applyBorder="1" applyAlignment="1">
      <alignment horizontal="center"/>
    </xf>
    <xf numFmtId="0" fontId="27" fillId="0" borderId="16" xfId="1" applyNumberFormat="1" applyFont="1" applyBorder="1" applyAlignment="1">
      <alignment horizontal="left"/>
    </xf>
    <xf numFmtId="0" fontId="27" fillId="0" borderId="16" xfId="1" applyFont="1" applyBorder="1"/>
    <xf numFmtId="0" fontId="9" fillId="0" borderId="16" xfId="1" applyBorder="1" applyAlignment="1">
      <alignment horizontal="center"/>
    </xf>
    <xf numFmtId="0" fontId="9" fillId="0" borderId="16" xfId="1" applyNumberFormat="1" applyBorder="1" applyAlignment="1">
      <alignment horizontal="right"/>
    </xf>
    <xf numFmtId="0" fontId="9" fillId="0" borderId="16" xfId="1" applyNumberFormat="1" applyBorder="1"/>
    <xf numFmtId="0" fontId="33" fillId="0" borderId="2" xfId="2" applyNumberFormat="1" applyFont="1" applyBorder="1" applyAlignment="1">
      <alignment horizontal="left" vertical="center" wrapText="1"/>
    </xf>
    <xf numFmtId="164" fontId="35" fillId="0" borderId="3" xfId="3" applyNumberFormat="1" applyFont="1" applyFill="1" applyBorder="1" applyAlignment="1">
      <alignment horizontal="center" vertical="center"/>
    </xf>
    <xf numFmtId="0" fontId="40" fillId="0" borderId="68" xfId="3" applyFont="1" applyFill="1" applyBorder="1" applyAlignment="1">
      <alignment horizontal="center" vertical="center"/>
    </xf>
    <xf numFmtId="0" fontId="40" fillId="0" borderId="39" xfId="3" applyFont="1" applyFill="1" applyBorder="1" applyAlignment="1">
      <alignment horizontal="center" vertical="center"/>
    </xf>
    <xf numFmtId="0" fontId="40" fillId="0" borderId="61" xfId="3" applyFont="1" applyFill="1" applyBorder="1" applyAlignment="1">
      <alignment horizontal="center" vertical="center"/>
    </xf>
    <xf numFmtId="0" fontId="41" fillId="0" borderId="41" xfId="3" applyFont="1" applyFill="1" applyBorder="1" applyAlignment="1">
      <alignment horizontal="left" vertical="center" indent="1"/>
    </xf>
    <xf numFmtId="0" fontId="40" fillId="0" borderId="19" xfId="3" applyFont="1" applyFill="1" applyBorder="1" applyAlignment="1">
      <alignment horizontal="center" vertical="center"/>
    </xf>
    <xf numFmtId="0" fontId="40" fillId="0" borderId="66" xfId="3" applyFont="1" applyFill="1" applyBorder="1" applyAlignment="1">
      <alignment horizontal="center" vertical="center"/>
    </xf>
    <xf numFmtId="0" fontId="40" fillId="0" borderId="67" xfId="3" applyFont="1" applyFill="1" applyBorder="1" applyAlignment="1">
      <alignment horizontal="center" vertical="center"/>
    </xf>
    <xf numFmtId="0" fontId="35" fillId="0" borderId="26" xfId="3" applyFont="1" applyBorder="1" applyAlignment="1">
      <alignment horizontal="center" vertical="center"/>
    </xf>
    <xf numFmtId="1" fontId="35" fillId="0" borderId="45" xfId="3" applyNumberFormat="1" applyFont="1" applyFill="1" applyBorder="1" applyAlignment="1">
      <alignment horizontal="left" vertical="center" indent="1"/>
    </xf>
    <xf numFmtId="1" fontId="35" fillId="0" borderId="3" xfId="3" applyNumberFormat="1" applyFont="1" applyFill="1" applyBorder="1" applyAlignment="1">
      <alignment vertical="center"/>
    </xf>
    <xf numFmtId="0" fontId="35" fillId="0" borderId="15" xfId="3" applyFont="1" applyBorder="1" applyAlignment="1">
      <alignment horizontal="center" vertical="center"/>
    </xf>
    <xf numFmtId="1" fontId="35" fillId="0" borderId="24" xfId="3" applyNumberFormat="1" applyFont="1" applyBorder="1" applyAlignment="1">
      <alignment horizontal="center" vertical="center"/>
    </xf>
    <xf numFmtId="171" fontId="35" fillId="0" borderId="26" xfId="3" applyNumberFormat="1" applyFont="1" applyBorder="1" applyAlignment="1">
      <alignment horizontal="right" vertical="center"/>
    </xf>
    <xf numFmtId="4" fontId="35" fillId="0" borderId="24" xfId="3" applyNumberFormat="1" applyFont="1" applyFill="1" applyBorder="1" applyAlignment="1">
      <alignment horizontal="right" vertical="center"/>
    </xf>
    <xf numFmtId="0" fontId="35" fillId="0" borderId="35" xfId="3" applyFont="1" applyBorder="1" applyAlignment="1">
      <alignment horizontal="center" vertical="center"/>
    </xf>
    <xf numFmtId="1" fontId="35" fillId="0" borderId="22" xfId="3" applyNumberFormat="1" applyFont="1" applyBorder="1" applyAlignment="1">
      <alignment horizontal="center" vertical="center"/>
    </xf>
    <xf numFmtId="1" fontId="35" fillId="0" borderId="44" xfId="3" applyNumberFormat="1" applyFont="1" applyFill="1" applyBorder="1" applyAlignment="1">
      <alignment vertical="center"/>
    </xf>
    <xf numFmtId="0" fontId="35" fillId="0" borderId="21" xfId="3" applyFont="1" applyBorder="1" applyAlignment="1">
      <alignment horizontal="center" vertical="center"/>
    </xf>
    <xf numFmtId="0" fontId="35" fillId="0" borderId="68" xfId="3" applyFont="1" applyBorder="1" applyAlignment="1">
      <alignment horizontal="center" vertical="center"/>
    </xf>
    <xf numFmtId="1" fontId="35" fillId="0" borderId="47" xfId="3" applyNumberFormat="1" applyFont="1" applyBorder="1" applyAlignment="1">
      <alignment vertical="center"/>
    </xf>
    <xf numFmtId="1" fontId="35" fillId="0" borderId="38" xfId="3" applyNumberFormat="1" applyFont="1" applyBorder="1" applyAlignment="1">
      <alignment vertical="center"/>
    </xf>
    <xf numFmtId="0" fontId="35" fillId="0" borderId="69" xfId="3" applyFont="1" applyBorder="1" applyAlignment="1">
      <alignment horizontal="center" vertical="center"/>
    </xf>
    <xf numFmtId="1" fontId="35" fillId="0" borderId="39" xfId="3" applyNumberFormat="1" applyFont="1" applyBorder="1" applyAlignment="1">
      <alignment horizontal="center" vertical="center"/>
    </xf>
    <xf numFmtId="171" fontId="35" fillId="0" borderId="68" xfId="3" applyNumberFormat="1" applyFont="1" applyBorder="1" applyAlignment="1">
      <alignment horizontal="right" vertical="center"/>
    </xf>
    <xf numFmtId="4" fontId="35" fillId="0" borderId="39" xfId="3" applyNumberFormat="1" applyFont="1" applyBorder="1" applyAlignment="1">
      <alignment horizontal="right" vertical="center"/>
    </xf>
    <xf numFmtId="0" fontId="35" fillId="0" borderId="82" xfId="3" applyFont="1" applyBorder="1" applyAlignment="1">
      <alignment horizontal="center" vertical="center"/>
    </xf>
    <xf numFmtId="1" fontId="35" fillId="0" borderId="78" xfId="3" applyNumberFormat="1" applyFont="1" applyBorder="1" applyAlignment="1">
      <alignment horizontal="left" vertical="center"/>
    </xf>
    <xf numFmtId="1" fontId="35" fillId="0" borderId="13" xfId="3" applyNumberFormat="1" applyFont="1" applyBorder="1" applyAlignment="1">
      <alignment horizontal="left" vertical="center"/>
    </xf>
    <xf numFmtId="1" fontId="35" fillId="0" borderId="13" xfId="3" applyNumberFormat="1" applyFont="1" applyBorder="1" applyAlignment="1">
      <alignment horizontal="center" vertical="center"/>
    </xf>
    <xf numFmtId="171" fontId="35" fillId="0" borderId="82" xfId="3" applyNumberFormat="1" applyFont="1" applyBorder="1" applyAlignment="1">
      <alignment horizontal="center" vertical="center"/>
    </xf>
    <xf numFmtId="4" fontId="35" fillId="0" borderId="60" xfId="3" applyNumberFormat="1" applyFont="1" applyBorder="1" applyAlignment="1">
      <alignment horizontal="right" vertical="center"/>
    </xf>
    <xf numFmtId="0" fontId="35" fillId="0" borderId="78" xfId="3" applyFont="1" applyBorder="1" applyAlignment="1">
      <alignment horizontal="left" vertical="center"/>
    </xf>
    <xf numFmtId="0" fontId="35" fillId="0" borderId="13" xfId="3" applyFont="1" applyBorder="1" applyAlignment="1">
      <alignment horizontal="left" vertical="center"/>
    </xf>
    <xf numFmtId="0" fontId="35" fillId="0" borderId="13" xfId="3" applyFont="1" applyBorder="1" applyAlignment="1">
      <alignment horizontal="center" vertical="center"/>
    </xf>
    <xf numFmtId="164" fontId="35" fillId="0" borderId="82" xfId="3" applyNumberFormat="1" applyFont="1" applyBorder="1" applyAlignment="1">
      <alignment horizontal="center" vertical="center"/>
    </xf>
    <xf numFmtId="0" fontId="35" fillId="0" borderId="0" xfId="3" applyFont="1" applyBorder="1" applyAlignment="1">
      <alignment horizontal="center" vertical="center"/>
    </xf>
    <xf numFmtId="0" fontId="35" fillId="0" borderId="0" xfId="3" applyFont="1" applyBorder="1" applyAlignment="1">
      <alignment horizontal="left" vertical="center"/>
    </xf>
    <xf numFmtId="4" fontId="40" fillId="0" borderId="83" xfId="3" applyNumberFormat="1" applyFont="1" applyBorder="1" applyAlignment="1">
      <alignment vertical="center"/>
    </xf>
    <xf numFmtId="1" fontId="35" fillId="0" borderId="61" xfId="3" applyNumberFormat="1" applyFont="1" applyBorder="1" applyAlignment="1">
      <alignment horizontal="center" vertical="center"/>
    </xf>
    <xf numFmtId="0" fontId="40" fillId="0" borderId="66" xfId="3" applyFont="1" applyBorder="1" applyAlignment="1">
      <alignment horizontal="center" vertical="center"/>
    </xf>
    <xf numFmtId="1" fontId="35" fillId="0" borderId="66" xfId="3" quotePrefix="1" applyNumberFormat="1" applyFont="1" applyBorder="1" applyAlignment="1">
      <alignment horizontal="right" vertical="center"/>
    </xf>
    <xf numFmtId="1" fontId="35" fillId="0" borderId="66" xfId="3" applyNumberFormat="1" applyFont="1" applyBorder="1" applyAlignment="1">
      <alignment horizontal="center" vertical="center"/>
    </xf>
    <xf numFmtId="4" fontId="35" fillId="0" borderId="79" xfId="3" applyNumberFormat="1" applyFont="1" applyBorder="1" applyAlignment="1">
      <alignment horizontal="center" vertical="center"/>
    </xf>
    <xf numFmtId="171" fontId="35" fillId="0" borderId="61" xfId="3" applyNumberFormat="1" applyFont="1" applyBorder="1" applyAlignment="1">
      <alignment horizontal="right" vertical="center"/>
    </xf>
    <xf numFmtId="4" fontId="35" fillId="0" borderId="67" xfId="3" applyNumberFormat="1" applyFont="1" applyBorder="1" applyAlignment="1">
      <alignment horizontal="right" vertical="center"/>
    </xf>
    <xf numFmtId="1" fontId="35" fillId="0" borderId="35" xfId="3" applyNumberFormat="1" applyFont="1" applyBorder="1" applyAlignment="1">
      <alignment horizontal="center" vertical="center"/>
    </xf>
    <xf numFmtId="0" fontId="35" fillId="0" borderId="15" xfId="3" applyFont="1" applyBorder="1" applyAlignment="1">
      <alignment horizontal="left" vertical="center"/>
    </xf>
    <xf numFmtId="0" fontId="35" fillId="0" borderId="15" xfId="4" applyFont="1" applyFill="1" applyBorder="1" applyAlignment="1">
      <alignment horizontal="left"/>
    </xf>
    <xf numFmtId="0" fontId="35" fillId="0" borderId="15" xfId="4" applyFont="1" applyFill="1" applyBorder="1" applyAlignment="1">
      <alignment horizontal="center"/>
    </xf>
    <xf numFmtId="4" fontId="35" fillId="0" borderId="3" xfId="4" applyNumberFormat="1" applyFont="1" applyFill="1" applyBorder="1" applyAlignment="1">
      <alignment horizontal="right"/>
    </xf>
    <xf numFmtId="4" fontId="35" fillId="0" borderId="24" xfId="3" applyNumberFormat="1" applyFont="1" applyBorder="1" applyAlignment="1">
      <alignment horizontal="right" vertical="center"/>
    </xf>
    <xf numFmtId="0" fontId="35" fillId="0" borderId="15" xfId="0" applyFont="1" applyFill="1" applyBorder="1" applyAlignment="1">
      <alignment vertical="center"/>
    </xf>
    <xf numFmtId="3" fontId="35" fillId="0" borderId="15" xfId="0" applyNumberFormat="1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4" fontId="35" fillId="0" borderId="24" xfId="0" applyNumberFormat="1" applyFont="1" applyFill="1" applyBorder="1"/>
    <xf numFmtId="0" fontId="35" fillId="0" borderId="15" xfId="0" applyFont="1" applyFill="1" applyBorder="1"/>
    <xf numFmtId="0" fontId="35" fillId="0" borderId="1" xfId="0" applyFont="1" applyFill="1" applyBorder="1" applyAlignment="1">
      <alignment horizontal="center"/>
    </xf>
    <xf numFmtId="0" fontId="35" fillId="0" borderId="15" xfId="0" applyFont="1" applyBorder="1" applyAlignment="1">
      <alignment horizontal="justify"/>
    </xf>
    <xf numFmtId="0" fontId="35" fillId="0" borderId="1" xfId="0" applyFont="1" applyBorder="1" applyAlignment="1">
      <alignment horizontal="center"/>
    </xf>
    <xf numFmtId="0" fontId="35" fillId="0" borderId="15" xfId="0" applyFont="1" applyFill="1" applyBorder="1" applyAlignment="1">
      <alignment horizontal="left" vertical="center"/>
    </xf>
    <xf numFmtId="0" fontId="35" fillId="0" borderId="15" xfId="5" applyFont="1" applyBorder="1" applyAlignment="1">
      <alignment horizontal="justify"/>
    </xf>
    <xf numFmtId="0" fontId="35" fillId="0" borderId="21" xfId="3" applyFont="1" applyBorder="1" applyAlignment="1">
      <alignment horizontal="left" vertical="center"/>
    </xf>
    <xf numFmtId="0" fontId="35" fillId="0" borderId="15" xfId="0" applyFont="1" applyFill="1" applyBorder="1" applyAlignment="1">
      <alignment horizontal="justify"/>
    </xf>
    <xf numFmtId="0" fontId="35" fillId="0" borderId="15" xfId="0" applyFont="1" applyFill="1" applyBorder="1" applyAlignment="1">
      <alignment horizontal="left"/>
    </xf>
    <xf numFmtId="0" fontId="35" fillId="0" borderId="15" xfId="2" applyFont="1" applyFill="1" applyBorder="1"/>
    <xf numFmtId="0" fontId="35" fillId="0" borderId="21" xfId="0" applyFont="1" applyFill="1" applyBorder="1" applyAlignment="1">
      <alignment horizontal="center" vertical="center"/>
    </xf>
    <xf numFmtId="4" fontId="35" fillId="0" borderId="24" xfId="2" applyNumberFormat="1" applyFont="1" applyFill="1" applyBorder="1"/>
    <xf numFmtId="0" fontId="35" fillId="0" borderId="21" xfId="0" applyFont="1" applyFill="1" applyBorder="1"/>
    <xf numFmtId="4" fontId="35" fillId="0" borderId="24" xfId="4" applyNumberFormat="1" applyFont="1" applyFill="1" applyBorder="1" applyAlignment="1"/>
    <xf numFmtId="0" fontId="35" fillId="0" borderId="16" xfId="2" applyFont="1" applyFill="1" applyBorder="1"/>
    <xf numFmtId="0" fontId="35" fillId="0" borderId="15" xfId="0" applyFont="1" applyFill="1" applyBorder="1" applyAlignment="1">
      <alignment horizontal="center" vertical="center"/>
    </xf>
    <xf numFmtId="4" fontId="35" fillId="0" borderId="73" xfId="2" applyNumberFormat="1" applyFont="1" applyFill="1" applyBorder="1"/>
    <xf numFmtId="0" fontId="35" fillId="0" borderId="15" xfId="0" applyFont="1" applyFill="1" applyBorder="1" applyAlignment="1">
      <alignment wrapText="1"/>
    </xf>
    <xf numFmtId="1" fontId="35" fillId="0" borderId="15" xfId="3" applyNumberFormat="1" applyFont="1" applyBorder="1" applyAlignment="1">
      <alignment horizontal="center" vertical="center"/>
    </xf>
    <xf numFmtId="1" fontId="42" fillId="0" borderId="61" xfId="3" applyNumberFormat="1" applyFont="1" applyBorder="1" applyAlignment="1">
      <alignment horizontal="center" vertical="center"/>
    </xf>
    <xf numFmtId="1" fontId="35" fillId="0" borderId="66" xfId="3" applyNumberFormat="1" applyFont="1" applyBorder="1" applyAlignment="1">
      <alignment horizontal="left" vertical="center"/>
    </xf>
    <xf numFmtId="0" fontId="35" fillId="0" borderId="66" xfId="0" applyFont="1" applyBorder="1" applyAlignment="1">
      <alignment vertical="center"/>
    </xf>
    <xf numFmtId="4" fontId="35" fillId="0" borderId="19" xfId="6" applyNumberFormat="1" applyFont="1" applyFill="1" applyBorder="1" applyAlignment="1">
      <alignment horizontal="center"/>
    </xf>
    <xf numFmtId="1" fontId="42" fillId="0" borderId="35" xfId="3" applyNumberFormat="1" applyFont="1" applyBorder="1" applyAlignment="1">
      <alignment horizontal="center" vertical="center"/>
    </xf>
    <xf numFmtId="4" fontId="35" fillId="0" borderId="24" xfId="4" applyNumberFormat="1" applyFont="1" applyFill="1" applyBorder="1" applyAlignment="1">
      <alignment horizontal="right"/>
    </xf>
    <xf numFmtId="0" fontId="35" fillId="0" borderId="21" xfId="3" applyFont="1" applyBorder="1" applyAlignment="1">
      <alignment horizontal="left" vertical="center" wrapText="1"/>
    </xf>
    <xf numFmtId="4" fontId="35" fillId="0" borderId="24" xfId="4" applyNumberFormat="1" applyFont="1" applyFill="1" applyBorder="1" applyAlignment="1">
      <alignment horizontal="center"/>
    </xf>
    <xf numFmtId="0" fontId="35" fillId="0" borderId="84" xfId="3" applyFont="1" applyBorder="1" applyAlignment="1">
      <alignment horizontal="center" vertical="center"/>
    </xf>
    <xf numFmtId="1" fontId="35" fillId="0" borderId="9" xfId="3" applyNumberFormat="1" applyFont="1" applyBorder="1" applyAlignment="1">
      <alignment horizontal="left" vertical="center"/>
    </xf>
    <xf numFmtId="0" fontId="35" fillId="8" borderId="76" xfId="0" applyFont="1" applyFill="1" applyBorder="1" applyAlignment="1">
      <alignment horizontal="center"/>
    </xf>
    <xf numFmtId="4" fontId="35" fillId="0" borderId="77" xfId="6" applyNumberFormat="1" applyFont="1" applyFill="1" applyBorder="1" applyAlignment="1">
      <alignment horizontal="center"/>
    </xf>
    <xf numFmtId="164" fontId="35" fillId="0" borderId="11" xfId="3" applyNumberFormat="1" applyFont="1" applyBorder="1" applyAlignment="1">
      <alignment horizontal="center" vertical="center"/>
    </xf>
    <xf numFmtId="4" fontId="35" fillId="0" borderId="13" xfId="3" applyNumberFormat="1" applyFont="1" applyBorder="1" applyAlignment="1">
      <alignment horizontal="center" vertical="center"/>
    </xf>
    <xf numFmtId="3" fontId="39" fillId="0" borderId="12" xfId="3" applyNumberFormat="1" applyFont="1" applyBorder="1" applyAlignment="1">
      <alignment horizontal="left" vertical="center" indent="1"/>
    </xf>
    <xf numFmtId="3" fontId="40" fillId="0" borderId="13" xfId="3" applyNumberFormat="1" applyFont="1" applyBorder="1" applyAlignment="1">
      <alignment horizontal="left" vertical="center" indent="1"/>
    </xf>
    <xf numFmtId="3" fontId="39" fillId="0" borderId="13" xfId="3" applyNumberFormat="1" applyFont="1" applyBorder="1" applyAlignment="1">
      <alignment horizontal="left" vertical="center" indent="1"/>
    </xf>
    <xf numFmtId="3" fontId="40" fillId="0" borderId="32" xfId="3" applyNumberFormat="1" applyFont="1" applyBorder="1" applyAlignment="1">
      <alignment horizontal="left" vertical="center" indent="1"/>
    </xf>
    <xf numFmtId="0" fontId="40" fillId="0" borderId="81" xfId="3" applyFont="1" applyFill="1" applyBorder="1" applyAlignment="1">
      <alignment horizontal="centerContinuous" vertical="center"/>
    </xf>
    <xf numFmtId="0" fontId="40" fillId="0" borderId="79" xfId="3" applyFont="1" applyFill="1" applyBorder="1" applyAlignment="1">
      <alignment horizontal="centerContinuous" vertical="center"/>
    </xf>
    <xf numFmtId="0" fontId="40" fillId="0" borderId="80" xfId="3" applyFont="1" applyFill="1" applyBorder="1" applyAlignment="1">
      <alignment horizontal="centerContinuous" vertical="center"/>
    </xf>
    <xf numFmtId="0" fontId="40" fillId="0" borderId="74" xfId="3" applyFont="1" applyFill="1" applyBorder="1" applyAlignment="1">
      <alignment horizontal="centerContinuous" vertical="center"/>
    </xf>
    <xf numFmtId="0" fontId="40" fillId="0" borderId="75" xfId="3" applyFont="1" applyFill="1" applyBorder="1" applyAlignment="1">
      <alignment horizontal="center" vertical="center"/>
    </xf>
    <xf numFmtId="0" fontId="40" fillId="0" borderId="18" xfId="3" applyFont="1" applyFill="1" applyBorder="1" applyAlignment="1">
      <alignment horizontal="centerContinuous" vertical="center"/>
    </xf>
    <xf numFmtId="0" fontId="40" fillId="0" borderId="42" xfId="3" applyFont="1" applyFill="1" applyBorder="1" applyAlignment="1">
      <alignment horizontal="centerContinuous" vertical="center"/>
    </xf>
    <xf numFmtId="0" fontId="40" fillId="0" borderId="84" xfId="3" applyFont="1" applyFill="1" applyBorder="1" applyAlignment="1">
      <alignment horizontal="centerContinuous" vertical="center"/>
    </xf>
    <xf numFmtId="0" fontId="40" fillId="0" borderId="9" xfId="3" applyFont="1" applyFill="1" applyBorder="1" applyAlignment="1">
      <alignment horizontal="centerContinuous" vertical="center"/>
    </xf>
    <xf numFmtId="0" fontId="40" fillId="0" borderId="11" xfId="3" applyFont="1" applyFill="1" applyBorder="1" applyAlignment="1">
      <alignment horizontal="centerContinuous" vertical="center"/>
    </xf>
    <xf numFmtId="0" fontId="40" fillId="0" borderId="76" xfId="3" applyFont="1" applyFill="1" applyBorder="1" applyAlignment="1">
      <alignment horizontal="centerContinuous" vertical="center"/>
    </xf>
    <xf numFmtId="0" fontId="40" fillId="0" borderId="77" xfId="3" applyFont="1" applyFill="1" applyBorder="1" applyAlignment="1">
      <alignment horizontal="center" vertical="center"/>
    </xf>
    <xf numFmtId="0" fontId="40" fillId="0" borderId="38" xfId="3" applyFont="1" applyFill="1" applyBorder="1" applyAlignment="1">
      <alignment horizontal="center" vertical="center"/>
    </xf>
    <xf numFmtId="1" fontId="40" fillId="0" borderId="41" xfId="3" applyNumberFormat="1" applyFont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1" fontId="35" fillId="0" borderId="21" xfId="3" applyNumberFormat="1" applyFont="1" applyBorder="1" applyAlignment="1">
      <alignment horizontal="center" vertical="center"/>
    </xf>
    <xf numFmtId="171" fontId="35" fillId="0" borderId="19" xfId="3" applyNumberFormat="1" applyFont="1" applyBorder="1" applyAlignment="1">
      <alignment horizontal="right" vertical="center"/>
    </xf>
    <xf numFmtId="0" fontId="35" fillId="0" borderId="72" xfId="3" applyFont="1" applyBorder="1" applyAlignment="1">
      <alignment horizontal="center" vertical="center"/>
    </xf>
    <xf numFmtId="1" fontId="43" fillId="0" borderId="1" xfId="3" applyNumberFormat="1" applyFont="1" applyFill="1" applyBorder="1" applyAlignment="1">
      <alignment horizontal="left" vertical="center" indent="1"/>
    </xf>
    <xf numFmtId="1" fontId="43" fillId="0" borderId="3" xfId="3" applyNumberFormat="1" applyFont="1" applyFill="1" applyBorder="1" applyAlignment="1">
      <alignment horizontal="left" vertical="center"/>
    </xf>
    <xf numFmtId="0" fontId="43" fillId="0" borderId="16" xfId="3" applyFont="1" applyFill="1" applyBorder="1" applyAlignment="1">
      <alignment horizontal="center" vertical="center"/>
    </xf>
    <xf numFmtId="2" fontId="43" fillId="0" borderId="24" xfId="3" applyNumberFormat="1" applyFont="1" applyFill="1" applyBorder="1" applyAlignment="1">
      <alignment horizontal="center" vertical="center"/>
    </xf>
    <xf numFmtId="171" fontId="43" fillId="0" borderId="8" xfId="3" applyNumberFormat="1" applyFont="1" applyBorder="1" applyAlignment="1">
      <alignment horizontal="right" vertical="center"/>
    </xf>
    <xf numFmtId="4" fontId="43" fillId="0" borderId="73" xfId="3" applyNumberFormat="1" applyFont="1" applyBorder="1" applyAlignment="1">
      <alignment horizontal="right" vertical="center"/>
    </xf>
    <xf numFmtId="1" fontId="43" fillId="0" borderId="6" xfId="3" applyNumberFormat="1" applyFont="1" applyFill="1" applyBorder="1" applyAlignment="1">
      <alignment horizontal="left" vertical="center" indent="1"/>
    </xf>
    <xf numFmtId="1" fontId="43" fillId="0" borderId="8" xfId="3" applyNumberFormat="1" applyFont="1" applyFill="1" applyBorder="1" applyAlignment="1">
      <alignment horizontal="left" vertical="center"/>
    </xf>
    <xf numFmtId="0" fontId="43" fillId="0" borderId="15" xfId="3" applyFont="1" applyFill="1" applyBorder="1" applyAlignment="1">
      <alignment horizontal="center" vertical="center"/>
    </xf>
    <xf numFmtId="2" fontId="43" fillId="0" borderId="22" xfId="3" applyNumberFormat="1" applyFont="1" applyFill="1" applyBorder="1" applyAlignment="1">
      <alignment horizontal="center" vertical="center"/>
    </xf>
    <xf numFmtId="2" fontId="43" fillId="0" borderId="65" xfId="3" applyNumberFormat="1" applyFont="1" applyFill="1" applyBorder="1" applyAlignment="1">
      <alignment horizontal="center" vertical="center"/>
    </xf>
    <xf numFmtId="0" fontId="35" fillId="0" borderId="85" xfId="3" applyFont="1" applyBorder="1" applyAlignment="1">
      <alignment horizontal="center" vertical="center"/>
    </xf>
    <xf numFmtId="1" fontId="40" fillId="0" borderId="86" xfId="3" applyNumberFormat="1" applyFont="1" applyFill="1" applyBorder="1" applyAlignment="1">
      <alignment horizontal="center" vertical="center"/>
    </xf>
    <xf numFmtId="1" fontId="43" fillId="0" borderId="87" xfId="3" applyNumberFormat="1" applyFont="1" applyFill="1" applyBorder="1" applyAlignment="1">
      <alignment horizontal="left" vertical="center"/>
    </xf>
    <xf numFmtId="0" fontId="43" fillId="0" borderId="88" xfId="3" applyFont="1" applyFill="1" applyBorder="1" applyAlignment="1">
      <alignment horizontal="center" vertical="center"/>
    </xf>
    <xf numFmtId="2" fontId="43" fillId="0" borderId="89" xfId="3" applyNumberFormat="1" applyFont="1" applyFill="1" applyBorder="1" applyAlignment="1">
      <alignment horizontal="center" vertical="center"/>
    </xf>
    <xf numFmtId="171" fontId="43" fillId="0" borderId="87" xfId="3" applyNumberFormat="1" applyFont="1" applyBorder="1" applyAlignment="1">
      <alignment horizontal="right" vertical="center"/>
    </xf>
    <xf numFmtId="4" fontId="43" fillId="0" borderId="89" xfId="3" applyNumberFormat="1" applyFont="1" applyBorder="1" applyAlignment="1">
      <alignment horizontal="right" vertical="center"/>
    </xf>
    <xf numFmtId="2" fontId="43" fillId="0" borderId="73" xfId="3" applyNumberFormat="1" applyFont="1" applyFill="1" applyBorder="1" applyAlignment="1">
      <alignment horizontal="center" vertical="center"/>
    </xf>
    <xf numFmtId="1" fontId="43" fillId="0" borderId="47" xfId="3" applyNumberFormat="1" applyFont="1" applyFill="1" applyBorder="1" applyAlignment="1">
      <alignment horizontal="left" vertical="center" indent="1"/>
    </xf>
    <xf numFmtId="1" fontId="43" fillId="0" borderId="38" xfId="3" applyNumberFormat="1" applyFont="1" applyFill="1" applyBorder="1" applyAlignment="1">
      <alignment horizontal="left" vertical="center"/>
    </xf>
    <xf numFmtId="0" fontId="43" fillId="0" borderId="69" xfId="3" applyFont="1" applyFill="1" applyBorder="1" applyAlignment="1">
      <alignment horizontal="center" vertical="center"/>
    </xf>
    <xf numFmtId="2" fontId="43" fillId="0" borderId="39" xfId="3" applyNumberFormat="1" applyFont="1" applyFill="1" applyBorder="1" applyAlignment="1">
      <alignment horizontal="center" vertical="center"/>
    </xf>
    <xf numFmtId="171" fontId="43" fillId="0" borderId="38" xfId="3" applyNumberFormat="1" applyFont="1" applyBorder="1" applyAlignment="1">
      <alignment horizontal="right" vertical="center"/>
    </xf>
    <xf numFmtId="4" fontId="43" fillId="0" borderId="39" xfId="3" applyNumberFormat="1" applyFont="1" applyBorder="1" applyAlignment="1">
      <alignment horizontal="right" vertical="center"/>
    </xf>
    <xf numFmtId="0" fontId="35" fillId="0" borderId="33" xfId="3" applyFont="1" applyBorder="1" applyAlignment="1">
      <alignment horizontal="center" vertical="center"/>
    </xf>
    <xf numFmtId="1" fontId="35" fillId="0" borderId="45" xfId="3" applyNumberFormat="1" applyFont="1" applyBorder="1" applyAlignment="1">
      <alignment horizontal="left" vertical="center" indent="1"/>
    </xf>
    <xf numFmtId="1" fontId="42" fillId="0" borderId="44" xfId="3" applyNumberFormat="1" applyFont="1" applyBorder="1" applyAlignment="1">
      <alignment horizontal="left" vertical="center"/>
    </xf>
    <xf numFmtId="171" fontId="35" fillId="0" borderId="44" xfId="3" applyNumberFormat="1" applyFont="1" applyBorder="1" applyAlignment="1">
      <alignment horizontal="right" vertical="center"/>
    </xf>
    <xf numFmtId="4" fontId="35" fillId="0" borderId="22" xfId="3" applyNumberFormat="1" applyFont="1" applyBorder="1" applyAlignment="1">
      <alignment horizontal="right" vertical="center"/>
    </xf>
    <xf numFmtId="1" fontId="43" fillId="0" borderId="1" xfId="3" applyNumberFormat="1" applyFont="1" applyBorder="1" applyAlignment="1">
      <alignment horizontal="left" vertical="center" indent="1"/>
    </xf>
    <xf numFmtId="0" fontId="43" fillId="0" borderId="3" xfId="0" applyFont="1" applyBorder="1" applyAlignment="1">
      <alignment vertical="center"/>
    </xf>
    <xf numFmtId="1" fontId="43" fillId="0" borderId="15" xfId="3" applyNumberFormat="1" applyFont="1" applyBorder="1" applyAlignment="1">
      <alignment horizontal="center" vertical="center"/>
    </xf>
    <xf numFmtId="2" fontId="44" fillId="0" borderId="73" xfId="3" applyNumberFormat="1" applyFont="1" applyBorder="1" applyAlignment="1">
      <alignment horizontal="center" vertical="center"/>
    </xf>
    <xf numFmtId="171" fontId="43" fillId="0" borderId="26" xfId="3" applyNumberFormat="1" applyFont="1" applyBorder="1" applyAlignment="1">
      <alignment horizontal="right" vertical="center"/>
    </xf>
    <xf numFmtId="4" fontId="43" fillId="0" borderId="24" xfId="3" applyNumberFormat="1" applyFont="1" applyBorder="1" applyAlignment="1">
      <alignment horizontal="right" vertical="center"/>
    </xf>
    <xf numFmtId="0" fontId="35" fillId="0" borderId="61" xfId="3" applyFont="1" applyBorder="1" applyAlignment="1">
      <alignment horizontal="center" vertical="center"/>
    </xf>
    <xf numFmtId="1" fontId="40" fillId="0" borderId="41" xfId="3" applyNumberFormat="1" applyFont="1" applyBorder="1" applyAlignment="1">
      <alignment horizontal="left" vertical="center" indent="1"/>
    </xf>
    <xf numFmtId="1" fontId="35" fillId="0" borderId="19" xfId="3" applyNumberFormat="1" applyFont="1" applyBorder="1" applyAlignment="1">
      <alignment horizontal="left" vertical="center"/>
    </xf>
    <xf numFmtId="1" fontId="35" fillId="0" borderId="41" xfId="3" applyNumberFormat="1" applyFont="1" applyBorder="1" applyAlignment="1">
      <alignment horizontal="left" vertical="center"/>
    </xf>
    <xf numFmtId="171" fontId="35" fillId="0" borderId="61" xfId="3" applyNumberFormat="1" applyFont="1" applyBorder="1" applyAlignment="1">
      <alignment horizontal="center" vertical="center"/>
    </xf>
    <xf numFmtId="1" fontId="44" fillId="0" borderId="1" xfId="3" applyNumberFormat="1" applyFont="1" applyBorder="1" applyAlignment="1">
      <alignment horizontal="left" vertical="center" indent="1"/>
    </xf>
    <xf numFmtId="1" fontId="44" fillId="0" borderId="3" xfId="3" applyNumberFormat="1" applyFont="1" applyBorder="1" applyAlignment="1">
      <alignment horizontal="left" vertical="center"/>
    </xf>
    <xf numFmtId="1" fontId="44" fillId="0" borderId="15" xfId="3" applyNumberFormat="1" applyFont="1" applyBorder="1" applyAlignment="1">
      <alignment horizontal="center" vertical="center"/>
    </xf>
    <xf numFmtId="2" fontId="44" fillId="0" borderId="24" xfId="3" applyNumberFormat="1" applyFont="1" applyBorder="1" applyAlignment="1">
      <alignment horizontal="center" vertical="center"/>
    </xf>
    <xf numFmtId="1" fontId="44" fillId="0" borderId="1" xfId="3" applyNumberFormat="1" applyFont="1" applyFill="1" applyBorder="1" applyAlignment="1">
      <alignment horizontal="left" vertical="center" indent="1"/>
    </xf>
    <xf numFmtId="2" fontId="44" fillId="0" borderId="24" xfId="3" applyNumberFormat="1" applyFont="1" applyFill="1" applyBorder="1" applyAlignment="1">
      <alignment horizontal="center" vertical="center"/>
    </xf>
    <xf numFmtId="1" fontId="35" fillId="0" borderId="41" xfId="3" applyNumberFormat="1" applyFont="1" applyBorder="1" applyAlignment="1">
      <alignment horizontal="left" vertical="center" indent="1"/>
    </xf>
    <xf numFmtId="0" fontId="35" fillId="0" borderId="19" xfId="0" applyFont="1" applyBorder="1" applyAlignment="1">
      <alignment vertical="center"/>
    </xf>
    <xf numFmtId="1" fontId="35" fillId="0" borderId="41" xfId="3" applyNumberFormat="1" applyFont="1" applyBorder="1" applyAlignment="1">
      <alignment horizontal="center" vertical="center"/>
    </xf>
    <xf numFmtId="0" fontId="43" fillId="0" borderId="44" xfId="0" applyFont="1" applyBorder="1" applyAlignment="1">
      <alignment vertical="center"/>
    </xf>
    <xf numFmtId="1" fontId="43" fillId="0" borderId="21" xfId="3" applyNumberFormat="1" applyFont="1" applyBorder="1" applyAlignment="1">
      <alignment horizontal="center" vertical="center"/>
    </xf>
    <xf numFmtId="171" fontId="43" fillId="0" borderId="35" xfId="3" applyNumberFormat="1" applyFont="1" applyBorder="1" applyAlignment="1">
      <alignment horizontal="right" vertical="center"/>
    </xf>
    <xf numFmtId="1" fontId="43" fillId="0" borderId="3" xfId="3" applyNumberFormat="1" applyFont="1" applyBorder="1" applyAlignment="1">
      <alignment horizontal="left" vertical="center"/>
    </xf>
    <xf numFmtId="1" fontId="44" fillId="0" borderId="45" xfId="3" applyNumberFormat="1" applyFont="1" applyBorder="1" applyAlignment="1">
      <alignment horizontal="left" vertical="center" indent="1"/>
    </xf>
    <xf numFmtId="1" fontId="43" fillId="0" borderId="44" xfId="3" applyNumberFormat="1" applyFont="1" applyBorder="1" applyAlignment="1">
      <alignment horizontal="left" vertical="center"/>
    </xf>
    <xf numFmtId="2" fontId="44" fillId="0" borderId="45" xfId="3" applyNumberFormat="1" applyFont="1" applyBorder="1" applyAlignment="1">
      <alignment horizontal="center" vertical="center"/>
    </xf>
    <xf numFmtId="1" fontId="35" fillId="0" borderId="84" xfId="3" applyNumberFormat="1" applyFont="1" applyBorder="1" applyAlignment="1">
      <alignment horizontal="center" vertical="center"/>
    </xf>
    <xf numFmtId="1" fontId="44" fillId="0" borderId="9" xfId="3" applyNumberFormat="1" applyFont="1" applyBorder="1" applyAlignment="1">
      <alignment horizontal="left" vertical="center" indent="1"/>
    </xf>
    <xf numFmtId="1" fontId="43" fillId="0" borderId="11" xfId="3" applyNumberFormat="1" applyFont="1" applyBorder="1" applyAlignment="1">
      <alignment horizontal="left" vertical="center"/>
    </xf>
    <xf numFmtId="1" fontId="43" fillId="0" borderId="76" xfId="3" applyNumberFormat="1" applyFont="1" applyBorder="1" applyAlignment="1">
      <alignment horizontal="center" vertical="center"/>
    </xf>
    <xf numFmtId="2" fontId="44" fillId="0" borderId="9" xfId="3" applyNumberFormat="1" applyFont="1" applyBorder="1" applyAlignment="1">
      <alignment horizontal="center" vertical="center"/>
    </xf>
    <xf numFmtId="171" fontId="35" fillId="0" borderId="84" xfId="3" applyNumberFormat="1" applyFont="1" applyBorder="1" applyAlignment="1">
      <alignment horizontal="right" vertical="center"/>
    </xf>
    <xf numFmtId="172" fontId="40" fillId="0" borderId="12" xfId="3" applyNumberFormat="1" applyFont="1" applyFill="1" applyBorder="1" applyAlignment="1">
      <alignment horizontal="left" vertical="center"/>
    </xf>
    <xf numFmtId="172" fontId="40" fillId="0" borderId="13" xfId="3" applyNumberFormat="1" applyFont="1" applyFill="1" applyBorder="1" applyAlignment="1">
      <alignment horizontal="center" vertical="center"/>
    </xf>
    <xf numFmtId="172" fontId="40" fillId="0" borderId="32" xfId="3" applyNumberFormat="1" applyFont="1" applyFill="1" applyBorder="1" applyAlignment="1">
      <alignment horizontal="center" vertical="center"/>
    </xf>
    <xf numFmtId="0" fontId="42" fillId="0" borderId="0" xfId="3" applyFont="1" applyBorder="1" applyAlignment="1">
      <alignment horizontal="center" vertical="center"/>
    </xf>
    <xf numFmtId="0" fontId="42" fillId="0" borderId="0" xfId="3" applyFont="1" applyBorder="1" applyAlignment="1">
      <alignment horizontal="left" vertical="center"/>
    </xf>
    <xf numFmtId="4" fontId="40" fillId="0" borderId="83" xfId="3" applyNumberFormat="1" applyFont="1" applyBorder="1" applyAlignment="1">
      <alignment horizontal="right" vertical="center"/>
    </xf>
    <xf numFmtId="49" fontId="27" fillId="0" borderId="17" xfId="1" applyNumberFormat="1" applyFont="1" applyBorder="1" applyAlignment="1">
      <alignment horizontal="left"/>
    </xf>
    <xf numFmtId="49" fontId="30" fillId="0" borderId="17" xfId="1" applyNumberFormat="1" applyFont="1" applyBorder="1" applyAlignment="1">
      <alignment horizontal="center" vertical="center" shrinkToFit="1"/>
    </xf>
    <xf numFmtId="4" fontId="30" fillId="0" borderId="17" xfId="1" applyNumberFormat="1" applyFont="1" applyBorder="1" applyAlignment="1">
      <alignment horizontal="right" vertical="center"/>
    </xf>
    <xf numFmtId="4" fontId="30" fillId="0" borderId="17" xfId="1" applyNumberFormat="1" applyFont="1" applyBorder="1" applyAlignment="1">
      <alignment vertical="center"/>
    </xf>
    <xf numFmtId="49" fontId="29" fillId="0" borderId="17" xfId="1" applyNumberFormat="1" applyFont="1" applyBorder="1" applyAlignment="1">
      <alignment horizontal="left" vertical="center"/>
    </xf>
    <xf numFmtId="0" fontId="29" fillId="0" borderId="17" xfId="1" applyFont="1" applyBorder="1" applyAlignment="1">
      <alignment horizontal="left" vertical="center" wrapText="1"/>
    </xf>
    <xf numFmtId="0" fontId="9" fillId="2" borderId="0" xfId="1" applyFill="1" applyBorder="1" applyAlignment="1">
      <alignment horizontal="center"/>
    </xf>
    <xf numFmtId="49" fontId="24" fillId="2" borderId="0" xfId="1" applyNumberFormat="1" applyFont="1" applyFill="1" applyBorder="1" applyAlignment="1">
      <alignment horizontal="left"/>
    </xf>
    <xf numFmtId="0" fontId="24" fillId="2" borderId="0" xfId="1" applyFont="1" applyFill="1" applyBorder="1"/>
    <xf numFmtId="4" fontId="9" fillId="2" borderId="0" xfId="1" applyNumberFormat="1" applyFill="1" applyBorder="1" applyAlignment="1">
      <alignment horizontal="right"/>
    </xf>
    <xf numFmtId="4" fontId="27" fillId="2" borderId="0" xfId="1" applyNumberFormat="1" applyFont="1" applyFill="1" applyBorder="1"/>
    <xf numFmtId="0" fontId="9" fillId="0" borderId="0" xfId="1" applyFont="1" applyAlignment="1">
      <alignment horizontal="center"/>
    </xf>
    <xf numFmtId="49" fontId="3" fillId="0" borderId="17" xfId="1" applyNumberFormat="1" applyFont="1" applyBorder="1" applyAlignment="1">
      <alignment horizontal="left"/>
    </xf>
    <xf numFmtId="0" fontId="9" fillId="0" borderId="12" xfId="1" applyBorder="1"/>
    <xf numFmtId="0" fontId="9" fillId="0" borderId="13" xfId="1" applyBorder="1"/>
    <xf numFmtId="49" fontId="50" fillId="9" borderId="90" xfId="0" applyNumberFormat="1" applyFont="1" applyFill="1" applyBorder="1" applyAlignment="1">
      <alignment horizontal="left"/>
    </xf>
    <xf numFmtId="4" fontId="50" fillId="9" borderId="90" xfId="0" applyNumberFormat="1" applyFont="1" applyFill="1" applyBorder="1" applyAlignment="1">
      <alignment horizontal="left"/>
    </xf>
    <xf numFmtId="49" fontId="51" fillId="10" borderId="90" xfId="0" applyNumberFormat="1" applyFont="1" applyFill="1" applyBorder="1" applyAlignment="1">
      <alignment horizontal="left"/>
    </xf>
    <xf numFmtId="4" fontId="51" fillId="10" borderId="90" xfId="0" applyNumberFormat="1" applyFont="1" applyFill="1" applyBorder="1" applyAlignment="1">
      <alignment horizontal="right"/>
    </xf>
    <xf numFmtId="49" fontId="50" fillId="11" borderId="90" xfId="0" applyNumberFormat="1" applyFont="1" applyFill="1" applyBorder="1" applyAlignment="1">
      <alignment horizontal="left"/>
    </xf>
    <xf numFmtId="4" fontId="50" fillId="11" borderId="90" xfId="0" applyNumberFormat="1" applyFont="1" applyFill="1" applyBorder="1" applyAlignment="1">
      <alignment horizontal="right"/>
    </xf>
    <xf numFmtId="49" fontId="52" fillId="12" borderId="90" xfId="0" applyNumberFormat="1" applyFont="1" applyFill="1" applyBorder="1" applyAlignment="1">
      <alignment horizontal="left"/>
    </xf>
    <xf numFmtId="4" fontId="52" fillId="12" borderId="90" xfId="0" applyNumberFormat="1" applyFont="1" applyFill="1" applyBorder="1" applyAlignment="1">
      <alignment horizontal="right"/>
    </xf>
    <xf numFmtId="49" fontId="50" fillId="11" borderId="90" xfId="0" applyNumberFormat="1" applyFont="1" applyFill="1" applyBorder="1" applyAlignment="1">
      <alignment horizontal="left" wrapText="1"/>
    </xf>
    <xf numFmtId="49" fontId="51" fillId="10" borderId="90" xfId="0" applyNumberFormat="1" applyFont="1" applyFill="1" applyBorder="1" applyAlignment="1">
      <alignment horizontal="center"/>
    </xf>
    <xf numFmtId="49" fontId="51" fillId="10" borderId="90" xfId="0" applyNumberFormat="1" applyFont="1" applyFill="1" applyBorder="1" applyAlignment="1">
      <alignment horizontal="center" wrapText="1"/>
    </xf>
    <xf numFmtId="4" fontId="51" fillId="10" borderId="90" xfId="0" applyNumberFormat="1" applyFont="1" applyFill="1" applyBorder="1" applyAlignment="1">
      <alignment horizontal="center"/>
    </xf>
    <xf numFmtId="4" fontId="50" fillId="11" borderId="90" xfId="0" applyNumberFormat="1" applyFont="1" applyFill="1" applyBorder="1" applyAlignment="1">
      <alignment horizontal="center"/>
    </xf>
    <xf numFmtId="49" fontId="53" fillId="13" borderId="90" xfId="0" applyNumberFormat="1" applyFont="1" applyFill="1" applyBorder="1" applyAlignment="1">
      <alignment horizontal="left"/>
    </xf>
    <xf numFmtId="4" fontId="53" fillId="13" borderId="90" xfId="0" applyNumberFormat="1" applyFont="1" applyFill="1" applyBorder="1" applyAlignment="1">
      <alignment horizontal="right"/>
    </xf>
    <xf numFmtId="49" fontId="53" fillId="13" borderId="90" xfId="0" applyNumberFormat="1" applyFont="1" applyFill="1" applyBorder="1" applyAlignment="1">
      <alignment horizontal="left" wrapText="1"/>
    </xf>
    <xf numFmtId="0" fontId="54" fillId="0" borderId="17" xfId="7" applyFont="1" applyBorder="1" applyAlignment="1">
      <alignment horizontal="left"/>
    </xf>
    <xf numFmtId="0" fontId="54" fillId="0" borderId="0" xfId="7" applyFont="1"/>
    <xf numFmtId="49" fontId="8" fillId="0" borderId="17" xfId="1" applyNumberFormat="1" applyFont="1" applyBorder="1" applyAlignment="1">
      <alignment horizontal="left"/>
    </xf>
    <xf numFmtId="0" fontId="31" fillId="0" borderId="0" xfId="7" applyFont="1"/>
    <xf numFmtId="0" fontId="29" fillId="0" borderId="17" xfId="1" applyNumberFormat="1" applyFont="1" applyBorder="1" applyAlignment="1">
      <alignment horizontal="left"/>
    </xf>
    <xf numFmtId="0" fontId="29" fillId="0" borderId="17" xfId="1" applyNumberFormat="1" applyFont="1" applyBorder="1" applyAlignment="1">
      <alignment horizontal="left" wrapText="1"/>
    </xf>
    <xf numFmtId="0" fontId="30" fillId="0" borderId="17" xfId="1" applyNumberFormat="1" applyFont="1" applyBorder="1" applyAlignment="1">
      <alignment horizontal="center" shrinkToFit="1"/>
    </xf>
    <xf numFmtId="49" fontId="29" fillId="0" borderId="17" xfId="1" applyNumberFormat="1" applyFont="1" applyBorder="1" applyAlignment="1">
      <alignment horizontal="left"/>
    </xf>
    <xf numFmtId="0" fontId="20" fillId="0" borderId="17" xfId="1" applyFont="1" applyBorder="1" applyAlignment="1">
      <alignment horizontal="center"/>
    </xf>
    <xf numFmtId="4" fontId="0" fillId="0" borderId="0" xfId="0" applyNumberFormat="1"/>
    <xf numFmtId="0" fontId="56" fillId="0" borderId="91" xfId="0" applyFont="1" applyBorder="1" applyAlignment="1">
      <alignment horizontal="center" vertical="top"/>
    </xf>
    <xf numFmtId="0" fontId="56" fillId="0" borderId="13" xfId="0" applyFont="1" applyBorder="1" applyAlignment="1">
      <alignment horizontal="right"/>
    </xf>
    <xf numFmtId="0" fontId="56" fillId="0" borderId="13" xfId="0" applyFont="1" applyBorder="1"/>
    <xf numFmtId="0" fontId="57" fillId="0" borderId="13" xfId="0" applyFont="1" applyBorder="1" applyAlignment="1">
      <alignment horizontal="center"/>
    </xf>
    <xf numFmtId="0" fontId="55" fillId="0" borderId="0" xfId="0" applyFont="1" applyAlignment="1">
      <alignment wrapText="1"/>
    </xf>
    <xf numFmtId="0" fontId="57" fillId="0" borderId="94" xfId="0" applyFont="1" applyBorder="1" applyAlignment="1">
      <alignment horizontal="center"/>
    </xf>
    <xf numFmtId="0" fontId="57" fillId="0" borderId="95" xfId="0" applyFont="1" applyBorder="1" applyAlignment="1">
      <alignment horizontal="center"/>
    </xf>
    <xf numFmtId="0" fontId="35" fillId="0" borderId="0" xfId="0" applyFont="1"/>
    <xf numFmtId="0" fontId="61" fillId="0" borderId="32" xfId="0" applyFont="1" applyBorder="1" applyAlignment="1">
      <alignment horizontal="center"/>
    </xf>
    <xf numFmtId="0" fontId="59" fillId="0" borderId="32" xfId="0" applyFont="1" applyBorder="1"/>
    <xf numFmtId="0" fontId="59" fillId="0" borderId="95" xfId="0" applyFont="1" applyBorder="1" applyAlignment="1">
      <alignment horizontal="right"/>
    </xf>
    <xf numFmtId="0" fontId="59" fillId="0" borderId="95" xfId="0" applyFont="1" applyBorder="1"/>
    <xf numFmtId="0" fontId="62" fillId="0" borderId="95" xfId="0" applyFont="1" applyBorder="1" applyAlignment="1">
      <alignment horizontal="right"/>
    </xf>
    <xf numFmtId="0" fontId="62" fillId="0" borderId="95" xfId="0" applyFont="1" applyBorder="1"/>
    <xf numFmtId="0" fontId="63" fillId="0" borderId="10" xfId="0" applyFont="1" applyBorder="1"/>
    <xf numFmtId="0" fontId="63" fillId="0" borderId="95" xfId="0" applyFont="1" applyBorder="1" applyAlignment="1">
      <alignment horizontal="right"/>
    </xf>
    <xf numFmtId="0" fontId="65" fillId="0" borderId="32" xfId="0" applyFont="1" applyBorder="1" applyAlignment="1">
      <alignment horizontal="center"/>
    </xf>
    <xf numFmtId="0" fontId="42" fillId="0" borderId="32" xfId="0" applyFont="1" applyBorder="1" applyAlignment="1">
      <alignment horizontal="right"/>
    </xf>
    <xf numFmtId="0" fontId="56" fillId="0" borderId="95" xfId="0" applyFont="1" applyBorder="1" applyAlignment="1">
      <alignment horizontal="center"/>
    </xf>
    <xf numFmtId="0" fontId="56" fillId="0" borderId="95" xfId="0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0" fontId="56" fillId="0" borderId="95" xfId="0" applyFont="1" applyBorder="1"/>
    <xf numFmtId="0" fontId="66" fillId="0" borderId="10" xfId="0" applyFont="1" applyBorder="1"/>
    <xf numFmtId="0" fontId="56" fillId="0" borderId="95" xfId="0" applyFont="1" applyBorder="1" applyAlignment="1">
      <alignment horizontal="justify" wrapText="1"/>
    </xf>
    <xf numFmtId="0" fontId="56" fillId="0" borderId="103" xfId="0" applyFont="1" applyBorder="1" applyAlignment="1">
      <alignment horizontal="center"/>
    </xf>
    <xf numFmtId="0" fontId="56" fillId="0" borderId="99" xfId="0" applyFont="1" applyBorder="1" applyAlignment="1">
      <alignment horizontal="right"/>
    </xf>
    <xf numFmtId="0" fontId="56" fillId="0" borderId="99" xfId="0" applyFont="1" applyBorder="1" applyAlignment="1">
      <alignment horizontal="center"/>
    </xf>
    <xf numFmtId="16" fontId="56" fillId="0" borderId="108" xfId="0" applyNumberFormat="1" applyFont="1" applyBorder="1" applyAlignment="1">
      <alignment horizontal="center"/>
    </xf>
    <xf numFmtId="0" fontId="56" fillId="0" borderId="108" xfId="0" applyFont="1" applyBorder="1" applyAlignment="1">
      <alignment horizontal="center"/>
    </xf>
    <xf numFmtId="17" fontId="56" fillId="0" borderId="99" xfId="0" applyNumberFormat="1" applyFont="1" applyBorder="1" applyAlignment="1">
      <alignment horizontal="center"/>
    </xf>
    <xf numFmtId="0" fontId="66" fillId="0" borderId="95" xfId="0" applyFont="1" applyBorder="1" applyAlignment="1">
      <alignment horizontal="center"/>
    </xf>
    <xf numFmtId="0" fontId="66" fillId="0" borderId="95" xfId="0" applyFont="1" applyBorder="1" applyAlignment="1">
      <alignment horizontal="right"/>
    </xf>
    <xf numFmtId="0" fontId="63" fillId="0" borderId="10" xfId="0" applyFont="1" applyBorder="1" applyAlignment="1">
      <alignment horizontal="center"/>
    </xf>
    <xf numFmtId="0" fontId="65" fillId="0" borderId="95" xfId="0" applyFont="1" applyBorder="1" applyAlignment="1">
      <alignment horizontal="center"/>
    </xf>
    <xf numFmtId="0" fontId="42" fillId="0" borderId="95" xfId="0" applyFont="1" applyBorder="1" applyAlignment="1">
      <alignment horizontal="right"/>
    </xf>
    <xf numFmtId="16" fontId="56" fillId="0" borderId="98" xfId="0" applyNumberFormat="1" applyFont="1" applyBorder="1" applyAlignment="1">
      <alignment horizontal="center"/>
    </xf>
    <xf numFmtId="0" fontId="56" fillId="0" borderId="98" xfId="0" applyFont="1" applyBorder="1" applyAlignment="1">
      <alignment horizontal="right"/>
    </xf>
    <xf numFmtId="0" fontId="56" fillId="0" borderId="98" xfId="0" applyFont="1" applyBorder="1" applyAlignment="1">
      <alignment horizontal="center"/>
    </xf>
    <xf numFmtId="0" fontId="66" fillId="0" borderId="99" xfId="0" applyFont="1" applyBorder="1" applyAlignment="1">
      <alignment horizontal="center"/>
    </xf>
    <xf numFmtId="0" fontId="66" fillId="0" borderId="99" xfId="0" applyFont="1" applyBorder="1" applyAlignment="1">
      <alignment horizontal="right"/>
    </xf>
    <xf numFmtId="16" fontId="56" fillId="0" borderId="99" xfId="0" applyNumberFormat="1" applyFont="1" applyBorder="1" applyAlignment="1">
      <alignment horizontal="center"/>
    </xf>
    <xf numFmtId="0" fontId="56" fillId="0" borderId="109" xfId="0" applyFont="1" applyBorder="1" applyAlignment="1">
      <alignment horizontal="right"/>
    </xf>
    <xf numFmtId="0" fontId="56" fillId="0" borderId="97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110" xfId="0" applyFont="1" applyBorder="1" applyAlignment="1">
      <alignment horizontal="center"/>
    </xf>
    <xf numFmtId="0" fontId="56" fillId="0" borderId="110" xfId="0" applyFont="1" applyBorder="1" applyAlignment="1">
      <alignment horizontal="right"/>
    </xf>
    <xf numFmtId="0" fontId="57" fillId="0" borderId="32" xfId="0" applyFont="1" applyBorder="1" applyAlignment="1">
      <alignment horizontal="center"/>
    </xf>
    <xf numFmtId="0" fontId="56" fillId="0" borderId="95" xfId="0" applyFont="1" applyBorder="1" applyAlignment="1">
      <alignment horizontal="right" vertical="top"/>
    </xf>
    <xf numFmtId="0" fontId="56" fillId="0" borderId="13" xfId="0" applyFont="1" applyBorder="1" applyAlignment="1">
      <alignment horizontal="center"/>
    </xf>
    <xf numFmtId="0" fontId="56" fillId="0" borderId="98" xfId="0" applyFont="1" applyBorder="1" applyAlignment="1">
      <alignment horizontal="center" vertical="top"/>
    </xf>
    <xf numFmtId="0" fontId="56" fillId="0" borderId="98" xfId="0" applyFont="1" applyBorder="1" applyAlignment="1">
      <alignment horizontal="right" vertical="top"/>
    </xf>
    <xf numFmtId="0" fontId="56" fillId="0" borderId="98" xfId="0" applyFont="1" applyBorder="1" applyAlignment="1">
      <alignment horizontal="center" vertical="top" wrapText="1"/>
    </xf>
    <xf numFmtId="0" fontId="66" fillId="0" borderId="95" xfId="0" applyFont="1" applyBorder="1" applyAlignment="1">
      <alignment horizontal="center" vertical="top"/>
    </xf>
    <xf numFmtId="0" fontId="66" fillId="0" borderId="95" xfId="0" applyFont="1" applyBorder="1" applyAlignment="1">
      <alignment horizontal="right" vertical="top"/>
    </xf>
    <xf numFmtId="0" fontId="56" fillId="0" borderId="99" xfId="0" applyFont="1" applyBorder="1" applyAlignment="1">
      <alignment vertical="top"/>
    </xf>
    <xf numFmtId="0" fontId="56" fillId="0" borderId="99" xfId="0" applyFont="1" applyBorder="1" applyAlignment="1">
      <alignment horizontal="right" vertical="top"/>
    </xf>
    <xf numFmtId="0" fontId="56" fillId="0" borderId="111" xfId="0" applyFont="1" applyBorder="1" applyAlignment="1">
      <alignment horizontal="center" vertical="top"/>
    </xf>
    <xf numFmtId="0" fontId="56" fillId="0" borderId="111" xfId="0" applyFont="1" applyBorder="1" applyAlignment="1">
      <alignment horizontal="right" vertical="top"/>
    </xf>
    <xf numFmtId="49" fontId="68" fillId="3" borderId="0" xfId="0" applyNumberFormat="1" applyFont="1" applyFill="1" applyAlignment="1">
      <alignment horizontal="left" vertical="justify"/>
    </xf>
    <xf numFmtId="49" fontId="60" fillId="0" borderId="0" xfId="0" applyNumberFormat="1" applyFont="1" applyAlignment="1">
      <alignment horizontal="center" vertical="justify"/>
    </xf>
    <xf numFmtId="174" fontId="60" fillId="0" borderId="0" xfId="0" applyNumberFormat="1" applyFont="1" applyAlignment="1">
      <alignment horizontal="right" vertical="justify"/>
    </xf>
    <xf numFmtId="0" fontId="60" fillId="0" borderId="0" xfId="0" applyFont="1" applyAlignment="1">
      <alignment horizontal="left" vertical="justify"/>
    </xf>
    <xf numFmtId="169" fontId="60" fillId="0" borderId="0" xfId="0" applyNumberFormat="1" applyFont="1" applyAlignment="1">
      <alignment horizontal="right" vertical="justify"/>
    </xf>
    <xf numFmtId="1" fontId="69" fillId="0" borderId="15" xfId="0" applyNumberFormat="1" applyFont="1" applyBorder="1" applyAlignment="1">
      <alignment horizontal="center" vertical="justify"/>
    </xf>
    <xf numFmtId="49" fontId="69" fillId="0" borderId="15" xfId="0" applyNumberFormat="1" applyFont="1" applyBorder="1" applyAlignment="1">
      <alignment horizontal="center" vertical="justify"/>
    </xf>
    <xf numFmtId="49" fontId="69" fillId="0" borderId="15" xfId="0" applyNumberFormat="1" applyFont="1" applyBorder="1" applyAlignment="1">
      <alignment horizontal="center" vertical="justify" wrapText="1"/>
    </xf>
    <xf numFmtId="174" fontId="70" fillId="0" borderId="15" xfId="0" applyNumberFormat="1" applyFont="1" applyBorder="1" applyAlignment="1">
      <alignment horizontal="right" vertical="justify"/>
    </xf>
    <xf numFmtId="0" fontId="70" fillId="0" borderId="15" xfId="0" applyFont="1" applyBorder="1" applyAlignment="1">
      <alignment horizontal="left" vertical="justify"/>
    </xf>
    <xf numFmtId="1" fontId="56" fillId="0" borderId="15" xfId="0" applyNumberFormat="1" applyFont="1" applyBorder="1" applyAlignment="1">
      <alignment horizontal="center" vertical="justify"/>
    </xf>
    <xf numFmtId="49" fontId="56" fillId="0" borderId="15" xfId="0" applyNumberFormat="1" applyFont="1" applyBorder="1" applyAlignment="1">
      <alignment horizontal="center" vertical="justify"/>
    </xf>
    <xf numFmtId="0" fontId="56" fillId="0" borderId="15" xfId="0" applyFont="1" applyBorder="1" applyAlignment="1">
      <alignment horizontal="left" vertical="justify"/>
    </xf>
    <xf numFmtId="174" fontId="56" fillId="0" borderId="15" xfId="0" applyNumberFormat="1" applyFont="1" applyBorder="1" applyAlignment="1">
      <alignment horizontal="right" vertical="justify"/>
    </xf>
    <xf numFmtId="169" fontId="56" fillId="0" borderId="15" xfId="0" applyNumberFormat="1" applyFont="1" applyBorder="1" applyAlignment="1">
      <alignment horizontal="right" vertical="justify"/>
    </xf>
    <xf numFmtId="0" fontId="56" fillId="0" borderId="15" xfId="0" applyFont="1" applyBorder="1" applyAlignment="1">
      <alignment vertical="justify"/>
    </xf>
    <xf numFmtId="49" fontId="66" fillId="0" borderId="15" xfId="0" applyNumberFormat="1" applyFont="1" applyBorder="1" applyAlignment="1">
      <alignment horizontal="left" vertical="justify"/>
    </xf>
    <xf numFmtId="49" fontId="56" fillId="0" borderId="15" xfId="0" applyNumberFormat="1" applyFont="1" applyBorder="1" applyAlignment="1">
      <alignment horizontal="justify" vertical="justify" wrapText="1"/>
    </xf>
    <xf numFmtId="169" fontId="66" fillId="0" borderId="34" xfId="0" applyNumberFormat="1" applyFont="1" applyBorder="1" applyAlignment="1">
      <alignment vertical="justify"/>
    </xf>
    <xf numFmtId="169" fontId="66" fillId="0" borderId="15" xfId="0" applyNumberFormat="1" applyFont="1" applyBorder="1" applyAlignment="1">
      <alignment horizontal="right" vertical="justify"/>
    </xf>
    <xf numFmtId="1" fontId="56" fillId="0" borderId="0" xfId="0" applyNumberFormat="1" applyFont="1" applyBorder="1" applyAlignment="1">
      <alignment horizontal="center" vertical="justify"/>
    </xf>
    <xf numFmtId="49" fontId="56" fillId="0" borderId="0" xfId="0" applyNumberFormat="1" applyFont="1" applyBorder="1" applyAlignment="1">
      <alignment horizontal="center" vertical="justify"/>
    </xf>
    <xf numFmtId="49" fontId="63" fillId="0" borderId="0" xfId="0" applyNumberFormat="1" applyFont="1" applyFill="1" applyBorder="1" applyAlignment="1">
      <alignment horizontal="justify" vertical="justify" wrapText="1"/>
    </xf>
    <xf numFmtId="174" fontId="56" fillId="0" borderId="0" xfId="0" applyNumberFormat="1" applyFont="1" applyBorder="1" applyAlignment="1">
      <alignment horizontal="right" vertical="justify"/>
    </xf>
    <xf numFmtId="0" fontId="56" fillId="0" borderId="0" xfId="0" applyFont="1" applyBorder="1" applyAlignment="1">
      <alignment horizontal="left" vertical="justify"/>
    </xf>
    <xf numFmtId="169" fontId="56" fillId="0" borderId="0" xfId="0" applyNumberFormat="1" applyFont="1" applyBorder="1" applyAlignment="1">
      <alignment horizontal="right" vertical="justify"/>
    </xf>
    <xf numFmtId="1" fontId="57" fillId="0" borderId="15" xfId="0" applyNumberFormat="1" applyFont="1" applyBorder="1" applyAlignment="1">
      <alignment horizontal="center" vertical="center"/>
    </xf>
    <xf numFmtId="49" fontId="57" fillId="0" borderId="15" xfId="0" applyNumberFormat="1" applyFont="1" applyBorder="1" applyAlignment="1">
      <alignment horizontal="center" vertical="center"/>
    </xf>
    <xf numFmtId="49" fontId="57" fillId="0" borderId="15" xfId="0" applyNumberFormat="1" applyFont="1" applyBorder="1" applyAlignment="1">
      <alignment horizontal="center" vertical="center" wrapText="1"/>
    </xf>
    <xf numFmtId="174" fontId="56" fillId="0" borderId="15" xfId="0" applyNumberFormat="1" applyFont="1" applyBorder="1" applyAlignment="1">
      <alignment horizontal="right" vertical="top"/>
    </xf>
    <xf numFmtId="0" fontId="56" fillId="0" borderId="15" xfId="0" applyFont="1" applyBorder="1" applyAlignment="1">
      <alignment horizontal="left"/>
    </xf>
    <xf numFmtId="1" fontId="56" fillId="0" borderId="164" xfId="0" applyNumberFormat="1" applyFont="1" applyBorder="1" applyAlignment="1">
      <alignment horizontal="center" vertical="top"/>
    </xf>
    <xf numFmtId="49" fontId="56" fillId="0" borderId="165" xfId="0" applyNumberFormat="1" applyFont="1" applyBorder="1" applyAlignment="1">
      <alignment horizontal="center" vertical="top"/>
    </xf>
    <xf numFmtId="49" fontId="56" fillId="0" borderId="165" xfId="0" applyNumberFormat="1" applyFont="1" applyBorder="1" applyAlignment="1">
      <alignment vertical="justify" wrapText="1"/>
    </xf>
    <xf numFmtId="174" fontId="56" fillId="0" borderId="165" xfId="0" applyNumberFormat="1" applyFont="1" applyBorder="1" applyAlignment="1">
      <alignment horizontal="right" vertical="top"/>
    </xf>
    <xf numFmtId="0" fontId="56" fillId="0" borderId="165" xfId="0" applyFont="1" applyBorder="1" applyAlignment="1">
      <alignment horizontal="left" vertical="justify"/>
    </xf>
    <xf numFmtId="169" fontId="56" fillId="0" borderId="165" xfId="0" applyNumberFormat="1" applyFont="1" applyBorder="1" applyAlignment="1">
      <alignment horizontal="right" vertical="top"/>
    </xf>
    <xf numFmtId="1" fontId="56" fillId="0" borderId="166" xfId="0" applyNumberFormat="1" applyFont="1" applyBorder="1" applyAlignment="1">
      <alignment horizontal="center" vertical="top"/>
    </xf>
    <xf numFmtId="49" fontId="56" fillId="0" borderId="165" xfId="0" applyNumberFormat="1" applyFont="1" applyBorder="1" applyAlignment="1">
      <alignment horizontal="justify" vertical="justify" wrapText="1"/>
    </xf>
    <xf numFmtId="1" fontId="56" fillId="14" borderId="15" xfId="0" applyNumberFormat="1" applyFont="1" applyFill="1" applyBorder="1" applyAlignment="1">
      <alignment horizontal="center" vertical="top"/>
    </xf>
    <xf numFmtId="49" fontId="66" fillId="14" borderId="15" xfId="0" applyNumberFormat="1" applyFont="1" applyFill="1" applyBorder="1" applyAlignment="1">
      <alignment horizontal="center" vertical="top"/>
    </xf>
    <xf numFmtId="49" fontId="66" fillId="14" borderId="15" xfId="0" applyNumberFormat="1" applyFont="1" applyFill="1" applyBorder="1" applyAlignment="1">
      <alignment horizontal="justify" vertical="justify" wrapText="1"/>
    </xf>
    <xf numFmtId="174" fontId="66" fillId="14" borderId="15" xfId="0" applyNumberFormat="1" applyFont="1" applyFill="1" applyBorder="1" applyAlignment="1">
      <alignment horizontal="right" vertical="top"/>
    </xf>
    <xf numFmtId="0" fontId="66" fillId="14" borderId="15" xfId="0" applyFont="1" applyFill="1" applyBorder="1" applyAlignment="1">
      <alignment horizontal="left" vertical="justify"/>
    </xf>
    <xf numFmtId="169" fontId="66" fillId="14" borderId="15" xfId="0" applyNumberFormat="1" applyFont="1" applyFill="1" applyBorder="1" applyAlignment="1">
      <alignment horizontal="right" vertical="top"/>
    </xf>
    <xf numFmtId="49" fontId="56" fillId="0" borderId="167" xfId="0" applyNumberFormat="1" applyFont="1" applyBorder="1" applyAlignment="1">
      <alignment horizontal="center" vertical="top"/>
    </xf>
    <xf numFmtId="49" fontId="56" fillId="0" borderId="167" xfId="0" applyNumberFormat="1" applyFont="1" applyBorder="1" applyAlignment="1">
      <alignment horizontal="justify" vertical="justify" wrapText="1"/>
    </xf>
    <xf numFmtId="1" fontId="56" fillId="0" borderId="168" xfId="0" applyNumberFormat="1" applyFont="1" applyBorder="1" applyAlignment="1">
      <alignment horizontal="center" vertical="top"/>
    </xf>
    <xf numFmtId="49" fontId="56" fillId="0" borderId="169" xfId="0" applyNumberFormat="1" applyFont="1" applyBorder="1" applyAlignment="1">
      <alignment horizontal="center" vertical="top"/>
    </xf>
    <xf numFmtId="49" fontId="56" fillId="0" borderId="169" xfId="0" applyNumberFormat="1" applyFont="1" applyBorder="1" applyAlignment="1">
      <alignment vertical="justify" wrapText="1"/>
    </xf>
    <xf numFmtId="174" fontId="56" fillId="0" borderId="169" xfId="0" applyNumberFormat="1" applyFont="1" applyBorder="1" applyAlignment="1">
      <alignment horizontal="right" vertical="top"/>
    </xf>
    <xf numFmtId="0" fontId="56" fillId="0" borderId="169" xfId="0" applyFont="1" applyBorder="1" applyAlignment="1">
      <alignment horizontal="left" vertical="justify"/>
    </xf>
    <xf numFmtId="169" fontId="56" fillId="0" borderId="170" xfId="0" applyNumberFormat="1" applyFont="1" applyBorder="1" applyAlignment="1">
      <alignment horizontal="right" vertical="top"/>
    </xf>
    <xf numFmtId="169" fontId="56" fillId="0" borderId="0" xfId="0" applyNumberFormat="1" applyFont="1" applyBorder="1" applyAlignment="1">
      <alignment horizontal="right" vertical="top"/>
    </xf>
    <xf numFmtId="169" fontId="56" fillId="0" borderId="171" xfId="0" applyNumberFormat="1" applyFont="1" applyBorder="1" applyAlignment="1">
      <alignment horizontal="right" vertical="top"/>
    </xf>
    <xf numFmtId="174" fontId="56" fillId="0" borderId="172" xfId="0" applyNumberFormat="1" applyFont="1" applyBorder="1" applyAlignment="1">
      <alignment horizontal="right" vertical="top"/>
    </xf>
    <xf numFmtId="0" fontId="56" fillId="0" borderId="172" xfId="0" applyFont="1" applyBorder="1" applyAlignment="1">
      <alignment horizontal="left" vertical="justify"/>
    </xf>
    <xf numFmtId="169" fontId="56" fillId="0" borderId="173" xfId="0" applyNumberFormat="1" applyFont="1" applyBorder="1" applyAlignment="1">
      <alignment horizontal="right" vertical="top"/>
    </xf>
    <xf numFmtId="49" fontId="56" fillId="0" borderId="174" xfId="0" applyNumberFormat="1" applyFont="1" applyBorder="1" applyAlignment="1">
      <alignment horizontal="center" vertical="justify"/>
    </xf>
    <xf numFmtId="49" fontId="56" fillId="0" borderId="174" xfId="0" applyNumberFormat="1" applyFont="1" applyBorder="1" applyAlignment="1">
      <alignment vertical="justify" wrapText="1"/>
    </xf>
    <xf numFmtId="174" fontId="56" fillId="0" borderId="174" xfId="0" applyNumberFormat="1" applyFont="1" applyBorder="1" applyAlignment="1">
      <alignment horizontal="right" vertical="justify"/>
    </xf>
    <xf numFmtId="0" fontId="56" fillId="0" borderId="174" xfId="0" applyFont="1" applyBorder="1" applyAlignment="1">
      <alignment horizontal="left" vertical="justify"/>
    </xf>
    <xf numFmtId="169" fontId="56" fillId="0" borderId="175" xfId="0" applyNumberFormat="1" applyFont="1" applyBorder="1" applyAlignment="1">
      <alignment horizontal="right" vertical="top"/>
    </xf>
    <xf numFmtId="49" fontId="66" fillId="0" borderId="165" xfId="0" applyNumberFormat="1" applyFont="1" applyBorder="1" applyAlignment="1">
      <alignment vertical="justify" wrapText="1"/>
    </xf>
    <xf numFmtId="49" fontId="56" fillId="0" borderId="165" xfId="0" applyNumberFormat="1" applyFont="1" applyBorder="1" applyAlignment="1">
      <alignment horizontal="left" vertical="justify" wrapText="1"/>
    </xf>
    <xf numFmtId="49" fontId="66" fillId="0" borderId="165" xfId="0" applyNumberFormat="1" applyFont="1" applyBorder="1" applyAlignment="1">
      <alignment horizontal="justify" vertical="justify" wrapText="1"/>
    </xf>
    <xf numFmtId="1" fontId="56" fillId="0" borderId="0" xfId="0" applyNumberFormat="1" applyFont="1" applyFill="1" applyBorder="1" applyAlignment="1">
      <alignment horizontal="center" vertical="top"/>
    </xf>
    <xf numFmtId="49" fontId="66" fillId="0" borderId="0" xfId="0" applyNumberFormat="1" applyFont="1" applyFill="1" applyBorder="1" applyAlignment="1">
      <alignment horizontal="center" vertical="top"/>
    </xf>
    <xf numFmtId="174" fontId="66" fillId="0" borderId="0" xfId="0" applyNumberFormat="1" applyFont="1" applyFill="1" applyBorder="1" applyAlignment="1">
      <alignment horizontal="right" vertical="top"/>
    </xf>
    <xf numFmtId="0" fontId="66" fillId="0" borderId="0" xfId="0" applyFont="1" applyFill="1" applyBorder="1" applyAlignment="1">
      <alignment horizontal="left" vertical="justify"/>
    </xf>
    <xf numFmtId="169" fontId="66" fillId="0" borderId="0" xfId="0" applyNumberFormat="1" applyFont="1" applyFill="1" applyBorder="1" applyAlignment="1">
      <alignment horizontal="right" vertical="top"/>
    </xf>
    <xf numFmtId="1" fontId="56" fillId="0" borderId="0" xfId="0" applyNumberFormat="1" applyFont="1" applyAlignment="1">
      <alignment horizontal="center" vertical="justify"/>
    </xf>
    <xf numFmtId="49" fontId="56" fillId="0" borderId="0" xfId="0" applyNumberFormat="1" applyFont="1" applyAlignment="1">
      <alignment horizontal="center" vertical="justify"/>
    </xf>
    <xf numFmtId="49" fontId="56" fillId="0" borderId="0" xfId="0" applyNumberFormat="1" applyFont="1" applyAlignment="1">
      <alignment horizontal="justify" vertical="justify" wrapText="1"/>
    </xf>
    <xf numFmtId="174" fontId="56" fillId="0" borderId="0" xfId="0" applyNumberFormat="1" applyFont="1" applyAlignment="1">
      <alignment horizontal="right" vertical="justify"/>
    </xf>
    <xf numFmtId="0" fontId="56" fillId="0" borderId="0" xfId="0" applyFont="1" applyAlignment="1">
      <alignment horizontal="left" vertical="justify"/>
    </xf>
    <xf numFmtId="169" fontId="56" fillId="0" borderId="0" xfId="0" applyNumberFormat="1" applyFont="1" applyAlignment="1">
      <alignment horizontal="right" vertical="justify"/>
    </xf>
    <xf numFmtId="1" fontId="56" fillId="0" borderId="176" xfId="0" applyNumberFormat="1" applyFont="1" applyBorder="1" applyAlignment="1">
      <alignment horizontal="center" vertical="top"/>
    </xf>
    <xf numFmtId="49" fontId="56" fillId="0" borderId="177" xfId="0" applyNumberFormat="1" applyFont="1" applyBorder="1" applyAlignment="1">
      <alignment horizontal="center" vertical="top"/>
    </xf>
    <xf numFmtId="49" fontId="56" fillId="0" borderId="177" xfId="0" applyNumberFormat="1" applyFont="1" applyBorder="1" applyAlignment="1">
      <alignment vertical="justify" wrapText="1"/>
    </xf>
    <xf numFmtId="174" fontId="56" fillId="0" borderId="177" xfId="0" applyNumberFormat="1" applyFont="1" applyBorder="1" applyAlignment="1">
      <alignment horizontal="right" vertical="top"/>
    </xf>
    <xf numFmtId="0" fontId="56" fillId="0" borderId="177" xfId="0" applyFont="1" applyBorder="1" applyAlignment="1">
      <alignment horizontal="left" vertical="justify"/>
    </xf>
    <xf numFmtId="169" fontId="56" fillId="0" borderId="177" xfId="0" applyNumberFormat="1" applyFont="1" applyBorder="1" applyAlignment="1">
      <alignment horizontal="right" vertical="top"/>
    </xf>
    <xf numFmtId="1" fontId="56" fillId="0" borderId="178" xfId="0" applyNumberFormat="1" applyFont="1" applyBorder="1" applyAlignment="1">
      <alignment horizontal="center" vertical="top"/>
    </xf>
    <xf numFmtId="0" fontId="66" fillId="0" borderId="1" xfId="1" applyFont="1" applyFill="1" applyBorder="1" applyAlignment="1">
      <alignment horizontal="center"/>
    </xf>
    <xf numFmtId="0" fontId="66" fillId="0" borderId="3" xfId="1" applyFont="1" applyFill="1" applyBorder="1" applyAlignment="1">
      <alignment horizontal="center"/>
    </xf>
    <xf numFmtId="1" fontId="66" fillId="0" borderId="3" xfId="1" applyNumberFormat="1" applyFont="1" applyFill="1" applyBorder="1" applyAlignment="1">
      <alignment horizontal="center"/>
    </xf>
    <xf numFmtId="166" fontId="66" fillId="0" borderId="3" xfId="1" applyNumberFormat="1" applyFont="1" applyFill="1" applyBorder="1" applyAlignment="1">
      <alignment horizontal="center"/>
    </xf>
    <xf numFmtId="166" fontId="66" fillId="0" borderId="15" xfId="1" applyNumberFormat="1" applyFont="1" applyFill="1" applyBorder="1" applyAlignment="1">
      <alignment horizontal="center"/>
    </xf>
    <xf numFmtId="0" fontId="66" fillId="0" borderId="34" xfId="8" applyFont="1" applyBorder="1" applyAlignment="1">
      <alignment horizontal="left"/>
    </xf>
    <xf numFmtId="0" fontId="66" fillId="0" borderId="34" xfId="1" applyFont="1" applyFill="1" applyBorder="1"/>
    <xf numFmtId="0" fontId="56" fillId="0" borderId="34" xfId="1" applyFont="1" applyFill="1" applyBorder="1" applyAlignment="1">
      <alignment horizontal="center"/>
    </xf>
    <xf numFmtId="1" fontId="56" fillId="0" borderId="34" xfId="1" applyNumberFormat="1" applyFont="1" applyFill="1" applyBorder="1" applyAlignment="1">
      <alignment horizontal="right"/>
    </xf>
    <xf numFmtId="166" fontId="56" fillId="0" borderId="34" xfId="1" applyNumberFormat="1" applyFont="1" applyFill="1" applyBorder="1" applyAlignment="1">
      <alignment horizontal="right"/>
    </xf>
    <xf numFmtId="49" fontId="66" fillId="0" borderId="1" xfId="1" applyNumberFormat="1" applyFont="1" applyFill="1" applyBorder="1" applyAlignment="1">
      <alignment horizontal="left"/>
    </xf>
    <xf numFmtId="0" fontId="56" fillId="0" borderId="3" xfId="1" applyFont="1" applyFill="1" applyBorder="1" applyAlignment="1">
      <alignment wrapText="1"/>
    </xf>
    <xf numFmtId="1" fontId="56" fillId="0" borderId="15" xfId="1" applyNumberFormat="1" applyFont="1" applyFill="1" applyBorder="1" applyAlignment="1">
      <alignment horizontal="center"/>
    </xf>
    <xf numFmtId="1" fontId="56" fillId="0" borderId="15" xfId="1" applyNumberFormat="1" applyFont="1" applyFill="1" applyBorder="1" applyAlignment="1">
      <alignment horizontal="right"/>
    </xf>
    <xf numFmtId="166" fontId="56" fillId="0" borderId="15" xfId="8" applyNumberFormat="1" applyFont="1" applyFill="1" applyBorder="1"/>
    <xf numFmtId="166" fontId="56" fillId="0" borderId="15" xfId="1" applyNumberFormat="1" applyFont="1" applyFill="1" applyBorder="1" applyAlignment="1">
      <alignment horizontal="right"/>
    </xf>
    <xf numFmtId="49" fontId="56" fillId="0" borderId="15" xfId="1" applyNumberFormat="1" applyFont="1" applyFill="1" applyBorder="1" applyAlignment="1">
      <alignment horizontal="center" shrinkToFit="1"/>
    </xf>
    <xf numFmtId="2" fontId="56" fillId="0" borderId="15" xfId="1" applyNumberFormat="1" applyFont="1" applyFill="1" applyBorder="1" applyAlignment="1">
      <alignment horizontal="right"/>
    </xf>
    <xf numFmtId="0" fontId="66" fillId="0" borderId="7" xfId="8" applyFont="1" applyBorder="1" applyAlignment="1">
      <alignment horizontal="left"/>
    </xf>
    <xf numFmtId="0" fontId="56" fillId="0" borderId="7" xfId="1" applyFont="1" applyFill="1" applyBorder="1" applyAlignment="1">
      <alignment horizontal="center"/>
    </xf>
    <xf numFmtId="1" fontId="56" fillId="0" borderId="7" xfId="1" applyNumberFormat="1" applyFont="1" applyFill="1" applyBorder="1" applyAlignment="1">
      <alignment horizontal="right"/>
    </xf>
    <xf numFmtId="166" fontId="56" fillId="0" borderId="7" xfId="1" applyNumberFormat="1" applyFont="1" applyFill="1" applyBorder="1" applyAlignment="1">
      <alignment horizontal="right"/>
    </xf>
    <xf numFmtId="166" fontId="66" fillId="2" borderId="83" xfId="1" applyNumberFormat="1" applyFont="1" applyFill="1" applyBorder="1" applyAlignment="1">
      <alignment horizontal="right"/>
    </xf>
    <xf numFmtId="6" fontId="56" fillId="0" borderId="0" xfId="0" applyNumberFormat="1" applyFont="1"/>
    <xf numFmtId="166" fontId="56" fillId="0" borderId="2" xfId="1" applyNumberFormat="1" applyFont="1" applyFill="1" applyBorder="1" applyAlignment="1">
      <alignment horizontal="right"/>
    </xf>
    <xf numFmtId="0" fontId="56" fillId="0" borderId="3" xfId="8" applyFont="1" applyBorder="1" applyAlignment="1">
      <alignment wrapText="1"/>
    </xf>
    <xf numFmtId="0" fontId="66" fillId="0" borderId="7" xfId="1" applyFont="1" applyFill="1" applyBorder="1"/>
    <xf numFmtId="166" fontId="56" fillId="0" borderId="8" xfId="1" applyNumberFormat="1" applyFont="1" applyFill="1" applyBorder="1" applyAlignment="1">
      <alignment horizontal="right"/>
    </xf>
    <xf numFmtId="49" fontId="66" fillId="0" borderId="179" xfId="1" applyNumberFormat="1" applyFont="1" applyFill="1" applyBorder="1" applyAlignment="1">
      <alignment horizontal="left"/>
    </xf>
    <xf numFmtId="0" fontId="56" fillId="0" borderId="180" xfId="1" applyFont="1" applyFill="1" applyBorder="1" applyAlignment="1">
      <alignment wrapText="1"/>
    </xf>
    <xf numFmtId="49" fontId="56" fillId="0" borderId="181" xfId="1" applyNumberFormat="1" applyFont="1" applyFill="1" applyBorder="1" applyAlignment="1">
      <alignment horizontal="center" shrinkToFit="1"/>
    </xf>
    <xf numFmtId="1" fontId="56" fillId="0" borderId="181" xfId="1" applyNumberFormat="1" applyFont="1" applyFill="1" applyBorder="1" applyAlignment="1">
      <alignment horizontal="right"/>
    </xf>
    <xf numFmtId="166" fontId="56" fillId="0" borderId="181" xfId="1" applyNumberFormat="1" applyFont="1" applyFill="1" applyBorder="1" applyAlignment="1">
      <alignment horizontal="right"/>
    </xf>
    <xf numFmtId="49" fontId="66" fillId="0" borderId="182" xfId="1" applyNumberFormat="1" applyFont="1" applyFill="1" applyBorder="1" applyAlignment="1">
      <alignment horizontal="left"/>
    </xf>
    <xf numFmtId="0" fontId="56" fillId="0" borderId="183" xfId="1" applyFont="1" applyFill="1" applyBorder="1" applyAlignment="1">
      <alignment wrapText="1"/>
    </xf>
    <xf numFmtId="49" fontId="56" fillId="0" borderId="184" xfId="1" applyNumberFormat="1" applyFont="1" applyFill="1" applyBorder="1" applyAlignment="1">
      <alignment horizontal="center" shrinkToFit="1"/>
    </xf>
    <xf numFmtId="2" fontId="56" fillId="0" borderId="184" xfId="1" applyNumberFormat="1" applyFont="1" applyFill="1" applyBorder="1" applyAlignment="1">
      <alignment horizontal="right"/>
    </xf>
    <xf numFmtId="166" fontId="56" fillId="0" borderId="184" xfId="1" applyNumberFormat="1" applyFont="1" applyFill="1" applyBorder="1" applyAlignment="1">
      <alignment horizontal="right"/>
    </xf>
    <xf numFmtId="166" fontId="56" fillId="0" borderId="0" xfId="8" applyNumberFormat="1" applyFont="1"/>
    <xf numFmtId="166" fontId="56" fillId="0" borderId="185" xfId="1" applyNumberFormat="1" applyFont="1" applyFill="1" applyBorder="1" applyAlignment="1">
      <alignment horizontal="right"/>
    </xf>
    <xf numFmtId="166" fontId="56" fillId="0" borderId="16" xfId="1" applyNumberFormat="1" applyFont="1" applyFill="1" applyBorder="1" applyAlignment="1">
      <alignment horizontal="right"/>
    </xf>
    <xf numFmtId="0" fontId="66" fillId="0" borderId="7" xfId="8" applyFont="1" applyFill="1" applyBorder="1" applyAlignment="1">
      <alignment horizontal="left"/>
    </xf>
    <xf numFmtId="166" fontId="66" fillId="15" borderId="83" xfId="1" applyNumberFormat="1" applyFont="1" applyFill="1" applyBorder="1" applyAlignment="1">
      <alignment horizontal="right"/>
    </xf>
    <xf numFmtId="0" fontId="66" fillId="0" borderId="12" xfId="0" applyFont="1" applyBorder="1"/>
    <xf numFmtId="0" fontId="66" fillId="0" borderId="13" xfId="0" applyFont="1" applyBorder="1"/>
    <xf numFmtId="6" fontId="66" fillId="0" borderId="83" xfId="0" applyNumberFormat="1" applyFont="1" applyBorder="1" applyAlignment="1">
      <alignment horizontal="right"/>
    </xf>
    <xf numFmtId="0" fontId="66" fillId="0" borderId="96" xfId="0" applyFont="1" applyBorder="1"/>
    <xf numFmtId="0" fontId="56" fillId="0" borderId="10" xfId="0" applyFont="1" applyBorder="1" applyAlignment="1">
      <alignment horizontal="right"/>
    </xf>
    <xf numFmtId="6" fontId="66" fillId="0" borderId="43" xfId="0" applyNumberFormat="1" applyFont="1" applyBorder="1" applyAlignment="1">
      <alignment horizontal="right"/>
    </xf>
    <xf numFmtId="6" fontId="66" fillId="0" borderId="32" xfId="0" applyNumberFormat="1" applyFont="1" applyBorder="1" applyAlignment="1">
      <alignment horizontal="right"/>
    </xf>
    <xf numFmtId="0" fontId="56" fillId="0" borderId="92" xfId="0" applyFont="1" applyBorder="1"/>
    <xf numFmtId="0" fontId="56" fillId="0" borderId="70" xfId="0" applyFont="1" applyBorder="1" applyAlignment="1">
      <alignment horizontal="right"/>
    </xf>
    <xf numFmtId="0" fontId="56" fillId="0" borderId="70" xfId="0" applyFont="1" applyBorder="1" applyAlignment="1">
      <alignment horizontal="center"/>
    </xf>
    <xf numFmtId="0" fontId="57" fillId="0" borderId="187" xfId="0" applyFont="1" applyBorder="1" applyAlignment="1">
      <alignment horizontal="center"/>
    </xf>
    <xf numFmtId="0" fontId="57" fillId="0" borderId="83" xfId="0" applyFont="1" applyBorder="1" applyAlignment="1">
      <alignment horizontal="center"/>
    </xf>
    <xf numFmtId="0" fontId="57" fillId="0" borderId="83" xfId="0" applyFont="1" applyBorder="1"/>
    <xf numFmtId="0" fontId="71" fillId="0" borderId="25" xfId="0" applyFont="1" applyBorder="1" applyAlignment="1">
      <alignment vertical="top"/>
    </xf>
    <xf numFmtId="0" fontId="58" fillId="0" borderId="0" xfId="0" applyFont="1" applyBorder="1"/>
    <xf numFmtId="0" fontId="71" fillId="0" borderId="0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59" fillId="0" borderId="83" xfId="0" applyFont="1" applyBorder="1" applyAlignment="1">
      <alignment horizontal="center" vertical="top"/>
    </xf>
    <xf numFmtId="0" fontId="59" fillId="0" borderId="32" xfId="0" applyFont="1" applyBorder="1" applyAlignment="1">
      <alignment horizontal="center"/>
    </xf>
    <xf numFmtId="0" fontId="59" fillId="0" borderId="94" xfId="0" applyFont="1" applyBorder="1" applyAlignment="1">
      <alignment horizontal="center" vertical="top"/>
    </xf>
    <xf numFmtId="0" fontId="59" fillId="0" borderId="95" xfId="0" applyFont="1" applyBorder="1" applyAlignment="1">
      <alignment horizontal="center"/>
    </xf>
    <xf numFmtId="175" fontId="59" fillId="0" borderId="95" xfId="0" applyNumberFormat="1" applyFont="1" applyBorder="1" applyAlignment="1">
      <alignment horizontal="center"/>
    </xf>
    <xf numFmtId="0" fontId="62" fillId="0" borderId="95" xfId="0" applyFont="1" applyBorder="1" applyAlignment="1">
      <alignment horizontal="center"/>
    </xf>
    <xf numFmtId="175" fontId="62" fillId="0" borderId="95" xfId="0" applyNumberFormat="1" applyFont="1" applyBorder="1" applyAlignment="1">
      <alignment horizontal="center"/>
    </xf>
    <xf numFmtId="6" fontId="62" fillId="0" borderId="95" xfId="0" applyNumberFormat="1" applyFont="1" applyBorder="1" applyAlignment="1">
      <alignment horizontal="center"/>
    </xf>
    <xf numFmtId="0" fontId="59" fillId="14" borderId="94" xfId="0" applyFont="1" applyFill="1" applyBorder="1" applyAlignment="1">
      <alignment horizontal="center" vertical="top"/>
    </xf>
    <xf numFmtId="0" fontId="62" fillId="14" borderId="95" xfId="0" applyFont="1" applyFill="1" applyBorder="1"/>
    <xf numFmtId="0" fontId="62" fillId="14" borderId="95" xfId="0" applyFont="1" applyFill="1" applyBorder="1" applyAlignment="1">
      <alignment horizontal="center"/>
    </xf>
    <xf numFmtId="0" fontId="49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22" fontId="76" fillId="0" borderId="0" xfId="0" applyNumberFormat="1" applyFont="1" applyAlignment="1">
      <alignment horizontal="left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3" fontId="77" fillId="0" borderId="0" xfId="0" applyNumberFormat="1" applyFont="1" applyBorder="1" applyAlignment="1">
      <alignment vertical="top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 wrapText="1"/>
    </xf>
    <xf numFmtId="3" fontId="28" fillId="0" borderId="15" xfId="0" applyNumberFormat="1" applyFont="1" applyBorder="1" applyAlignment="1">
      <alignment horizontal="center"/>
    </xf>
    <xf numFmtId="0" fontId="78" fillId="0" borderId="15" xfId="0" applyNumberFormat="1" applyFont="1" applyBorder="1" applyAlignment="1"/>
    <xf numFmtId="0" fontId="0" fillId="0" borderId="15" xfId="0" applyNumberFormat="1" applyFont="1" applyBorder="1" applyAlignment="1"/>
    <xf numFmtId="1" fontId="0" fillId="0" borderId="15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 applyProtection="1">
      <alignment horizontal="center"/>
      <protection locked="0"/>
    </xf>
    <xf numFmtId="1" fontId="49" fillId="0" borderId="15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79" fillId="0" borderId="15" xfId="0" applyNumberFormat="1" applyFont="1" applyBorder="1" applyAlignment="1"/>
    <xf numFmtId="0" fontId="49" fillId="0" borderId="15" xfId="0" applyFont="1" applyBorder="1" applyAlignment="1">
      <alignment horizontal="left"/>
    </xf>
    <xf numFmtId="49" fontId="84" fillId="17" borderId="189" xfId="0" applyNumberFormat="1" applyFont="1" applyFill="1" applyBorder="1" applyAlignment="1">
      <alignment horizontal="left"/>
    </xf>
    <xf numFmtId="4" fontId="84" fillId="17" borderId="189" xfId="0" applyNumberFormat="1" applyFont="1" applyFill="1" applyBorder="1" applyAlignment="1">
      <alignment horizontal="left"/>
    </xf>
    <xf numFmtId="49" fontId="84" fillId="19" borderId="189" xfId="0" applyNumberFormat="1" applyFont="1" applyFill="1" applyBorder="1" applyAlignment="1">
      <alignment horizontal="left" wrapText="1"/>
    </xf>
    <xf numFmtId="49" fontId="84" fillId="19" borderId="189" xfId="0" applyNumberFormat="1" applyFont="1" applyFill="1" applyBorder="1" applyAlignment="1">
      <alignment horizontal="left"/>
    </xf>
    <xf numFmtId="4" fontId="84" fillId="19" borderId="189" xfId="0" applyNumberFormat="1" applyFont="1" applyFill="1" applyBorder="1" applyAlignment="1">
      <alignment horizontal="right"/>
    </xf>
    <xf numFmtId="176" fontId="84" fillId="19" borderId="189" xfId="0" applyNumberFormat="1" applyFont="1" applyFill="1" applyBorder="1" applyAlignment="1">
      <alignment horizontal="right"/>
    </xf>
    <xf numFmtId="4" fontId="84" fillId="0" borderId="189" xfId="0" applyNumberFormat="1" applyFont="1" applyFill="1" applyBorder="1" applyAlignment="1">
      <alignment horizontal="right"/>
    </xf>
    <xf numFmtId="176" fontId="84" fillId="0" borderId="189" xfId="0" applyNumberFormat="1" applyFont="1" applyFill="1" applyBorder="1" applyAlignment="1">
      <alignment horizontal="right"/>
    </xf>
    <xf numFmtId="49" fontId="84" fillId="0" borderId="189" xfId="0" applyNumberFormat="1" applyFont="1" applyFill="1" applyBorder="1" applyAlignment="1">
      <alignment horizontal="left"/>
    </xf>
    <xf numFmtId="49" fontId="84" fillId="0" borderId="189" xfId="0" applyNumberFormat="1" applyFont="1" applyFill="1" applyBorder="1" applyAlignment="1">
      <alignment horizontal="left" wrapText="1"/>
    </xf>
    <xf numFmtId="49" fontId="86" fillId="19" borderId="189" xfId="0" applyNumberFormat="1" applyFont="1" applyFill="1" applyBorder="1" applyAlignment="1">
      <alignment horizontal="left" wrapText="1"/>
    </xf>
    <xf numFmtId="49" fontId="84" fillId="19" borderId="189" xfId="0" applyNumberFormat="1" applyFont="1" applyFill="1" applyBorder="1" applyAlignment="1">
      <alignment horizontal="right" wrapText="1"/>
    </xf>
    <xf numFmtId="49" fontId="54" fillId="0" borderId="189" xfId="9" applyNumberFormat="1" applyFont="1" applyFill="1" applyBorder="1" applyAlignment="1">
      <alignment horizontal="left"/>
    </xf>
    <xf numFmtId="49" fontId="84" fillId="19" borderId="189" xfId="0" applyNumberFormat="1" applyFont="1" applyFill="1" applyBorder="1" applyAlignment="1">
      <alignment horizontal="right"/>
    </xf>
    <xf numFmtId="49" fontId="83" fillId="16" borderId="189" xfId="0" applyNumberFormat="1" applyFont="1" applyFill="1" applyBorder="1" applyAlignment="1">
      <alignment horizontal="left"/>
    </xf>
    <xf numFmtId="4" fontId="83" fillId="16" borderId="189" xfId="0" applyNumberFormat="1" applyFont="1" applyFill="1" applyBorder="1" applyAlignment="1">
      <alignment horizontal="right"/>
    </xf>
    <xf numFmtId="4" fontId="89" fillId="16" borderId="189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0" xfId="0" applyNumberFormat="1"/>
    <xf numFmtId="49" fontId="90" fillId="0" borderId="0" xfId="0" applyNumberFormat="1" applyFont="1" applyFill="1" applyBorder="1" applyAlignment="1">
      <alignment horizontal="left"/>
    </xf>
    <xf numFmtId="49" fontId="84" fillId="0" borderId="0" xfId="0" applyNumberFormat="1" applyFont="1" applyFill="1" applyBorder="1" applyAlignment="1">
      <alignment horizontal="left" wrapText="1"/>
    </xf>
    <xf numFmtId="49" fontId="84" fillId="0" borderId="0" xfId="0" applyNumberFormat="1" applyFont="1" applyFill="1" applyBorder="1" applyAlignment="1">
      <alignment horizontal="left"/>
    </xf>
    <xf numFmtId="4" fontId="84" fillId="19" borderId="0" xfId="0" applyNumberFormat="1" applyFont="1" applyFill="1" applyBorder="1" applyAlignment="1">
      <alignment horizontal="right"/>
    </xf>
    <xf numFmtId="49" fontId="84" fillId="0" borderId="0" xfId="0" applyNumberFormat="1" applyFont="1" applyFill="1" applyBorder="1" applyAlignment="1">
      <alignment horizontal="right" wrapText="1"/>
    </xf>
    <xf numFmtId="49" fontId="84" fillId="0" borderId="0" xfId="0" applyNumberFormat="1" applyFont="1" applyFill="1" applyBorder="1" applyAlignment="1">
      <alignment horizontal="right"/>
    </xf>
    <xf numFmtId="49" fontId="54" fillId="0" borderId="0" xfId="9" applyNumberFormat="1" applyFont="1" applyFill="1" applyBorder="1" applyAlignment="1">
      <alignment horizontal="right"/>
    </xf>
    <xf numFmtId="4" fontId="54" fillId="0" borderId="0" xfId="9" applyNumberFormat="1" applyFont="1" applyFill="1" applyBorder="1" applyAlignment="1">
      <alignment horizontal="right"/>
    </xf>
    <xf numFmtId="0" fontId="82" fillId="0" borderId="0" xfId="0" applyFont="1"/>
    <xf numFmtId="49" fontId="92" fillId="20" borderId="189" xfId="0" applyNumberFormat="1" applyFont="1" applyFill="1" applyBorder="1" applyAlignment="1">
      <alignment horizontal="left"/>
    </xf>
    <xf numFmtId="4" fontId="92" fillId="20" borderId="189" xfId="0" applyNumberFormat="1" applyFont="1" applyFill="1" applyBorder="1" applyAlignment="1">
      <alignment horizontal="right"/>
    </xf>
    <xf numFmtId="49" fontId="91" fillId="21" borderId="189" xfId="0" applyNumberFormat="1" applyFont="1" applyFill="1" applyBorder="1" applyAlignment="1">
      <alignment horizontal="left"/>
    </xf>
    <xf numFmtId="4" fontId="91" fillId="21" borderId="189" xfId="0" applyNumberFormat="1" applyFont="1" applyFill="1" applyBorder="1" applyAlignment="1">
      <alignment horizontal="right"/>
    </xf>
    <xf numFmtId="49" fontId="92" fillId="20" borderId="189" xfId="0" applyNumberFormat="1" applyFont="1" applyFill="1" applyBorder="1" applyAlignment="1">
      <alignment horizontal="center"/>
    </xf>
    <xf numFmtId="0" fontId="93" fillId="0" borderId="0" xfId="1" applyFont="1"/>
    <xf numFmtId="0" fontId="0" fillId="0" borderId="0" xfId="0" applyAlignment="1">
      <alignment horizontal="center"/>
    </xf>
    <xf numFmtId="49" fontId="83" fillId="16" borderId="189" xfId="0" applyNumberFormat="1" applyFont="1" applyFill="1" applyBorder="1" applyAlignment="1">
      <alignment horizontal="left"/>
    </xf>
    <xf numFmtId="0" fontId="0" fillId="0" borderId="0" xfId="0" applyAlignment="1"/>
    <xf numFmtId="177" fontId="84" fillId="19" borderId="189" xfId="0" applyNumberFormat="1" applyFont="1" applyFill="1" applyBorder="1" applyAlignment="1">
      <alignment horizontal="right"/>
    </xf>
    <xf numFmtId="0" fontId="8" fillId="0" borderId="16" xfId="1" applyFont="1" applyFill="1" applyBorder="1" applyAlignment="1">
      <alignment vertical="top" wrapText="1"/>
    </xf>
    <xf numFmtId="49" fontId="8" fillId="0" borderId="16" xfId="1" applyNumberFormat="1" applyFont="1" applyFill="1" applyBorder="1" applyAlignment="1">
      <alignment horizontal="center" shrinkToFit="1"/>
    </xf>
    <xf numFmtId="4" fontId="8" fillId="0" borderId="16" xfId="1" applyNumberFormat="1" applyFont="1" applyFill="1" applyBorder="1" applyAlignment="1">
      <alignment horizontal="right"/>
    </xf>
    <xf numFmtId="4" fontId="8" fillId="0" borderId="16" xfId="1" applyNumberFormat="1" applyFont="1" applyFill="1" applyBorder="1"/>
    <xf numFmtId="1" fontId="0" fillId="0" borderId="0" xfId="0" applyNumberFormat="1" applyAlignment="1">
      <alignment horizontal="left"/>
    </xf>
    <xf numFmtId="0" fontId="22" fillId="0" borderId="0" xfId="0" applyFont="1"/>
    <xf numFmtId="49" fontId="28" fillId="0" borderId="0" xfId="10" applyAlignment="1">
      <alignment horizontal="center"/>
    </xf>
    <xf numFmtId="1" fontId="28" fillId="0" borderId="0" xfId="11" applyNumberFormat="1" applyFill="1"/>
    <xf numFmtId="2" fontId="28" fillId="0" borderId="0" xfId="0" applyNumberFormat="1" applyFont="1" applyFill="1"/>
    <xf numFmtId="2" fontId="28" fillId="0" borderId="0" xfId="0" applyNumberFormat="1" applyFont="1"/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/>
    <xf numFmtId="49" fontId="0" fillId="0" borderId="0" xfId="10" applyFont="1" applyFill="1" applyBorder="1" applyAlignment="1" applyProtection="1">
      <alignment horizontal="right"/>
    </xf>
    <xf numFmtId="178" fontId="0" fillId="0" borderId="0" xfId="11" applyFont="1" applyFill="1" applyBorder="1" applyAlignment="1">
      <alignment horizontal="right"/>
    </xf>
    <xf numFmtId="2" fontId="0" fillId="0" borderId="0" xfId="0" applyNumberFormat="1" applyFont="1" applyFill="1" applyBorder="1"/>
    <xf numFmtId="2" fontId="0" fillId="0" borderId="0" xfId="0" applyNumberFormat="1" applyFont="1" applyBorder="1"/>
    <xf numFmtId="0" fontId="0" fillId="0" borderId="0" xfId="0" applyFont="1" applyBorder="1"/>
    <xf numFmtId="49" fontId="0" fillId="0" borderId="0" xfId="10" applyFont="1"/>
    <xf numFmtId="1" fontId="0" fillId="0" borderId="0" xfId="0" applyNumberFormat="1" applyFont="1"/>
    <xf numFmtId="0" fontId="0" fillId="0" borderId="0" xfId="0" applyFont="1" applyBorder="1" applyAlignment="1" applyProtection="1">
      <alignment horizontal="left" vertical="center"/>
    </xf>
    <xf numFmtId="178" fontId="0" fillId="0" borderId="0" xfId="11" applyFont="1"/>
    <xf numFmtId="2" fontId="0" fillId="0" borderId="0" xfId="0" applyNumberFormat="1" applyFont="1"/>
    <xf numFmtId="179" fontId="0" fillId="0" borderId="0" xfId="12" applyFont="1"/>
    <xf numFmtId="1" fontId="0" fillId="0" borderId="0" xfId="0" applyNumberFormat="1" applyFont="1" applyAlignment="1">
      <alignment wrapText="1"/>
    </xf>
    <xf numFmtId="1" fontId="0" fillId="0" borderId="0" xfId="0" applyNumberFormat="1"/>
    <xf numFmtId="0" fontId="28" fillId="0" borderId="0" xfId="0" applyFont="1" applyAlignment="1">
      <alignment horizontal="center"/>
    </xf>
    <xf numFmtId="2" fontId="28" fillId="0" borderId="0" xfId="0" applyNumberFormat="1" applyFont="1" applyFill="1" applyBorder="1"/>
    <xf numFmtId="0" fontId="28" fillId="0" borderId="0" xfId="0" applyFont="1" applyAlignment="1"/>
    <xf numFmtId="0" fontId="1" fillId="0" borderId="0" xfId="13" applyFont="1" applyFill="1"/>
    <xf numFmtId="49" fontId="0" fillId="0" borderId="0" xfId="10" applyFont="1" applyFill="1" applyAlignment="1">
      <alignment horizontal="center"/>
    </xf>
    <xf numFmtId="49" fontId="0" fillId="0" borderId="0" xfId="0" applyNumberFormat="1" applyFont="1" applyAlignment="1">
      <alignment wrapText="1"/>
    </xf>
    <xf numFmtId="49" fontId="27" fillId="0" borderId="0" xfId="10" applyFont="1"/>
    <xf numFmtId="1" fontId="27" fillId="0" borderId="0" xfId="0" applyNumberFormat="1" applyFont="1"/>
    <xf numFmtId="0" fontId="27" fillId="0" borderId="0" xfId="0" applyFont="1" applyBorder="1" applyAlignment="1" applyProtection="1">
      <alignment horizontal="left" vertical="center"/>
    </xf>
    <xf numFmtId="178" fontId="27" fillId="0" borderId="0" xfId="11" applyFont="1"/>
    <xf numFmtId="2" fontId="27" fillId="0" borderId="0" xfId="0" applyNumberFormat="1" applyFont="1"/>
    <xf numFmtId="179" fontId="27" fillId="0" borderId="0" xfId="12" applyFont="1"/>
    <xf numFmtId="0" fontId="49" fillId="0" borderId="0" xfId="0" applyFont="1" applyAlignment="1">
      <alignment horizontal="center"/>
    </xf>
    <xf numFmtId="1" fontId="49" fillId="0" borderId="0" xfId="0" applyNumberFormat="1" applyFont="1"/>
    <xf numFmtId="1" fontId="49" fillId="0" borderId="0" xfId="0" applyNumberFormat="1" applyFont="1" applyAlignment="1">
      <alignment wrapText="1"/>
    </xf>
    <xf numFmtId="0" fontId="49" fillId="0" borderId="0" xfId="0" applyFont="1" applyBorder="1" applyAlignment="1" applyProtection="1">
      <alignment horizontal="left" vertical="center"/>
    </xf>
    <xf numFmtId="178" fontId="49" fillId="0" borderId="0" xfId="11" applyFont="1"/>
    <xf numFmtId="2" fontId="49" fillId="0" borderId="0" xfId="0" applyNumberFormat="1" applyFont="1"/>
    <xf numFmtId="0" fontId="0" fillId="0" borderId="0" xfId="0" applyFont="1"/>
    <xf numFmtId="2" fontId="20" fillId="0" borderId="0" xfId="0" applyNumberFormat="1" applyFont="1"/>
    <xf numFmtId="0" fontId="20" fillId="0" borderId="0" xfId="0" applyFont="1" applyAlignment="1">
      <alignment horizontal="center"/>
    </xf>
    <xf numFmtId="49" fontId="0" fillId="0" borderId="0" xfId="0" applyNumberFormat="1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2" fontId="0" fillId="0" borderId="0" xfId="10" applyNumberFormat="1" applyFont="1"/>
    <xf numFmtId="0" fontId="0" fillId="0" borderId="0" xfId="13" applyFont="1" applyFill="1" applyAlignment="1"/>
    <xf numFmtId="0" fontId="1" fillId="0" borderId="0" xfId="13" applyFont="1" applyFill="1" applyBorder="1" applyAlignment="1">
      <alignment horizontal="center"/>
    </xf>
    <xf numFmtId="2" fontId="95" fillId="0" borderId="0" xfId="0" applyNumberFormat="1" applyFont="1"/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Alignment="1"/>
    <xf numFmtId="2" fontId="1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center" wrapText="1"/>
    </xf>
    <xf numFmtId="49" fontId="0" fillId="0" borderId="0" xfId="10" applyFont="1" applyFill="1" applyBorder="1" applyAlignment="1">
      <alignment horizontal="left" wrapText="1"/>
    </xf>
    <xf numFmtId="0" fontId="1" fillId="0" borderId="0" xfId="13" applyFont="1" applyFill="1" applyAlignment="1">
      <alignment wrapText="1"/>
    </xf>
    <xf numFmtId="0" fontId="1" fillId="0" borderId="0" xfId="13" applyFont="1" applyFill="1" applyAlignment="1">
      <alignment horizontal="center" wrapText="1"/>
    </xf>
    <xf numFmtId="178" fontId="0" fillId="0" borderId="0" xfId="11" applyFont="1" applyAlignment="1">
      <alignment wrapText="1"/>
    </xf>
    <xf numFmtId="2" fontId="0" fillId="0" borderId="0" xfId="0" applyNumberFormat="1" applyFont="1" applyAlignment="1">
      <alignment wrapText="1"/>
    </xf>
    <xf numFmtId="2" fontId="0" fillId="0" borderId="0" xfId="1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2" fontId="28" fillId="0" borderId="0" xfId="0" applyNumberFormat="1" applyFont="1" applyAlignment="1">
      <alignment wrapText="1"/>
    </xf>
    <xf numFmtId="49" fontId="0" fillId="0" borderId="34" xfId="10" applyFont="1" applyFill="1" applyBorder="1" applyAlignment="1">
      <alignment horizontal="left"/>
    </xf>
    <xf numFmtId="0" fontId="1" fillId="0" borderId="34" xfId="13" applyFont="1" applyFill="1" applyBorder="1"/>
    <xf numFmtId="0" fontId="1" fillId="0" borderId="34" xfId="13" applyFont="1" applyFill="1" applyBorder="1" applyAlignment="1">
      <alignment horizontal="center"/>
    </xf>
    <xf numFmtId="178" fontId="25" fillId="0" borderId="34" xfId="13" applyNumberFormat="1" applyFont="1" applyFill="1" applyBorder="1"/>
    <xf numFmtId="0" fontId="0" fillId="0" borderId="34" xfId="0" applyFont="1" applyBorder="1"/>
    <xf numFmtId="49" fontId="96" fillId="0" borderId="0" xfId="10" applyFont="1" applyFill="1" applyBorder="1" applyAlignment="1">
      <alignment horizontal="center"/>
    </xf>
    <xf numFmtId="0" fontId="7" fillId="0" borderId="0" xfId="13" applyFont="1" applyFill="1" applyBorder="1"/>
    <xf numFmtId="0" fontId="97" fillId="0" borderId="0" xfId="13" applyFont="1" applyFill="1" applyAlignment="1">
      <alignment horizontal="center"/>
    </xf>
    <xf numFmtId="178" fontId="95" fillId="0" borderId="0" xfId="13" applyNumberFormat="1" applyFont="1" applyFill="1"/>
    <xf numFmtId="0" fontId="27" fillId="0" borderId="0" xfId="0" applyFont="1"/>
    <xf numFmtId="178" fontId="28" fillId="0" borderId="0" xfId="0" applyNumberFormat="1" applyFont="1"/>
    <xf numFmtId="1" fontId="28" fillId="0" borderId="0" xfId="0" applyNumberFormat="1" applyFont="1" applyFill="1"/>
    <xf numFmtId="0" fontId="28" fillId="0" borderId="0" xfId="0" applyFont="1"/>
    <xf numFmtId="178" fontId="0" fillId="0" borderId="0" xfId="0" applyNumberFormat="1" applyFont="1"/>
    <xf numFmtId="2" fontId="49" fillId="0" borderId="0" xfId="0" applyNumberFormat="1" applyFont="1" applyFill="1"/>
    <xf numFmtId="0" fontId="7" fillId="0" borderId="0" xfId="0" applyFont="1" applyAlignment="1">
      <alignment horizontal="center"/>
    </xf>
    <xf numFmtId="49" fontId="27" fillId="0" borderId="0" xfId="10" applyFont="1" applyAlignment="1">
      <alignment horizontal="center"/>
    </xf>
    <xf numFmtId="1" fontId="27" fillId="0" borderId="0" xfId="11" applyNumberFormat="1" applyFont="1" applyFill="1"/>
    <xf numFmtId="2" fontId="27" fillId="0" borderId="0" xfId="0" applyNumberFormat="1" applyFont="1" applyFill="1" applyBorder="1"/>
    <xf numFmtId="49" fontId="28" fillId="0" borderId="0" xfId="1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" fontId="28" fillId="0" borderId="0" xfId="11" applyNumberFormat="1" applyFill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/>
    <xf numFmtId="0" fontId="49" fillId="0" borderId="0" xfId="0" applyFont="1" applyBorder="1" applyAlignment="1">
      <alignment horizontal="center"/>
    </xf>
    <xf numFmtId="1" fontId="49" fillId="0" borderId="0" xfId="0" applyNumberFormat="1" applyFont="1" applyBorder="1"/>
    <xf numFmtId="49" fontId="49" fillId="0" borderId="0" xfId="10" applyFont="1" applyFill="1" applyBorder="1" applyAlignment="1" applyProtection="1">
      <alignment horizontal="right"/>
    </xf>
    <xf numFmtId="178" fontId="49" fillId="0" borderId="0" xfId="11" applyFont="1" applyFill="1" applyBorder="1" applyAlignment="1">
      <alignment horizontal="right"/>
    </xf>
    <xf numFmtId="2" fontId="49" fillId="0" borderId="0" xfId="0" applyNumberFormat="1" applyFont="1" applyFill="1" applyBorder="1"/>
    <xf numFmtId="2" fontId="49" fillId="0" borderId="0" xfId="0" applyNumberFormat="1" applyFont="1" applyBorder="1"/>
    <xf numFmtId="0" fontId="49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178" fontId="28" fillId="0" borderId="0" xfId="0" applyNumberFormat="1" applyFont="1" applyBorder="1"/>
    <xf numFmtId="1" fontId="28" fillId="0" borderId="0" xfId="0" applyNumberFormat="1" applyFont="1" applyFill="1" applyBorder="1"/>
    <xf numFmtId="0" fontId="49" fillId="0" borderId="0" xfId="0" applyFont="1" applyAlignment="1"/>
    <xf numFmtId="178" fontId="49" fillId="0" borderId="0" xfId="0" applyNumberFormat="1" applyFont="1"/>
    <xf numFmtId="1" fontId="49" fillId="0" borderId="0" xfId="0" applyNumberFormat="1" applyFont="1" applyFill="1"/>
    <xf numFmtId="49" fontId="49" fillId="0" borderId="0" xfId="10" applyFont="1" applyFill="1" applyBorder="1" applyProtection="1"/>
    <xf numFmtId="0" fontId="0" fillId="0" borderId="0" xfId="0" applyFont="1" applyFill="1" applyAlignment="1" applyProtection="1">
      <alignment horizontal="right"/>
    </xf>
    <xf numFmtId="178" fontId="0" fillId="0" borderId="0" xfId="11" applyFont="1" applyAlignment="1">
      <alignment horizontal="right"/>
    </xf>
    <xf numFmtId="2" fontId="0" fillId="0" borderId="0" xfId="12" applyNumberFormat="1" applyFont="1"/>
    <xf numFmtId="1" fontId="0" fillId="0" borderId="0" xfId="0" applyNumberFormat="1" applyFont="1" applyFill="1" applyBorder="1" applyAlignment="1">
      <alignment wrapText="1"/>
    </xf>
    <xf numFmtId="2" fontId="20" fillId="0" borderId="0" xfId="0" applyNumberFormat="1" applyFont="1" applyFill="1" applyBorder="1"/>
    <xf numFmtId="2" fontId="49" fillId="0" borderId="0" xfId="10" applyNumberFormat="1" applyFont="1"/>
    <xf numFmtId="1" fontId="27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13" applyFont="1" applyBorder="1"/>
    <xf numFmtId="1" fontId="0" fillId="0" borderId="0" xfId="0" applyNumberFormat="1" applyBorder="1"/>
    <xf numFmtId="49" fontId="98" fillId="0" borderId="6" xfId="13" applyNumberFormat="1" applyFont="1" applyBorder="1" applyAlignment="1" applyProtection="1">
      <alignment horizontal="center"/>
    </xf>
    <xf numFmtId="0" fontId="98" fillId="0" borderId="7" xfId="13" applyFont="1" applyBorder="1" applyProtection="1"/>
    <xf numFmtId="0" fontId="98" fillId="0" borderId="7" xfId="13" applyFont="1" applyBorder="1" applyAlignment="1" applyProtection="1">
      <alignment horizontal="center"/>
    </xf>
    <xf numFmtId="179" fontId="98" fillId="0" borderId="7" xfId="13" applyNumberFormat="1" applyFont="1" applyBorder="1" applyProtection="1"/>
    <xf numFmtId="0" fontId="28" fillId="0" borderId="8" xfId="0" applyFont="1" applyBorder="1"/>
    <xf numFmtId="49" fontId="98" fillId="0" borderId="4" xfId="13" applyNumberFormat="1" applyFont="1" applyBorder="1" applyAlignment="1">
      <alignment horizontal="center"/>
    </xf>
    <xf numFmtId="0" fontId="1" fillId="0" borderId="0" xfId="13" applyBorder="1"/>
    <xf numFmtId="0" fontId="98" fillId="0" borderId="0" xfId="13" applyFont="1" applyBorder="1" applyAlignment="1">
      <alignment horizontal="center"/>
    </xf>
    <xf numFmtId="0" fontId="1" fillId="0" borderId="0" xfId="13" applyBorder="1" applyAlignment="1">
      <alignment horizontal="center"/>
    </xf>
    <xf numFmtId="0" fontId="1" fillId="0" borderId="0" xfId="13" applyFont="1" applyBorder="1" applyAlignment="1">
      <alignment horizontal="center"/>
    </xf>
    <xf numFmtId="0" fontId="1" fillId="0" borderId="5" xfId="13" applyFont="1" applyFill="1" applyBorder="1" applyAlignment="1">
      <alignment horizontal="center"/>
    </xf>
    <xf numFmtId="49" fontId="98" fillId="0" borderId="45" xfId="13" applyNumberFormat="1" applyFont="1" applyBorder="1" applyAlignment="1" applyProtection="1">
      <alignment horizontal="center"/>
    </xf>
    <xf numFmtId="0" fontId="98" fillId="0" borderId="34" xfId="13" applyFont="1" applyBorder="1" applyProtection="1"/>
    <xf numFmtId="0" fontId="98" fillId="0" borderId="34" xfId="13" applyFont="1" applyBorder="1" applyAlignment="1" applyProtection="1">
      <alignment horizontal="center"/>
    </xf>
    <xf numFmtId="179" fontId="98" fillId="0" borderId="34" xfId="13" applyNumberFormat="1" applyFont="1" applyBorder="1" applyProtection="1"/>
    <xf numFmtId="179" fontId="98" fillId="0" borderId="44" xfId="13" applyNumberFormat="1" applyFont="1" applyBorder="1" applyProtection="1"/>
    <xf numFmtId="0" fontId="1" fillId="0" borderId="6" xfId="13" applyBorder="1" applyAlignment="1">
      <alignment horizontal="right"/>
    </xf>
    <xf numFmtId="0" fontId="98" fillId="0" borderId="7" xfId="13" applyFont="1" applyBorder="1" applyAlignment="1">
      <alignment horizontal="center"/>
    </xf>
    <xf numFmtId="179" fontId="98" fillId="0" borderId="7" xfId="13" applyNumberFormat="1" applyFont="1" applyBorder="1"/>
    <xf numFmtId="179" fontId="98" fillId="0" borderId="0" xfId="13" applyNumberFormat="1" applyFont="1" applyBorder="1"/>
    <xf numFmtId="0" fontId="28" fillId="0" borderId="5" xfId="0" applyFont="1" applyBorder="1"/>
    <xf numFmtId="0" fontId="1" fillId="0" borderId="4" xfId="13" applyBorder="1" applyAlignment="1">
      <alignment horizontal="right"/>
    </xf>
    <xf numFmtId="0" fontId="1" fillId="0" borderId="4" xfId="13" applyFont="1" applyBorder="1" applyAlignment="1">
      <alignment horizontal="right"/>
    </xf>
    <xf numFmtId="0" fontId="98" fillId="0" borderId="0" xfId="13" applyFont="1" applyBorder="1" applyAlignment="1" applyProtection="1">
      <alignment horizontal="center"/>
    </xf>
    <xf numFmtId="179" fontId="98" fillId="0" borderId="0" xfId="13" applyNumberFormat="1" applyFont="1" applyBorder="1" applyProtection="1"/>
    <xf numFmtId="49" fontId="98" fillId="0" borderId="4" xfId="13" applyNumberFormat="1" applyFont="1" applyBorder="1" applyAlignment="1">
      <alignment horizontal="right"/>
    </xf>
    <xf numFmtId="49" fontId="98" fillId="0" borderId="4" xfId="13" applyNumberFormat="1" applyFont="1" applyBorder="1" applyAlignment="1" applyProtection="1">
      <alignment horizontal="right"/>
    </xf>
    <xf numFmtId="0" fontId="12" fillId="0" borderId="0" xfId="13" applyFont="1" applyBorder="1"/>
    <xf numFmtId="49" fontId="99" fillId="0" borderId="4" xfId="13" applyNumberFormat="1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left" vertical="center"/>
    </xf>
    <xf numFmtId="180" fontId="99" fillId="0" borderId="0" xfId="14" applyBorder="1" applyProtection="1"/>
    <xf numFmtId="180" fontId="99" fillId="0" borderId="0" xfId="14" applyFont="1" applyBorder="1"/>
    <xf numFmtId="180" fontId="99" fillId="0" borderId="0" xfId="14" applyBorder="1"/>
    <xf numFmtId="180" fontId="99" fillId="0" borderId="5" xfId="14" applyBorder="1"/>
    <xf numFmtId="49" fontId="28" fillId="0" borderId="0" xfId="10" applyFont="1" applyFill="1" applyBorder="1" applyProtection="1"/>
    <xf numFmtId="49" fontId="98" fillId="0" borderId="45" xfId="13" applyNumberFormat="1" applyFont="1" applyBorder="1" applyAlignment="1">
      <alignment horizontal="center"/>
    </xf>
    <xf numFmtId="0" fontId="98" fillId="0" borderId="34" xfId="13" applyFont="1" applyBorder="1"/>
    <xf numFmtId="0" fontId="98" fillId="0" borderId="34" xfId="13" applyFont="1" applyBorder="1" applyAlignment="1">
      <alignment horizontal="center"/>
    </xf>
    <xf numFmtId="179" fontId="98" fillId="0" borderId="34" xfId="13" applyNumberFormat="1" applyFont="1" applyBorder="1"/>
    <xf numFmtId="180" fontId="100" fillId="0" borderId="34" xfId="13" applyNumberFormat="1" applyFont="1" applyBorder="1" applyProtection="1"/>
    <xf numFmtId="0" fontId="28" fillId="0" borderId="44" xfId="0" applyFont="1" applyBorder="1"/>
    <xf numFmtId="0" fontId="98" fillId="0" borderId="4" xfId="13" applyFont="1" applyBorder="1"/>
    <xf numFmtId="180" fontId="101" fillId="0" borderId="0" xfId="14" applyFont="1" applyBorder="1" applyProtection="1"/>
    <xf numFmtId="180" fontId="100" fillId="0" borderId="0" xfId="13" applyNumberFormat="1" applyFont="1" applyBorder="1" applyProtection="1"/>
    <xf numFmtId="180" fontId="100" fillId="0" borderId="5" xfId="13" applyNumberFormat="1" applyFont="1" applyBorder="1" applyProtection="1"/>
    <xf numFmtId="0" fontId="98" fillId="0" borderId="0" xfId="13" applyFont="1" applyBorder="1"/>
    <xf numFmtId="0" fontId="98" fillId="0" borderId="0" xfId="13" applyFont="1" applyBorder="1" applyProtection="1"/>
    <xf numFmtId="179" fontId="98" fillId="0" borderId="0" xfId="12" applyFont="1" applyBorder="1"/>
    <xf numFmtId="0" fontId="1" fillId="0" borderId="0" xfId="13" applyFont="1" applyBorder="1"/>
    <xf numFmtId="0" fontId="1" fillId="0" borderId="4" xfId="13" applyBorder="1"/>
    <xf numFmtId="49" fontId="98" fillId="0" borderId="45" xfId="13" applyNumberFormat="1" applyFont="1" applyBorder="1" applyAlignment="1" applyProtection="1">
      <alignment horizontal="right"/>
    </xf>
    <xf numFmtId="0" fontId="1" fillId="0" borderId="34" xfId="13" applyBorder="1"/>
    <xf numFmtId="0" fontId="1" fillId="0" borderId="0" xfId="13" applyBorder="1" applyAlignment="1">
      <alignment horizontal="right"/>
    </xf>
    <xf numFmtId="0" fontId="1" fillId="0" borderId="5" xfId="13" applyFont="1" applyBorder="1"/>
    <xf numFmtId="0" fontId="1" fillId="0" borderId="5" xfId="13" applyBorder="1" applyAlignment="1">
      <alignment horizontal="left"/>
    </xf>
    <xf numFmtId="49" fontId="1" fillId="0" borderId="0" xfId="13" applyNumberFormat="1" applyFont="1" applyBorder="1" applyAlignment="1">
      <alignment horizontal="left"/>
    </xf>
    <xf numFmtId="3" fontId="1" fillId="0" borderId="17" xfId="0" applyNumberFormat="1" applyFont="1" applyFill="1" applyBorder="1"/>
    <xf numFmtId="4" fontId="49" fillId="0" borderId="83" xfId="0" applyNumberFormat="1" applyFont="1" applyFill="1" applyBorder="1"/>
    <xf numFmtId="0" fontId="8" fillId="0" borderId="16" xfId="1" applyFont="1" applyFill="1" applyBorder="1" applyAlignment="1">
      <alignment horizontal="center" vertical="top"/>
    </xf>
    <xf numFmtId="49" fontId="8" fillId="0" borderId="16" xfId="1" applyNumberFormat="1" applyFont="1" applyFill="1" applyBorder="1" applyAlignment="1">
      <alignment horizontal="left" vertical="top"/>
    </xf>
    <xf numFmtId="4" fontId="49" fillId="0" borderId="83" xfId="1" applyNumberFormat="1" applyFont="1" applyFill="1" applyBorder="1"/>
    <xf numFmtId="0" fontId="49" fillId="0" borderId="83" xfId="0" applyFont="1" applyBorder="1"/>
    <xf numFmtId="0" fontId="0" fillId="0" borderId="0" xfId="0" applyBorder="1"/>
    <xf numFmtId="0" fontId="9" fillId="0" borderId="0" xfId="1" applyFill="1"/>
    <xf numFmtId="0" fontId="9" fillId="0" borderId="0" xfId="1" applyNumberFormat="1"/>
    <xf numFmtId="0" fontId="9" fillId="0" borderId="0" xfId="1" applyNumberFormat="1" applyFill="1"/>
    <xf numFmtId="0" fontId="102" fillId="0" borderId="0" xfId="1" applyFont="1"/>
    <xf numFmtId="3" fontId="9" fillId="0" borderId="0" xfId="1" applyNumberFormat="1"/>
    <xf numFmtId="4" fontId="9" fillId="0" borderId="0" xfId="1" applyNumberFormat="1" applyFill="1"/>
    <xf numFmtId="4" fontId="9" fillId="0" borderId="0" xfId="1" applyNumberFormat="1"/>
    <xf numFmtId="49" fontId="0" fillId="0" borderId="15" xfId="0" applyNumberFormat="1" applyBorder="1"/>
    <xf numFmtId="0" fontId="0" fillId="0" borderId="15" xfId="0" applyBorder="1"/>
    <xf numFmtId="49" fontId="104" fillId="2" borderId="15" xfId="0" applyNumberFormat="1" applyFont="1" applyFill="1" applyBorder="1" applyAlignment="1">
      <alignment vertical="center"/>
    </xf>
    <xf numFmtId="49" fontId="0" fillId="2" borderId="15" xfId="0" applyNumberFormat="1" applyFill="1" applyBorder="1"/>
    <xf numFmtId="0" fontId="24" fillId="2" borderId="15" xfId="0" applyFont="1" applyFill="1" applyBorder="1"/>
    <xf numFmtId="0" fontId="0" fillId="2" borderId="15" xfId="0" applyFill="1" applyBorder="1"/>
    <xf numFmtId="0" fontId="0" fillId="0" borderId="1" xfId="0" applyBorder="1" applyAlignment="1"/>
    <xf numFmtId="0" fontId="20" fillId="0" borderId="2" xfId="0" applyFont="1" applyBorder="1" applyAlignment="1"/>
    <xf numFmtId="0" fontId="20" fillId="0" borderId="3" xfId="0" applyFont="1" applyBorder="1" applyAlignment="1"/>
    <xf numFmtId="0" fontId="0" fillId="0" borderId="15" xfId="0" applyNumberFormat="1" applyBorder="1"/>
    <xf numFmtId="0" fontId="27" fillId="0" borderId="0" xfId="0" applyFont="1" applyBorder="1" applyAlignment="1">
      <alignment horizontal="left"/>
    </xf>
    <xf numFmtId="49" fontId="27" fillId="7" borderId="91" xfId="0" applyNumberFormat="1" applyFont="1" applyFill="1" applyBorder="1"/>
    <xf numFmtId="0" fontId="27" fillId="7" borderId="70" xfId="0" applyFont="1" applyFill="1" applyBorder="1"/>
    <xf numFmtId="0" fontId="27" fillId="7" borderId="71" xfId="0" applyFont="1" applyFill="1" applyBorder="1"/>
    <xf numFmtId="0" fontId="27" fillId="7" borderId="80" xfId="0" applyFont="1" applyFill="1" applyBorder="1"/>
    <xf numFmtId="0" fontId="27" fillId="7" borderId="74" xfId="0" applyFont="1" applyFill="1" applyBorder="1"/>
    <xf numFmtId="0" fontId="27" fillId="7" borderId="75" xfId="0" applyFont="1" applyFill="1" applyBorder="1"/>
    <xf numFmtId="49" fontId="49" fillId="0" borderId="15" xfId="0" applyNumberFormat="1" applyFont="1" applyBorder="1" applyAlignment="1">
      <alignment horizontal="left"/>
    </xf>
    <xf numFmtId="0" fontId="25" fillId="0" borderId="15" xfId="0" applyFont="1" applyBorder="1"/>
    <xf numFmtId="3" fontId="28" fillId="0" borderId="15" xfId="0" applyNumberFormat="1" applyFont="1" applyBorder="1"/>
    <xf numFmtId="4" fontId="25" fillId="0" borderId="15" xfId="0" applyNumberFormat="1" applyFont="1" applyBorder="1"/>
    <xf numFmtId="0" fontId="27" fillId="2" borderId="96" xfId="0" applyFont="1" applyFill="1" applyBorder="1"/>
    <xf numFmtId="0" fontId="27" fillId="2" borderId="10" xfId="0" applyFont="1" applyFill="1" applyBorder="1"/>
    <xf numFmtId="3" fontId="27" fillId="2" borderId="95" xfId="0" applyNumberFormat="1" applyFont="1" applyFill="1" applyBorder="1"/>
    <xf numFmtId="3" fontId="27" fillId="2" borderId="11" xfId="0" applyNumberFormat="1" applyFont="1" applyFill="1" applyBorder="1"/>
    <xf numFmtId="3" fontId="27" fillId="2" borderId="76" xfId="0" applyNumberFormat="1" applyFont="1" applyFill="1" applyBorder="1"/>
    <xf numFmtId="3" fontId="27" fillId="2" borderId="77" xfId="0" applyNumberFormat="1" applyFont="1" applyFill="1" applyBorder="1"/>
    <xf numFmtId="0" fontId="27" fillId="3" borderId="0" xfId="0" applyFont="1" applyFill="1" applyBorder="1"/>
    <xf numFmtId="3" fontId="27" fillId="3" borderId="0" xfId="0" applyNumberFormat="1" applyFont="1" applyFill="1" applyBorder="1"/>
    <xf numFmtId="0" fontId="105" fillId="0" borderId="0" xfId="0" applyFont="1" applyAlignment="1">
      <alignment horizontal="centerContinuous"/>
    </xf>
    <xf numFmtId="3" fontId="105" fillId="0" borderId="0" xfId="0" applyNumberFormat="1" applyFont="1" applyAlignment="1">
      <alignment horizontal="centerContinuous"/>
    </xf>
    <xf numFmtId="0" fontId="0" fillId="3" borderId="0" xfId="0" applyFill="1" applyBorder="1"/>
    <xf numFmtId="4" fontId="0" fillId="3" borderId="0" xfId="0" applyNumberFormat="1" applyFill="1" applyBorder="1"/>
    <xf numFmtId="3" fontId="27" fillId="3" borderId="0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44" fontId="0" fillId="0" borderId="0" xfId="15" applyFont="1" applyBorder="1" applyAlignment="1"/>
    <xf numFmtId="166" fontId="77" fillId="3" borderId="15" xfId="0" applyNumberFormat="1" applyFont="1" applyFill="1" applyBorder="1" applyAlignment="1">
      <alignment horizontal="right"/>
    </xf>
    <xf numFmtId="3" fontId="25" fillId="0" borderId="0" xfId="0" applyNumberFormat="1" applyFont="1"/>
    <xf numFmtId="4" fontId="25" fillId="0" borderId="0" xfId="0" applyNumberFormat="1" applyFont="1"/>
    <xf numFmtId="0" fontId="0" fillId="0" borderId="191" xfId="0" applyFont="1" applyBorder="1" applyAlignment="1" applyProtection="1">
      <alignment horizontal="center" vertical="center"/>
    </xf>
    <xf numFmtId="1" fontId="0" fillId="0" borderId="192" xfId="0" applyNumberFormat="1" applyFont="1" applyBorder="1" applyAlignment="1" applyProtection="1">
      <alignment horizontal="left" vertical="center"/>
    </xf>
    <xf numFmtId="178" fontId="0" fillId="0" borderId="192" xfId="0" applyNumberFormat="1" applyFont="1" applyFill="1" applyBorder="1" applyAlignment="1" applyProtection="1">
      <alignment horizontal="right" vertical="center"/>
    </xf>
    <xf numFmtId="2" fontId="0" fillId="0" borderId="192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166" fontId="1" fillId="0" borderId="1" xfId="0" applyNumberFormat="1" applyFont="1" applyBorder="1" applyAlignment="1">
      <alignment horizontal="right" indent="2"/>
    </xf>
    <xf numFmtId="166" fontId="1" fillId="0" borderId="27" xfId="0" applyNumberFormat="1" applyFont="1" applyBorder="1" applyAlignment="1">
      <alignment horizontal="right" indent="2"/>
    </xf>
    <xf numFmtId="0" fontId="1" fillId="0" borderId="0" xfId="0" applyFont="1" applyAlignment="1">
      <alignment horizontal="left" wrapText="1"/>
    </xf>
    <xf numFmtId="166" fontId="6" fillId="2" borderId="47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0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49" fontId="15" fillId="6" borderId="62" xfId="1" applyNumberFormat="1" applyFont="1" applyFill="1" applyBorder="1" applyAlignment="1">
      <alignment horizontal="left" wrapText="1"/>
    </xf>
    <xf numFmtId="49" fontId="16" fillId="0" borderId="63" xfId="0" applyNumberFormat="1" applyFont="1" applyBorder="1" applyAlignment="1">
      <alignment horizontal="left" wrapText="1"/>
    </xf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  <xf numFmtId="0" fontId="21" fillId="0" borderId="0" xfId="1" applyFont="1" applyAlignment="1">
      <alignment horizontal="center"/>
    </xf>
    <xf numFmtId="0" fontId="9" fillId="0" borderId="49" xfId="1" applyFont="1" applyBorder="1" applyAlignment="1">
      <alignment horizontal="center"/>
    </xf>
    <xf numFmtId="0" fontId="9" fillId="0" borderId="50" xfId="1" applyFont="1" applyBorder="1" applyAlignment="1">
      <alignment horizontal="center"/>
    </xf>
    <xf numFmtId="49" fontId="9" fillId="0" borderId="54" xfId="1" applyNumberFormat="1" applyFont="1" applyBorder="1" applyAlignment="1">
      <alignment horizontal="center"/>
    </xf>
    <xf numFmtId="0" fontId="9" fillId="0" borderId="55" xfId="1" applyFont="1" applyBorder="1" applyAlignment="1">
      <alignment horizontal="center"/>
    </xf>
    <xf numFmtId="0" fontId="9" fillId="0" borderId="57" xfId="1" applyFont="1" applyBorder="1" applyAlignment="1">
      <alignment horizontal="center" shrinkToFit="1"/>
    </xf>
    <xf numFmtId="0" fontId="9" fillId="0" borderId="56" xfId="1" applyBorder="1" applyAlignment="1">
      <alignment horizontal="center" shrinkToFit="1"/>
    </xf>
    <xf numFmtId="0" fontId="9" fillId="0" borderId="58" xfId="1" applyBorder="1" applyAlignment="1">
      <alignment horizontal="center" shrinkToFit="1"/>
    </xf>
    <xf numFmtId="0" fontId="57" fillId="0" borderId="91" xfId="0" applyFont="1" applyBorder="1" applyAlignment="1">
      <alignment horizontal="center"/>
    </xf>
    <xf numFmtId="0" fontId="57" fillId="0" borderId="186" xfId="0" applyFont="1" applyBorder="1" applyAlignment="1">
      <alignment horizontal="center"/>
    </xf>
    <xf numFmtId="6" fontId="58" fillId="14" borderId="12" xfId="0" applyNumberFormat="1" applyFont="1" applyFill="1" applyBorder="1" applyAlignment="1">
      <alignment horizontal="center"/>
    </xf>
    <xf numFmtId="6" fontId="58" fillId="14" borderId="13" xfId="0" applyNumberFormat="1" applyFont="1" applyFill="1" applyBorder="1" applyAlignment="1">
      <alignment horizontal="center"/>
    </xf>
    <xf numFmtId="6" fontId="58" fillId="14" borderId="32" xfId="0" applyNumberFormat="1" applyFont="1" applyFill="1" applyBorder="1" applyAlignment="1">
      <alignment horizontal="center"/>
    </xf>
    <xf numFmtId="49" fontId="63" fillId="0" borderId="34" xfId="0" applyNumberFormat="1" applyFont="1" applyFill="1" applyBorder="1" applyAlignment="1">
      <alignment horizontal="left" vertical="justify" wrapText="1"/>
    </xf>
    <xf numFmtId="0" fontId="0" fillId="0" borderId="34" xfId="0" applyBorder="1" applyAlignment="1"/>
    <xf numFmtId="49" fontId="63" fillId="0" borderId="0" xfId="0" applyNumberFormat="1" applyFont="1" applyFill="1" applyBorder="1" applyAlignment="1">
      <alignment horizontal="left" vertical="justify" wrapText="1"/>
    </xf>
    <xf numFmtId="0" fontId="0" fillId="0" borderId="0" xfId="0" applyBorder="1" applyAlignment="1"/>
    <xf numFmtId="0" fontId="0" fillId="0" borderId="0" xfId="0" applyAlignment="1"/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 applyProtection="1">
      <protection locked="0"/>
    </xf>
    <xf numFmtId="0" fontId="74" fillId="0" borderId="0" xfId="0" applyFont="1" applyAlignment="1"/>
    <xf numFmtId="0" fontId="7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vertical="center" wrapText="1"/>
    </xf>
    <xf numFmtId="0" fontId="7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5" fillId="0" borderId="13" xfId="0" applyFont="1" applyBorder="1" applyAlignment="1">
      <alignment vertical="top"/>
    </xf>
    <xf numFmtId="0" fontId="58" fillId="0" borderId="13" xfId="0" applyFont="1" applyBorder="1"/>
    <xf numFmtId="0" fontId="35" fillId="0" borderId="13" xfId="0" applyFont="1" applyBorder="1"/>
    <xf numFmtId="0" fontId="56" fillId="0" borderId="12" xfId="0" applyFont="1" applyBorder="1" applyAlignment="1">
      <alignment horizontal="center" vertical="top"/>
    </xf>
    <xf numFmtId="0" fontId="56" fillId="0" borderId="32" xfId="0" applyFont="1" applyBorder="1" applyAlignment="1">
      <alignment horizontal="center" vertical="top"/>
    </xf>
    <xf numFmtId="0" fontId="56" fillId="0" borderId="91" xfId="0" applyFont="1" applyBorder="1"/>
    <xf numFmtId="0" fontId="56" fillId="0" borderId="70" xfId="0" applyFont="1" applyBorder="1"/>
    <xf numFmtId="0" fontId="56" fillId="0" borderId="71" xfId="0" applyFont="1" applyBorder="1"/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57" fillId="0" borderId="112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9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95" xfId="0" applyFont="1" applyBorder="1" applyAlignment="1">
      <alignment horizontal="center"/>
    </xf>
    <xf numFmtId="0" fontId="59" fillId="0" borderId="12" xfId="0" applyFont="1" applyBorder="1" applyAlignment="1">
      <alignment horizontal="center" vertical="top"/>
    </xf>
    <xf numFmtId="0" fontId="59" fillId="0" borderId="32" xfId="0" applyFont="1" applyBorder="1" applyAlignment="1">
      <alignment horizontal="center" vertical="top"/>
    </xf>
    <xf numFmtId="0" fontId="59" fillId="0" borderId="12" xfId="0" applyFont="1" applyBorder="1"/>
    <xf numFmtId="0" fontId="59" fillId="0" borderId="13" xfId="0" applyFont="1" applyBorder="1"/>
    <xf numFmtId="0" fontId="59" fillId="0" borderId="32" xfId="0" applyFont="1" applyBorder="1"/>
    <xf numFmtId="6" fontId="59" fillId="0" borderId="12" xfId="0" applyNumberFormat="1" applyFont="1" applyBorder="1" applyAlignment="1">
      <alignment horizontal="right"/>
    </xf>
    <xf numFmtId="6" fontId="59" fillId="0" borderId="13" xfId="0" applyNumberFormat="1" applyFont="1" applyBorder="1" applyAlignment="1">
      <alignment horizontal="right"/>
    </xf>
    <xf numFmtId="6" fontId="59" fillId="0" borderId="32" xfId="0" applyNumberFormat="1" applyFont="1" applyBorder="1" applyAlignment="1">
      <alignment horizontal="right"/>
    </xf>
    <xf numFmtId="0" fontId="59" fillId="0" borderId="12" xfId="0" applyFont="1" applyBorder="1" applyAlignment="1">
      <alignment horizontal="right"/>
    </xf>
    <xf numFmtId="0" fontId="59" fillId="0" borderId="32" xfId="0" applyFont="1" applyBorder="1" applyAlignment="1">
      <alignment horizontal="right"/>
    </xf>
    <xf numFmtId="0" fontId="59" fillId="0" borderId="12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60" fillId="0" borderId="12" xfId="0" applyFont="1" applyBorder="1"/>
    <xf numFmtId="0" fontId="60" fillId="0" borderId="32" xfId="0" applyFont="1" applyBorder="1"/>
    <xf numFmtId="0" fontId="60" fillId="0" borderId="13" xfId="0" applyFont="1" applyBorder="1"/>
    <xf numFmtId="0" fontId="59" fillId="0" borderId="13" xfId="0" applyFont="1" applyBorder="1" applyAlignment="1">
      <alignment horizontal="right"/>
    </xf>
    <xf numFmtId="0" fontId="62" fillId="0" borderId="12" xfId="0" applyFont="1" applyBorder="1"/>
    <xf numFmtId="0" fontId="62" fillId="0" borderId="13" xfId="0" applyFont="1" applyBorder="1"/>
    <xf numFmtId="0" fontId="62" fillId="0" borderId="32" xfId="0" applyFont="1" applyBorder="1"/>
    <xf numFmtId="6" fontId="62" fillId="0" borderId="12" xfId="0" applyNumberFormat="1" applyFont="1" applyBorder="1" applyAlignment="1">
      <alignment horizontal="right"/>
    </xf>
    <xf numFmtId="6" fontId="62" fillId="0" borderId="13" xfId="0" applyNumberFormat="1" applyFont="1" applyBorder="1" applyAlignment="1">
      <alignment horizontal="right"/>
    </xf>
    <xf numFmtId="6" fontId="62" fillId="0" borderId="32" xfId="0" applyNumberFormat="1" applyFont="1" applyBorder="1" applyAlignment="1">
      <alignment horizontal="right"/>
    </xf>
    <xf numFmtId="0" fontId="62" fillId="0" borderId="12" xfId="0" applyFont="1" applyBorder="1" applyAlignment="1">
      <alignment horizontal="right"/>
    </xf>
    <xf numFmtId="0" fontId="62" fillId="0" borderId="32" xfId="0" applyFont="1" applyBorder="1" applyAlignment="1">
      <alignment horizontal="right"/>
    </xf>
    <xf numFmtId="0" fontId="62" fillId="0" borderId="12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3" fillId="0" borderId="12" xfId="0" applyFont="1" applyBorder="1"/>
    <xf numFmtId="0" fontId="63" fillId="0" borderId="13" xfId="0" applyFont="1" applyBorder="1"/>
    <xf numFmtId="0" fontId="63" fillId="0" borderId="32" xfId="0" applyFont="1" applyBorder="1"/>
    <xf numFmtId="6" fontId="63" fillId="0" borderId="12" xfId="0" applyNumberFormat="1" applyFont="1" applyBorder="1" applyAlignment="1">
      <alignment horizontal="center"/>
    </xf>
    <xf numFmtId="6" fontId="63" fillId="0" borderId="13" xfId="0" applyNumberFormat="1" applyFont="1" applyBorder="1" applyAlignment="1">
      <alignment horizontal="center"/>
    </xf>
    <xf numFmtId="6" fontId="63" fillId="0" borderId="93" xfId="0" applyNumberFormat="1" applyFont="1" applyBorder="1" applyAlignment="1">
      <alignment horizontal="center"/>
    </xf>
    <xf numFmtId="0" fontId="62" fillId="0" borderId="112" xfId="0" applyFont="1" applyBorder="1" applyAlignment="1">
      <alignment horizontal="right"/>
    </xf>
    <xf numFmtId="0" fontId="35" fillId="0" borderId="70" xfId="0" applyFont="1" applyBorder="1" applyAlignment="1">
      <alignment vertical="top"/>
    </xf>
    <xf numFmtId="0" fontId="59" fillId="0" borderId="70" xfId="0" applyFont="1" applyBorder="1" applyAlignment="1">
      <alignment vertical="top" wrapText="1"/>
    </xf>
    <xf numFmtId="0" fontId="35" fillId="0" borderId="70" xfId="0" applyFont="1" applyBorder="1"/>
    <xf numFmtId="0" fontId="62" fillId="0" borderId="13" xfId="0" applyFont="1" applyBorder="1" applyAlignment="1">
      <alignment horizontal="right"/>
    </xf>
    <xf numFmtId="0" fontId="56" fillId="0" borderId="12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12" xfId="0" applyFont="1" applyBorder="1"/>
    <xf numFmtId="0" fontId="56" fillId="0" borderId="13" xfId="0" applyFont="1" applyBorder="1"/>
    <xf numFmtId="0" fontId="56" fillId="0" borderId="32" xfId="0" applyFont="1" applyBorder="1"/>
    <xf numFmtId="6" fontId="56" fillId="0" borderId="12" xfId="0" applyNumberFormat="1" applyFont="1" applyBorder="1" applyAlignment="1">
      <alignment horizontal="right"/>
    </xf>
    <xf numFmtId="6" fontId="56" fillId="0" borderId="32" xfId="0" applyNumberFormat="1" applyFont="1" applyBorder="1" applyAlignment="1">
      <alignment horizontal="right"/>
    </xf>
    <xf numFmtId="0" fontId="65" fillId="0" borderId="12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12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42" fillId="0" borderId="12" xfId="0" applyFont="1" applyBorder="1"/>
    <xf numFmtId="0" fontId="42" fillId="0" borderId="32" xfId="0" applyFont="1" applyBorder="1"/>
    <xf numFmtId="0" fontId="42" fillId="0" borderId="12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64" fillId="11" borderId="10" xfId="0" applyFont="1" applyFill="1" applyBorder="1"/>
    <xf numFmtId="0" fontId="35" fillId="0" borderId="10" xfId="0" applyFont="1" applyBorder="1"/>
    <xf numFmtId="0" fontId="66" fillId="0" borderId="12" xfId="0" applyFont="1" applyBorder="1"/>
    <xf numFmtId="0" fontId="66" fillId="0" borderId="13" xfId="0" applyFont="1" applyBorder="1"/>
    <xf numFmtId="0" fontId="66" fillId="0" borderId="32" xfId="0" applyFont="1" applyBorder="1"/>
    <xf numFmtId="6" fontId="66" fillId="0" borderId="12" xfId="0" applyNumberFormat="1" applyFont="1" applyBorder="1" applyAlignment="1">
      <alignment horizontal="right"/>
    </xf>
    <xf numFmtId="6" fontId="66" fillId="0" borderId="32" xfId="0" applyNumberFormat="1" applyFont="1" applyBorder="1" applyAlignment="1">
      <alignment horizontal="right"/>
    </xf>
    <xf numFmtId="0" fontId="63" fillId="0" borderId="10" xfId="0" applyFont="1" applyBorder="1"/>
    <xf numFmtId="0" fontId="35" fillId="0" borderId="70" xfId="0" applyFont="1" applyBorder="1" applyAlignment="1">
      <alignment wrapText="1"/>
    </xf>
    <xf numFmtId="0" fontId="56" fillId="0" borderId="101" xfId="0" applyFont="1" applyBorder="1" applyAlignment="1">
      <alignment horizontal="center"/>
    </xf>
    <xf numFmtId="0" fontId="56" fillId="0" borderId="102" xfId="0" applyFont="1" applyBorder="1" applyAlignment="1">
      <alignment horizontal="center"/>
    </xf>
    <xf numFmtId="0" fontId="56" fillId="0" borderId="123" xfId="0" applyFont="1" applyBorder="1" applyAlignment="1">
      <alignment horizontal="justify" wrapText="1"/>
    </xf>
    <xf numFmtId="0" fontId="56" fillId="0" borderId="104" xfId="0" applyFont="1" applyBorder="1" applyAlignment="1">
      <alignment horizontal="justify" wrapText="1"/>
    </xf>
    <xf numFmtId="0" fontId="56" fillId="0" borderId="103" xfId="0" applyFont="1" applyBorder="1" applyAlignment="1">
      <alignment horizontal="justify" wrapText="1"/>
    </xf>
    <xf numFmtId="0" fontId="56" fillId="0" borderId="123" xfId="0" applyFont="1" applyBorder="1"/>
    <xf numFmtId="0" fontId="56" fillId="0" borderId="103" xfId="0" applyFont="1" applyBorder="1"/>
    <xf numFmtId="6" fontId="56" fillId="0" borderId="123" xfId="0" applyNumberFormat="1" applyFont="1" applyBorder="1" applyAlignment="1">
      <alignment horizontal="right"/>
    </xf>
    <xf numFmtId="6" fontId="56" fillId="0" borderId="103" xfId="0" applyNumberFormat="1" applyFont="1" applyBorder="1" applyAlignment="1">
      <alignment horizontal="right"/>
    </xf>
    <xf numFmtId="0" fontId="56" fillId="0" borderId="123" xfId="0" applyFont="1" applyBorder="1" applyAlignment="1">
      <alignment horizontal="center"/>
    </xf>
    <xf numFmtId="0" fontId="56" fillId="0" borderId="105" xfId="0" applyFont="1" applyBorder="1" applyAlignment="1">
      <alignment horizontal="center"/>
    </xf>
    <xf numFmtId="0" fontId="56" fillId="0" borderId="119" xfId="0" applyFont="1" applyBorder="1"/>
    <xf numFmtId="0" fontId="56" fillId="0" borderId="120" xfId="0" applyFont="1" applyBorder="1"/>
    <xf numFmtId="0" fontId="56" fillId="0" borderId="121" xfId="0" applyFont="1" applyBorder="1"/>
    <xf numFmtId="0" fontId="56" fillId="0" borderId="98" xfId="0" applyFont="1" applyBorder="1"/>
    <xf numFmtId="6" fontId="56" fillId="0" borderId="119" xfId="0" applyNumberFormat="1" applyFont="1" applyBorder="1" applyAlignment="1">
      <alignment horizontal="right"/>
    </xf>
    <xf numFmtId="6" fontId="56" fillId="0" borderId="113" xfId="0" applyNumberFormat="1" applyFont="1" applyBorder="1" applyAlignment="1">
      <alignment horizontal="right"/>
    </xf>
    <xf numFmtId="6" fontId="56" fillId="0" borderId="122" xfId="0" applyNumberFormat="1" applyFont="1" applyBorder="1" applyAlignment="1">
      <alignment horizontal="right"/>
    </xf>
    <xf numFmtId="6" fontId="56" fillId="0" borderId="99" xfId="0" applyNumberFormat="1" applyFont="1" applyBorder="1" applyAlignment="1">
      <alignment horizontal="right"/>
    </xf>
    <xf numFmtId="6" fontId="56" fillId="0" borderId="115" xfId="0" applyNumberFormat="1" applyFont="1" applyBorder="1" applyAlignment="1">
      <alignment horizontal="right"/>
    </xf>
    <xf numFmtId="6" fontId="56" fillId="0" borderId="116" xfId="0" applyNumberFormat="1" applyFont="1" applyBorder="1" applyAlignment="1">
      <alignment horizontal="right"/>
    </xf>
    <xf numFmtId="0" fontId="56" fillId="0" borderId="115" xfId="0" applyFont="1" applyBorder="1" applyAlignment="1">
      <alignment horizontal="center"/>
    </xf>
    <xf numFmtId="0" fontId="56" fillId="0" borderId="71" xfId="0" applyFont="1" applyBorder="1" applyAlignment="1">
      <alignment horizontal="center"/>
    </xf>
    <xf numFmtId="0" fontId="56" fillId="0" borderId="116" xfId="0" applyFont="1" applyBorder="1" applyAlignment="1">
      <alignment horizontal="center"/>
    </xf>
    <xf numFmtId="0" fontId="56" fillId="0" borderId="107" xfId="0" applyFont="1" applyBorder="1" applyAlignment="1">
      <alignment horizontal="center"/>
    </xf>
    <xf numFmtId="0" fontId="56" fillId="0" borderId="124" xfId="0" applyFont="1" applyBorder="1"/>
    <xf numFmtId="0" fontId="56" fillId="0" borderId="125" xfId="0" applyFont="1" applyBorder="1"/>
    <xf numFmtId="0" fontId="56" fillId="0" borderId="123" xfId="0" applyFont="1" applyBorder="1" applyAlignment="1">
      <alignment horizontal="right"/>
    </xf>
    <xf numFmtId="0" fontId="56" fillId="0" borderId="103" xfId="0" applyFont="1" applyBorder="1" applyAlignment="1">
      <alignment horizontal="right"/>
    </xf>
    <xf numFmtId="0" fontId="55" fillId="0" borderId="43" xfId="0" applyFont="1" applyBorder="1" applyAlignment="1">
      <alignment wrapText="1"/>
    </xf>
    <xf numFmtId="0" fontId="56" fillId="0" borderId="91" xfId="0" applyFont="1" applyBorder="1" applyAlignment="1">
      <alignment horizontal="center"/>
    </xf>
    <xf numFmtId="0" fontId="56" fillId="0" borderId="113" xfId="0" applyFont="1" applyBorder="1" applyAlignment="1">
      <alignment horizontal="center"/>
    </xf>
    <xf numFmtId="0" fontId="56" fillId="0" borderId="106" xfId="0" applyFont="1" applyBorder="1" applyAlignment="1">
      <alignment horizontal="center"/>
    </xf>
    <xf numFmtId="0" fontId="56" fillId="0" borderId="110" xfId="0" applyFont="1" applyBorder="1" applyAlignment="1">
      <alignment horizontal="center"/>
    </xf>
    <xf numFmtId="16" fontId="56" fillId="0" borderId="114" xfId="0" applyNumberFormat="1" applyFont="1" applyBorder="1" applyAlignment="1">
      <alignment horizontal="center"/>
    </xf>
    <xf numFmtId="16" fontId="56" fillId="0" borderId="109" xfId="0" applyNumberFormat="1" applyFont="1" applyBorder="1" applyAlignment="1">
      <alignment horizontal="center"/>
    </xf>
    <xf numFmtId="0" fontId="56" fillId="0" borderId="115" xfId="0" applyFont="1" applyBorder="1" applyAlignment="1">
      <alignment wrapText="1"/>
    </xf>
    <xf numFmtId="0" fontId="56" fillId="0" borderId="70" xfId="0" applyFont="1" applyBorder="1" applyAlignment="1">
      <alignment wrapText="1"/>
    </xf>
    <xf numFmtId="0" fontId="56" fillId="0" borderId="113" xfId="0" applyFont="1" applyBorder="1" applyAlignment="1">
      <alignment wrapText="1"/>
    </xf>
    <xf numFmtId="0" fontId="56" fillId="0" borderId="116" xfId="0" applyFont="1" applyBorder="1" applyAlignment="1">
      <alignment wrapText="1"/>
    </xf>
    <xf numFmtId="0" fontId="56" fillId="0" borderId="100" xfId="0" applyFont="1" applyBorder="1" applyAlignment="1">
      <alignment wrapText="1"/>
    </xf>
    <xf numFmtId="0" fontId="56" fillId="0" borderId="99" xfId="0" applyFont="1" applyBorder="1" applyAlignment="1">
      <alignment wrapText="1"/>
    </xf>
    <xf numFmtId="0" fontId="56" fillId="0" borderId="117" xfId="0" applyFont="1" applyBorder="1" applyAlignment="1">
      <alignment horizontal="right"/>
    </xf>
    <xf numFmtId="0" fontId="56" fillId="0" borderId="118" xfId="0" applyFont="1" applyBorder="1" applyAlignment="1">
      <alignment horizontal="right"/>
    </xf>
    <xf numFmtId="0" fontId="56" fillId="0" borderId="126" xfId="0" applyFont="1" applyBorder="1" applyAlignment="1">
      <alignment horizontal="justify" wrapText="1"/>
    </xf>
    <xf numFmtId="0" fontId="56" fillId="0" borderId="126" xfId="0" applyFont="1" applyBorder="1" applyAlignment="1">
      <alignment wrapText="1"/>
    </xf>
    <xf numFmtId="0" fontId="56" fillId="0" borderId="104" xfId="0" applyFont="1" applyBorder="1" applyAlignment="1">
      <alignment wrapText="1"/>
    </xf>
    <xf numFmtId="0" fontId="56" fillId="0" borderId="103" xfId="0" applyFont="1" applyBorder="1" applyAlignment="1">
      <alignment wrapText="1"/>
    </xf>
    <xf numFmtId="0" fontId="56" fillId="0" borderId="123" xfId="0" applyFont="1" applyBorder="1" applyAlignment="1">
      <alignment wrapText="1"/>
    </xf>
    <xf numFmtId="6" fontId="56" fillId="0" borderId="123" xfId="0" applyNumberFormat="1" applyFont="1" applyBorder="1" applyAlignment="1">
      <alignment horizontal="right" vertical="top"/>
    </xf>
    <xf numFmtId="6" fontId="56" fillId="0" borderId="103" xfId="0" applyNumberFormat="1" applyFont="1" applyBorder="1" applyAlignment="1">
      <alignment horizontal="right" vertical="top"/>
    </xf>
    <xf numFmtId="0" fontId="66" fillId="0" borderId="123" xfId="0" applyFont="1" applyBorder="1" applyAlignment="1">
      <alignment horizontal="justify" wrapText="1"/>
    </xf>
    <xf numFmtId="0" fontId="66" fillId="0" borderId="104" xfId="0" applyFont="1" applyBorder="1" applyAlignment="1">
      <alignment horizontal="justify" wrapText="1"/>
    </xf>
    <xf numFmtId="0" fontId="66" fillId="0" borderId="103" xfId="0" applyFont="1" applyBorder="1" applyAlignment="1">
      <alignment horizontal="justify" wrapText="1"/>
    </xf>
    <xf numFmtId="6" fontId="66" fillId="0" borderId="123" xfId="0" applyNumberFormat="1" applyFont="1" applyBorder="1" applyAlignment="1">
      <alignment horizontal="right"/>
    </xf>
    <xf numFmtId="6" fontId="66" fillId="0" borderId="103" xfId="0" applyNumberFormat="1" applyFont="1" applyBorder="1" applyAlignment="1">
      <alignment horizontal="right"/>
    </xf>
    <xf numFmtId="0" fontId="66" fillId="0" borderId="123" xfId="0" applyFont="1" applyBorder="1" applyAlignment="1">
      <alignment wrapText="1"/>
    </xf>
    <xf numFmtId="0" fontId="66" fillId="0" borderId="104" xfId="0" applyFont="1" applyBorder="1" applyAlignment="1">
      <alignment wrapText="1"/>
    </xf>
    <xf numFmtId="0" fontId="66" fillId="0" borderId="103" xfId="0" applyFont="1" applyBorder="1" applyAlignment="1">
      <alignment wrapText="1"/>
    </xf>
    <xf numFmtId="0" fontId="66" fillId="0" borderId="12" xfId="0" applyFont="1" applyBorder="1" applyAlignment="1">
      <alignment wrapText="1"/>
    </xf>
    <xf numFmtId="0" fontId="66" fillId="0" borderId="13" xfId="0" applyFont="1" applyBorder="1" applyAlignment="1">
      <alignment wrapText="1"/>
    </xf>
    <xf numFmtId="0" fontId="66" fillId="0" borderId="32" xfId="0" applyFont="1" applyBorder="1" applyAlignment="1">
      <alignment wrapText="1"/>
    </xf>
    <xf numFmtId="0" fontId="66" fillId="0" borderId="12" xfId="0" applyFont="1" applyBorder="1" applyAlignment="1">
      <alignment horizontal="right"/>
    </xf>
    <xf numFmtId="0" fontId="66" fillId="0" borderId="32" xfId="0" applyFont="1" applyBorder="1" applyAlignment="1">
      <alignment horizontal="right"/>
    </xf>
    <xf numFmtId="0" fontId="56" fillId="0" borderId="127" xfId="0" applyFont="1" applyBorder="1" applyAlignment="1">
      <alignment horizontal="center"/>
    </xf>
    <xf numFmtId="0" fontId="56" fillId="0" borderId="128" xfId="0" applyFont="1" applyBorder="1" applyAlignment="1">
      <alignment horizontal="center"/>
    </xf>
    <xf numFmtId="0" fontId="66" fillId="0" borderId="129" xfId="0" applyFont="1" applyBorder="1" applyAlignment="1">
      <alignment wrapText="1"/>
    </xf>
    <xf numFmtId="0" fontId="66" fillId="0" borderId="130" xfId="0" applyFont="1" applyBorder="1" applyAlignment="1">
      <alignment wrapText="1"/>
    </xf>
    <xf numFmtId="0" fontId="66" fillId="0" borderId="131" xfId="0" applyFont="1" applyBorder="1" applyAlignment="1">
      <alignment wrapText="1"/>
    </xf>
    <xf numFmtId="0" fontId="66" fillId="0" borderId="129" xfId="0" applyFont="1" applyBorder="1"/>
    <xf numFmtId="0" fontId="66" fillId="0" borderId="131" xfId="0" applyFont="1" applyBorder="1"/>
    <xf numFmtId="0" fontId="66" fillId="0" borderId="129" xfId="0" applyFont="1" applyBorder="1" applyAlignment="1">
      <alignment horizontal="right"/>
    </xf>
    <xf numFmtId="0" fontId="66" fillId="0" borderId="131" xfId="0" applyFont="1" applyBorder="1" applyAlignment="1">
      <alignment horizontal="right"/>
    </xf>
    <xf numFmtId="6" fontId="66" fillId="0" borderId="129" xfId="0" applyNumberFormat="1" applyFont="1" applyBorder="1" applyAlignment="1">
      <alignment horizontal="right"/>
    </xf>
    <xf numFmtId="6" fontId="66" fillId="0" borderId="131" xfId="0" applyNumberFormat="1" applyFont="1" applyBorder="1" applyAlignment="1">
      <alignment horizontal="right"/>
    </xf>
    <xf numFmtId="0" fontId="56" fillId="0" borderId="129" xfId="0" applyFont="1" applyBorder="1" applyAlignment="1">
      <alignment horizontal="center"/>
    </xf>
    <xf numFmtId="0" fontId="56" fillId="0" borderId="131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right"/>
    </xf>
    <xf numFmtId="0" fontId="66" fillId="0" borderId="12" xfId="0" applyFont="1" applyBorder="1" applyAlignment="1">
      <alignment horizontal="justify" wrapText="1"/>
    </xf>
    <xf numFmtId="0" fontId="66" fillId="0" borderId="13" xfId="0" applyFont="1" applyBorder="1" applyAlignment="1">
      <alignment horizontal="justify" wrapText="1"/>
    </xf>
    <xf numFmtId="0" fontId="66" fillId="0" borderId="32" xfId="0" applyFont="1" applyBorder="1" applyAlignment="1">
      <alignment horizontal="justify" wrapText="1"/>
    </xf>
    <xf numFmtId="0" fontId="56" fillId="0" borderId="140" xfId="0" applyFont="1" applyBorder="1" applyAlignment="1">
      <alignment wrapText="1"/>
    </xf>
    <xf numFmtId="0" fontId="56" fillId="0" borderId="141" xfId="0" applyFont="1" applyBorder="1" applyAlignment="1">
      <alignment wrapText="1"/>
    </xf>
    <xf numFmtId="0" fontId="56" fillId="0" borderId="125" xfId="0" applyFont="1" applyBorder="1" applyAlignment="1">
      <alignment wrapText="1"/>
    </xf>
    <xf numFmtId="6" fontId="56" fillId="0" borderId="124" xfId="0" applyNumberFormat="1" applyFont="1" applyBorder="1" applyAlignment="1">
      <alignment horizontal="right"/>
    </xf>
    <xf numFmtId="6" fontId="56" fillId="0" borderId="125" xfId="0" applyNumberFormat="1" applyFont="1" applyBorder="1" applyAlignment="1">
      <alignment horizontal="right"/>
    </xf>
    <xf numFmtId="0" fontId="56" fillId="0" borderId="124" xfId="0" applyFont="1" applyBorder="1" applyAlignment="1">
      <alignment horizontal="center"/>
    </xf>
    <xf numFmtId="0" fontId="56" fillId="0" borderId="142" xfId="0" applyFont="1" applyBorder="1" applyAlignment="1">
      <alignment horizontal="center"/>
    </xf>
    <xf numFmtId="0" fontId="56" fillId="0" borderId="137" xfId="0" applyFont="1" applyBorder="1" applyAlignment="1">
      <alignment wrapText="1"/>
    </xf>
    <xf numFmtId="0" fontId="56" fillId="0" borderId="138" xfId="0" applyFont="1" applyBorder="1" applyAlignment="1">
      <alignment wrapText="1"/>
    </xf>
    <xf numFmtId="0" fontId="56" fillId="0" borderId="102" xfId="0" applyFont="1" applyBorder="1" applyAlignment="1">
      <alignment wrapText="1"/>
    </xf>
    <xf numFmtId="0" fontId="56" fillId="0" borderId="137" xfId="0" applyFont="1" applyBorder="1"/>
    <xf numFmtId="0" fontId="56" fillId="0" borderId="102" xfId="0" applyFont="1" applyBorder="1"/>
    <xf numFmtId="0" fontId="56" fillId="0" borderId="137" xfId="0" applyFont="1" applyBorder="1" applyAlignment="1">
      <alignment horizontal="right"/>
    </xf>
    <xf numFmtId="0" fontId="56" fillId="0" borderId="102" xfId="0" applyFont="1" applyBorder="1" applyAlignment="1">
      <alignment horizontal="right"/>
    </xf>
    <xf numFmtId="0" fontId="56" fillId="0" borderId="137" xfId="0" applyFont="1" applyBorder="1" applyAlignment="1">
      <alignment horizontal="center"/>
    </xf>
    <xf numFmtId="0" fontId="56" fillId="0" borderId="139" xfId="0" applyFont="1" applyBorder="1" applyAlignment="1">
      <alignment horizontal="center"/>
    </xf>
    <xf numFmtId="0" fontId="56" fillId="0" borderId="132" xfId="0" applyFont="1" applyBorder="1" applyAlignment="1">
      <alignment horizontal="center"/>
    </xf>
    <xf numFmtId="0" fontId="56" fillId="0" borderId="133" xfId="0" applyFont="1" applyBorder="1" applyAlignment="1">
      <alignment horizontal="center"/>
    </xf>
    <xf numFmtId="0" fontId="56" fillId="0" borderId="134" xfId="0" applyFont="1" applyBorder="1" applyAlignment="1">
      <alignment wrapText="1"/>
    </xf>
    <xf numFmtId="0" fontId="56" fillId="0" borderId="135" xfId="0" applyFont="1" applyBorder="1" applyAlignment="1">
      <alignment wrapText="1"/>
    </xf>
    <xf numFmtId="0" fontId="56" fillId="0" borderId="133" xfId="0" applyFont="1" applyBorder="1" applyAlignment="1">
      <alignment wrapText="1"/>
    </xf>
    <xf numFmtId="0" fontId="56" fillId="0" borderId="134" xfId="0" applyFont="1" applyBorder="1"/>
    <xf numFmtId="0" fontId="56" fillId="0" borderId="133" xfId="0" applyFont="1" applyBorder="1"/>
    <xf numFmtId="6" fontId="56" fillId="0" borderId="134" xfId="0" applyNumberFormat="1" applyFont="1" applyBorder="1" applyAlignment="1">
      <alignment horizontal="right"/>
    </xf>
    <xf numFmtId="6" fontId="56" fillId="0" borderId="133" xfId="0" applyNumberFormat="1" applyFont="1" applyBorder="1" applyAlignment="1">
      <alignment horizontal="right"/>
    </xf>
    <xf numFmtId="0" fontId="56" fillId="0" borderId="134" xfId="0" applyFont="1" applyBorder="1" applyAlignment="1">
      <alignment horizontal="center"/>
    </xf>
    <xf numFmtId="0" fontId="56" fillId="0" borderId="136" xfId="0" applyFont="1" applyBorder="1" applyAlignment="1">
      <alignment horizontal="center"/>
    </xf>
    <xf numFmtId="0" fontId="66" fillId="0" borderId="123" xfId="0" applyFont="1" applyBorder="1"/>
    <xf numFmtId="0" fontId="66" fillId="0" borderId="103" xfId="0" applyFont="1" applyBorder="1"/>
    <xf numFmtId="0" fontId="66" fillId="0" borderId="123" xfId="0" applyFont="1" applyBorder="1" applyAlignment="1">
      <alignment horizontal="right"/>
    </xf>
    <xf numFmtId="0" fontId="66" fillId="0" borderId="103" xfId="0" applyFont="1" applyBorder="1" applyAlignment="1">
      <alignment horizontal="right"/>
    </xf>
    <xf numFmtId="0" fontId="66" fillId="0" borderId="129" xfId="0" applyFont="1" applyBorder="1" applyAlignment="1">
      <alignment horizontal="justify" wrapText="1"/>
    </xf>
    <xf numFmtId="0" fontId="66" fillId="0" borderId="130" xfId="0" applyFont="1" applyBorder="1" applyAlignment="1">
      <alignment horizontal="justify" wrapText="1"/>
    </xf>
    <xf numFmtId="0" fontId="66" fillId="0" borderId="131" xfId="0" applyFont="1" applyBorder="1" applyAlignment="1">
      <alignment horizontal="justify" wrapText="1"/>
    </xf>
    <xf numFmtId="0" fontId="56" fillId="0" borderId="143" xfId="0" applyFont="1" applyBorder="1" applyAlignment="1">
      <alignment horizontal="center"/>
    </xf>
    <xf numFmtId="0" fontId="56" fillId="0" borderId="144" xfId="0" applyFont="1" applyBorder="1" applyAlignment="1">
      <alignment wrapText="1"/>
    </xf>
    <xf numFmtId="0" fontId="56" fillId="0" borderId="145" xfId="0" applyFont="1" applyBorder="1" applyAlignment="1">
      <alignment wrapText="1"/>
    </xf>
    <xf numFmtId="0" fontId="56" fillId="0" borderId="146" xfId="0" applyFont="1" applyBorder="1" applyAlignment="1">
      <alignment wrapText="1"/>
    </xf>
    <xf numFmtId="0" fontId="56" fillId="0" borderId="144" xfId="0" applyFont="1" applyBorder="1"/>
    <xf numFmtId="0" fontId="56" fillId="0" borderId="146" xfId="0" applyFont="1" applyBorder="1"/>
    <xf numFmtId="6" fontId="56" fillId="0" borderId="144" xfId="0" applyNumberFormat="1" applyFont="1" applyBorder="1" applyAlignment="1">
      <alignment horizontal="right"/>
    </xf>
    <xf numFmtId="6" fontId="56" fillId="0" borderId="146" xfId="0" applyNumberFormat="1" applyFont="1" applyBorder="1" applyAlignment="1">
      <alignment horizontal="right"/>
    </xf>
    <xf numFmtId="0" fontId="56" fillId="0" borderId="144" xfId="0" applyFont="1" applyBorder="1" applyAlignment="1">
      <alignment horizontal="center"/>
    </xf>
    <xf numFmtId="0" fontId="56" fillId="0" borderId="147" xfId="0" applyFont="1" applyBorder="1" applyAlignment="1">
      <alignment horizontal="center"/>
    </xf>
    <xf numFmtId="0" fontId="56" fillId="0" borderId="148" xfId="0" applyFont="1" applyBorder="1" applyAlignment="1">
      <alignment horizontal="center"/>
    </xf>
    <xf numFmtId="0" fontId="56" fillId="0" borderId="153" xfId="0" applyFont="1" applyBorder="1" applyAlignment="1">
      <alignment horizontal="justify" wrapText="1"/>
    </xf>
    <xf numFmtId="0" fontId="56" fillId="0" borderId="138" xfId="0" applyFont="1" applyBorder="1" applyAlignment="1">
      <alignment horizontal="justify" wrapText="1"/>
    </xf>
    <xf numFmtId="0" fontId="56" fillId="0" borderId="148" xfId="0" applyFont="1" applyBorder="1" applyAlignment="1">
      <alignment horizontal="justify" wrapText="1"/>
    </xf>
    <xf numFmtId="0" fontId="56" fillId="0" borderId="153" xfId="0" applyFont="1" applyBorder="1"/>
    <xf numFmtId="0" fontId="56" fillId="0" borderId="148" xfId="0" applyFont="1" applyBorder="1"/>
    <xf numFmtId="6" fontId="56" fillId="0" borderId="153" xfId="0" applyNumberFormat="1" applyFont="1" applyBorder="1" applyAlignment="1">
      <alignment horizontal="right"/>
    </xf>
    <xf numFmtId="6" fontId="56" fillId="0" borderId="148" xfId="0" applyNumberFormat="1" applyFont="1" applyBorder="1" applyAlignment="1">
      <alignment horizontal="right"/>
    </xf>
    <xf numFmtId="0" fontId="56" fillId="0" borderId="153" xfId="0" applyFont="1" applyBorder="1" applyAlignment="1">
      <alignment horizontal="center"/>
    </xf>
    <xf numFmtId="0" fontId="56" fillId="0" borderId="149" xfId="0" applyFont="1" applyBorder="1" applyAlignment="1">
      <alignment horizontal="justify" wrapText="1"/>
    </xf>
    <xf numFmtId="0" fontId="56" fillId="0" borderId="150" xfId="0" applyFont="1" applyBorder="1" applyAlignment="1">
      <alignment horizontal="justify" wrapText="1"/>
    </xf>
    <xf numFmtId="0" fontId="56" fillId="0" borderId="151" xfId="0" applyFont="1" applyBorder="1" applyAlignment="1">
      <alignment horizontal="justify" wrapText="1"/>
    </xf>
    <xf numFmtId="0" fontId="56" fillId="0" borderId="149" xfId="0" applyFont="1" applyBorder="1"/>
    <xf numFmtId="0" fontId="56" fillId="0" borderId="151" xfId="0" applyFont="1" applyBorder="1"/>
    <xf numFmtId="0" fontId="56" fillId="0" borderId="149" xfId="0" applyFont="1" applyBorder="1" applyAlignment="1">
      <alignment horizontal="right"/>
    </xf>
    <xf numFmtId="0" fontId="56" fillId="0" borderId="151" xfId="0" applyFont="1" applyBorder="1" applyAlignment="1">
      <alignment horizontal="right"/>
    </xf>
    <xf numFmtId="0" fontId="56" fillId="0" borderId="149" xfId="0" applyFont="1" applyBorder="1" applyAlignment="1">
      <alignment horizontal="center"/>
    </xf>
    <xf numFmtId="0" fontId="56" fillId="0" borderId="152" xfId="0" applyFont="1" applyBorder="1" applyAlignment="1">
      <alignment horizontal="center"/>
    </xf>
    <xf numFmtId="0" fontId="56" fillId="0" borderId="140" xfId="0" applyFont="1" applyBorder="1" applyAlignment="1">
      <alignment horizontal="justify" wrapText="1"/>
    </xf>
    <xf numFmtId="0" fontId="56" fillId="0" borderId="141" xfId="0" applyFont="1" applyBorder="1" applyAlignment="1">
      <alignment horizontal="justify" wrapText="1"/>
    </xf>
    <xf numFmtId="0" fontId="56" fillId="0" borderId="125" xfId="0" applyFont="1" applyBorder="1" applyAlignment="1">
      <alignment horizontal="justify" wrapText="1"/>
    </xf>
    <xf numFmtId="0" fontId="57" fillId="0" borderId="12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6" fillId="0" borderId="101" xfId="0" applyFont="1" applyBorder="1" applyAlignment="1">
      <alignment horizontal="center" vertical="top"/>
    </xf>
    <xf numFmtId="0" fontId="56" fillId="0" borderId="102" xfId="0" applyFont="1" applyBorder="1" applyAlignment="1">
      <alignment horizontal="center" vertical="top"/>
    </xf>
    <xf numFmtId="0" fontId="56" fillId="0" borderId="137" xfId="0" applyFont="1" applyBorder="1" applyAlignment="1">
      <alignment vertical="top" wrapText="1"/>
    </xf>
    <xf numFmtId="0" fontId="56" fillId="0" borderId="138" xfId="0" applyFont="1" applyBorder="1" applyAlignment="1">
      <alignment vertical="top" wrapText="1"/>
    </xf>
    <xf numFmtId="0" fontId="56" fillId="0" borderId="102" xfId="0" applyFont="1" applyBorder="1" applyAlignment="1">
      <alignment vertical="top" wrapText="1"/>
    </xf>
    <xf numFmtId="6" fontId="56" fillId="0" borderId="137" xfId="0" applyNumberFormat="1" applyFont="1" applyBorder="1" applyAlignment="1">
      <alignment horizontal="right" vertical="top"/>
    </xf>
    <xf numFmtId="6" fontId="56" fillId="0" borderId="102" xfId="0" applyNumberFormat="1" applyFont="1" applyBorder="1" applyAlignment="1">
      <alignment horizontal="right" vertical="top"/>
    </xf>
    <xf numFmtId="0" fontId="56" fillId="0" borderId="132" xfId="0" applyFont="1" applyBorder="1" applyAlignment="1">
      <alignment horizontal="center" vertical="top"/>
    </xf>
    <xf numFmtId="0" fontId="56" fillId="0" borderId="133" xfId="0" applyFont="1" applyBorder="1" applyAlignment="1">
      <alignment horizontal="center" vertical="top"/>
    </xf>
    <xf numFmtId="0" fontId="56" fillId="0" borderId="134" xfId="0" applyFont="1" applyBorder="1" applyAlignment="1">
      <alignment horizontal="right" vertical="top"/>
    </xf>
    <xf numFmtId="0" fontId="56" fillId="0" borderId="133" xfId="0" applyFont="1" applyBorder="1" applyAlignment="1">
      <alignment horizontal="right" vertical="top"/>
    </xf>
    <xf numFmtId="0" fontId="56" fillId="0" borderId="127" xfId="0" applyFont="1" applyBorder="1" applyAlignment="1">
      <alignment horizontal="center" vertical="top"/>
    </xf>
    <xf numFmtId="0" fontId="56" fillId="0" borderId="128" xfId="0" applyFont="1" applyBorder="1" applyAlignment="1">
      <alignment horizontal="center" vertical="top"/>
    </xf>
    <xf numFmtId="0" fontId="66" fillId="0" borderId="127" xfId="0" applyFont="1" applyBorder="1" applyAlignment="1">
      <alignment wrapText="1"/>
    </xf>
    <xf numFmtId="0" fontId="66" fillId="0" borderId="154" xfId="0" applyFont="1" applyBorder="1" applyAlignment="1">
      <alignment wrapText="1"/>
    </xf>
    <xf numFmtId="0" fontId="66" fillId="0" borderId="128" xfId="0" applyFont="1" applyBorder="1" applyAlignment="1">
      <alignment wrapText="1"/>
    </xf>
    <xf numFmtId="0" fontId="66" fillId="0" borderId="127" xfId="0" applyFont="1" applyBorder="1"/>
    <xf numFmtId="0" fontId="66" fillId="0" borderId="128" xfId="0" applyFont="1" applyBorder="1"/>
    <xf numFmtId="0" fontId="66" fillId="0" borderId="127" xfId="0" applyFont="1" applyBorder="1" applyAlignment="1">
      <alignment horizontal="right" vertical="top"/>
    </xf>
    <xf numFmtId="0" fontId="66" fillId="0" borderId="128" xfId="0" applyFont="1" applyBorder="1" applyAlignment="1">
      <alignment horizontal="right" vertical="top"/>
    </xf>
    <xf numFmtId="6" fontId="66" fillId="0" borderId="127" xfId="0" applyNumberFormat="1" applyFont="1" applyBorder="1" applyAlignment="1">
      <alignment horizontal="right" vertical="top"/>
    </xf>
    <xf numFmtId="6" fontId="66" fillId="0" borderId="128" xfId="0" applyNumberFormat="1" applyFont="1" applyBorder="1" applyAlignment="1">
      <alignment horizontal="right" vertical="top"/>
    </xf>
    <xf numFmtId="0" fontId="66" fillId="0" borderId="127" xfId="0" applyFont="1" applyBorder="1" applyAlignment="1">
      <alignment horizontal="center"/>
    </xf>
    <xf numFmtId="0" fontId="66" fillId="0" borderId="128" xfId="0" applyFont="1" applyBorder="1" applyAlignment="1">
      <alignment horizontal="center"/>
    </xf>
    <xf numFmtId="0" fontId="56" fillId="0" borderId="137" xfId="0" applyFont="1" applyBorder="1" applyAlignment="1">
      <alignment horizontal="right" vertical="top"/>
    </xf>
    <xf numFmtId="0" fontId="56" fillId="0" borderId="102" xfId="0" applyFont="1" applyBorder="1" applyAlignment="1">
      <alignment horizontal="right" vertical="top"/>
    </xf>
    <xf numFmtId="0" fontId="56" fillId="0" borderId="137" xfId="0" applyFont="1" applyBorder="1" applyAlignment="1">
      <alignment horizontal="justify" wrapText="1"/>
    </xf>
    <xf numFmtId="0" fontId="56" fillId="0" borderId="102" xfId="0" applyFont="1" applyBorder="1" applyAlignment="1">
      <alignment horizontal="justify" wrapText="1"/>
    </xf>
    <xf numFmtId="0" fontId="56" fillId="0" borderId="156" xfId="0" applyFont="1" applyBorder="1" applyAlignment="1">
      <alignment horizontal="center" vertical="top"/>
    </xf>
    <xf numFmtId="0" fontId="56" fillId="0" borderId="157" xfId="0" applyFont="1" applyBorder="1" applyAlignment="1">
      <alignment horizontal="center" vertical="top"/>
    </xf>
    <xf numFmtId="0" fontId="56" fillId="0" borderId="158" xfId="0" applyFont="1" applyBorder="1" applyAlignment="1">
      <alignment horizontal="justify" wrapText="1"/>
    </xf>
    <xf numFmtId="0" fontId="56" fillId="0" borderId="157" xfId="0" applyFont="1" applyBorder="1" applyAlignment="1">
      <alignment horizontal="justify" wrapText="1"/>
    </xf>
    <xf numFmtId="0" fontId="56" fillId="0" borderId="158" xfId="0" applyFont="1" applyBorder="1"/>
    <xf numFmtId="0" fontId="56" fillId="0" borderId="157" xfId="0" applyFont="1" applyBorder="1"/>
    <xf numFmtId="0" fontId="56" fillId="0" borderId="158" xfId="0" applyFont="1" applyBorder="1" applyAlignment="1">
      <alignment horizontal="right" vertical="top"/>
    </xf>
    <xf numFmtId="0" fontId="56" fillId="0" borderId="157" xfId="0" applyFont="1" applyBorder="1" applyAlignment="1">
      <alignment horizontal="right" vertical="top"/>
    </xf>
    <xf numFmtId="0" fontId="56" fillId="0" borderId="158" xfId="0" applyFont="1" applyBorder="1" applyAlignment="1">
      <alignment horizontal="center"/>
    </xf>
    <xf numFmtId="0" fontId="56" fillId="0" borderId="155" xfId="0" applyFont="1" applyBorder="1" applyAlignment="1">
      <alignment horizontal="center" vertical="top"/>
    </xf>
    <xf numFmtId="0" fontId="56" fillId="0" borderId="146" xfId="0" applyFont="1" applyBorder="1" applyAlignment="1">
      <alignment horizontal="center" vertical="top"/>
    </xf>
    <xf numFmtId="0" fontId="56" fillId="0" borderId="144" xfId="0" applyFont="1" applyBorder="1" applyAlignment="1">
      <alignment vertical="top" wrapText="1"/>
    </xf>
    <xf numFmtId="0" fontId="56" fillId="0" borderId="145" xfId="0" applyFont="1" applyBorder="1" applyAlignment="1">
      <alignment vertical="top" wrapText="1"/>
    </xf>
    <xf numFmtId="0" fontId="56" fillId="0" borderId="146" xfId="0" applyFont="1" applyBorder="1" applyAlignment="1">
      <alignment vertical="top" wrapText="1"/>
    </xf>
    <xf numFmtId="0" fontId="56" fillId="0" borderId="144" xfId="0" applyFont="1" applyBorder="1" applyAlignment="1">
      <alignment horizontal="right" vertical="top"/>
    </xf>
    <xf numFmtId="0" fontId="56" fillId="0" borderId="146" xfId="0" applyFont="1" applyBorder="1" applyAlignment="1">
      <alignment horizontal="right" vertical="top"/>
    </xf>
    <xf numFmtId="0" fontId="56" fillId="0" borderId="160" xfId="0" applyFont="1" applyBorder="1" applyAlignment="1">
      <alignment horizontal="center" vertical="top"/>
    </xf>
    <xf numFmtId="0" fontId="56" fillId="0" borderId="103" xfId="0" applyFont="1" applyBorder="1" applyAlignment="1">
      <alignment horizontal="center" vertical="top"/>
    </xf>
    <xf numFmtId="0" fontId="56" fillId="0" borderId="159" xfId="0" applyFont="1" applyBorder="1" applyAlignment="1">
      <alignment horizontal="center" vertical="top"/>
    </xf>
    <xf numFmtId="0" fontId="56" fillId="0" borderId="125" xfId="0" applyFont="1" applyBorder="1" applyAlignment="1">
      <alignment horizontal="center" vertical="top"/>
    </xf>
    <xf numFmtId="0" fontId="56" fillId="0" borderId="124" xfId="0" applyFont="1" applyBorder="1" applyAlignment="1">
      <alignment vertical="top" wrapText="1"/>
    </xf>
    <xf numFmtId="0" fontId="56" fillId="0" borderId="141" xfId="0" applyFont="1" applyBorder="1" applyAlignment="1">
      <alignment vertical="top" wrapText="1"/>
    </xf>
    <xf numFmtId="0" fontId="56" fillId="0" borderId="125" xfId="0" applyFont="1" applyBorder="1" applyAlignment="1">
      <alignment vertical="top" wrapText="1"/>
    </xf>
    <xf numFmtId="0" fontId="56" fillId="0" borderId="124" xfId="0" applyFont="1" applyBorder="1" applyAlignment="1">
      <alignment horizontal="right" vertical="top"/>
    </xf>
    <xf numFmtId="0" fontId="56" fillId="0" borderId="125" xfId="0" applyFont="1" applyBorder="1" applyAlignment="1">
      <alignment horizontal="right" vertical="top"/>
    </xf>
    <xf numFmtId="0" fontId="56" fillId="0" borderId="129" xfId="0" applyFont="1" applyBorder="1" applyAlignment="1">
      <alignment horizontal="center" vertical="top"/>
    </xf>
    <xf numFmtId="0" fontId="56" fillId="0" borderId="161" xfId="0" applyFont="1" applyBorder="1" applyAlignment="1">
      <alignment horizontal="center" vertical="top"/>
    </xf>
    <xf numFmtId="0" fontId="56" fillId="0" borderId="162" xfId="0" applyFont="1" applyBorder="1" applyAlignment="1">
      <alignment wrapText="1"/>
    </xf>
    <xf numFmtId="0" fontId="56" fillId="0" borderId="154" xfId="0" applyFont="1" applyBorder="1" applyAlignment="1">
      <alignment wrapText="1"/>
    </xf>
    <xf numFmtId="0" fontId="56" fillId="0" borderId="163" xfId="0" applyFont="1" applyBorder="1" applyAlignment="1">
      <alignment wrapText="1"/>
    </xf>
    <xf numFmtId="0" fontId="56" fillId="0" borderId="162" xfId="0" applyFont="1" applyBorder="1"/>
    <xf numFmtId="0" fontId="56" fillId="0" borderId="163" xfId="0" applyFont="1" applyBorder="1"/>
    <xf numFmtId="0" fontId="56" fillId="0" borderId="162" xfId="0" applyFont="1" applyBorder="1" applyAlignment="1">
      <alignment horizontal="center"/>
    </xf>
    <xf numFmtId="0" fontId="66" fillId="0" borderId="12" xfId="0" applyFont="1" applyBorder="1" applyAlignment="1">
      <alignment horizontal="right" vertical="top"/>
    </xf>
    <xf numFmtId="0" fontId="66" fillId="0" borderId="32" xfId="0" applyFont="1" applyBorder="1" applyAlignment="1">
      <alignment horizontal="right" vertical="top"/>
    </xf>
    <xf numFmtId="6" fontId="66" fillId="0" borderId="12" xfId="0" applyNumberFormat="1" applyFont="1" applyBorder="1" applyAlignment="1">
      <alignment horizontal="right" vertical="top"/>
    </xf>
    <xf numFmtId="6" fontId="66" fillId="0" borderId="32" xfId="0" applyNumberFormat="1" applyFont="1" applyBorder="1" applyAlignment="1">
      <alignment horizontal="right" vertical="top"/>
    </xf>
    <xf numFmtId="0" fontId="66" fillId="0" borderId="12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4" fontId="91" fillId="17" borderId="189" xfId="0" applyNumberFormat="1" applyFont="1" applyFill="1" applyBorder="1" applyAlignment="1">
      <alignment horizontal="left" wrapText="1"/>
    </xf>
    <xf numFmtId="4" fontId="91" fillId="17" borderId="189" xfId="0" applyNumberFormat="1" applyFont="1" applyFill="1" applyBorder="1" applyAlignment="1">
      <alignment horizontal="left"/>
    </xf>
    <xf numFmtId="49" fontId="85" fillId="18" borderId="189" xfId="0" applyNumberFormat="1" applyFont="1" applyFill="1" applyBorder="1" applyAlignment="1">
      <alignment horizontal="left"/>
    </xf>
    <xf numFmtId="49" fontId="81" fillId="0" borderId="188" xfId="0" applyNumberFormat="1" applyFont="1" applyBorder="1" applyAlignment="1">
      <alignment horizontal="left"/>
    </xf>
    <xf numFmtId="49" fontId="82" fillId="16" borderId="189" xfId="0" applyNumberFormat="1" applyFont="1" applyFill="1" applyBorder="1" applyAlignment="1">
      <alignment horizontal="left" wrapText="1"/>
    </xf>
    <xf numFmtId="49" fontId="83" fillId="16" borderId="190" xfId="0" applyNumberFormat="1" applyFont="1" applyFill="1" applyBorder="1" applyAlignment="1">
      <alignment horizontal="left"/>
    </xf>
    <xf numFmtId="49" fontId="83" fillId="16" borderId="189" xfId="0" applyNumberFormat="1" applyFont="1" applyFill="1" applyBorder="1" applyAlignment="1">
      <alignment horizontal="left"/>
    </xf>
    <xf numFmtId="1" fontId="32" fillId="0" borderId="61" xfId="0" applyNumberFormat="1" applyFont="1" applyBorder="1" applyAlignment="1">
      <alignment horizontal="left" vertical="center" wrapText="1" indent="1"/>
    </xf>
    <xf numFmtId="1" fontId="32" fillId="0" borderId="66" xfId="0" applyNumberFormat="1" applyFont="1" applyBorder="1" applyAlignment="1">
      <alignment horizontal="left" vertical="center" wrapText="1" indent="1"/>
    </xf>
    <xf numFmtId="0" fontId="32" fillId="0" borderId="66" xfId="0" applyNumberFormat="1" applyFont="1" applyBorder="1" applyAlignment="1">
      <alignment horizontal="left" vertical="center" wrapText="1" indent="1"/>
    </xf>
    <xf numFmtId="1" fontId="33" fillId="0" borderId="66" xfId="0" applyNumberFormat="1" applyFont="1" applyBorder="1" applyAlignment="1">
      <alignment horizontal="left" vertical="center" wrapText="1" indent="2"/>
    </xf>
    <xf numFmtId="1" fontId="33" fillId="0" borderId="67" xfId="0" applyNumberFormat="1" applyFont="1" applyBorder="1" applyAlignment="1">
      <alignment horizontal="left" vertical="center" wrapText="1" indent="2"/>
    </xf>
    <xf numFmtId="1" fontId="32" fillId="0" borderId="26" xfId="0" applyNumberFormat="1" applyFont="1" applyBorder="1" applyAlignment="1">
      <alignment horizontal="left" vertical="center" wrapText="1" indent="1"/>
    </xf>
    <xf numFmtId="1" fontId="32" fillId="0" borderId="15" xfId="0" applyNumberFormat="1" applyFont="1" applyBorder="1" applyAlignment="1">
      <alignment horizontal="left" vertical="center" wrapText="1" indent="1"/>
    </xf>
    <xf numFmtId="0" fontId="32" fillId="0" borderId="15" xfId="0" applyNumberFormat="1" applyFont="1" applyBorder="1" applyAlignment="1">
      <alignment horizontal="left" vertical="center" wrapText="1" indent="1"/>
    </xf>
    <xf numFmtId="1" fontId="33" fillId="0" borderId="15" xfId="0" applyNumberFormat="1" applyFont="1" applyBorder="1" applyAlignment="1">
      <alignment horizontal="left" vertical="center" wrapText="1" indent="2"/>
    </xf>
    <xf numFmtId="1" fontId="33" fillId="0" borderId="24" xfId="0" applyNumberFormat="1" applyFont="1" applyBorder="1" applyAlignment="1">
      <alignment horizontal="left" vertical="center" wrapText="1" indent="2"/>
    </xf>
    <xf numFmtId="0" fontId="33" fillId="0" borderId="1" xfId="2" applyNumberFormat="1" applyFont="1" applyBorder="1" applyAlignment="1">
      <alignment horizontal="left" vertical="center" wrapText="1" indent="2"/>
    </xf>
    <xf numFmtId="0" fontId="33" fillId="0" borderId="2" xfId="2" applyNumberFormat="1" applyFont="1" applyBorder="1" applyAlignment="1">
      <alignment horizontal="left" vertical="center" wrapText="1" indent="2"/>
    </xf>
    <xf numFmtId="168" fontId="33" fillId="0" borderId="2" xfId="2" applyNumberFormat="1" applyFont="1" applyBorder="1" applyAlignment="1">
      <alignment horizontal="left" vertical="center" wrapText="1"/>
    </xf>
    <xf numFmtId="168" fontId="33" fillId="0" borderId="27" xfId="2" applyNumberFormat="1" applyFont="1" applyBorder="1" applyAlignment="1">
      <alignment horizontal="left" vertical="center" wrapText="1"/>
    </xf>
    <xf numFmtId="1" fontId="32" fillId="0" borderId="68" xfId="0" applyNumberFormat="1" applyFont="1" applyBorder="1" applyAlignment="1">
      <alignment horizontal="left" vertical="center" wrapText="1" indent="1"/>
    </xf>
    <xf numFmtId="1" fontId="32" fillId="0" borderId="69" xfId="0" applyNumberFormat="1" applyFont="1" applyBorder="1" applyAlignment="1">
      <alignment horizontal="left" vertical="center" wrapText="1" indent="1"/>
    </xf>
    <xf numFmtId="0" fontId="32" fillId="0" borderId="69" xfId="0" applyNumberFormat="1" applyFont="1" applyBorder="1" applyAlignment="1">
      <alignment horizontal="left" vertical="center" wrapText="1" indent="1"/>
    </xf>
    <xf numFmtId="49" fontId="33" fillId="0" borderId="69" xfId="2" applyNumberFormat="1" applyFont="1" applyBorder="1" applyAlignment="1">
      <alignment horizontal="left" vertical="center" wrapText="1" indent="2"/>
    </xf>
    <xf numFmtId="1" fontId="32" fillId="0" borderId="69" xfId="2" applyNumberFormat="1" applyFont="1" applyBorder="1" applyAlignment="1">
      <alignment horizontal="left" vertical="center" wrapText="1" indent="1"/>
    </xf>
    <xf numFmtId="49" fontId="33" fillId="0" borderId="69" xfId="2" applyNumberFormat="1" applyFont="1" applyBorder="1" applyAlignment="1">
      <alignment horizontal="left" vertical="center" wrapText="1" indent="1"/>
    </xf>
    <xf numFmtId="49" fontId="33" fillId="0" borderId="39" xfId="2" applyNumberFormat="1" applyFont="1" applyBorder="1" applyAlignment="1">
      <alignment horizontal="left" vertical="center" wrapText="1" indent="1"/>
    </xf>
    <xf numFmtId="0" fontId="32" fillId="0" borderId="25" xfId="0" applyNumberFormat="1" applyFont="1" applyBorder="1" applyAlignment="1">
      <alignment horizontal="left" vertical="center" wrapText="1" indent="1"/>
    </xf>
    <xf numFmtId="0" fontId="32" fillId="0" borderId="0" xfId="0" applyNumberFormat="1" applyFont="1" applyBorder="1" applyAlignment="1">
      <alignment horizontal="left" vertical="center" wrapText="1" indent="1"/>
    </xf>
    <xf numFmtId="0" fontId="32" fillId="0" borderId="70" xfId="0" applyNumberFormat="1" applyFont="1" applyBorder="1" applyAlignment="1">
      <alignment horizontal="left" vertical="center" wrapText="1" indent="1"/>
    </xf>
    <xf numFmtId="0" fontId="32" fillId="0" borderId="71" xfId="0" applyNumberFormat="1" applyFont="1" applyBorder="1" applyAlignment="1">
      <alignment horizontal="left" vertical="center" wrapText="1" indent="1"/>
    </xf>
    <xf numFmtId="0" fontId="34" fillId="0" borderId="61" xfId="3" applyFont="1" applyFill="1" applyBorder="1" applyAlignment="1">
      <alignment horizontal="center" vertical="center"/>
    </xf>
    <xf numFmtId="0" fontId="34" fillId="0" borderId="66" xfId="3" applyFont="1" applyFill="1" applyBorder="1" applyAlignment="1">
      <alignment horizontal="center" vertical="center"/>
    </xf>
    <xf numFmtId="169" fontId="34" fillId="0" borderId="66" xfId="3" applyNumberFormat="1" applyFont="1" applyFill="1" applyBorder="1" applyAlignment="1">
      <alignment horizontal="center" vertical="center"/>
    </xf>
    <xf numFmtId="169" fontId="34" fillId="0" borderId="67" xfId="3" applyNumberFormat="1" applyFont="1" applyFill="1" applyBorder="1" applyAlignment="1">
      <alignment horizontal="center" vertical="center"/>
    </xf>
    <xf numFmtId="0" fontId="34" fillId="0" borderId="23" xfId="3" applyFont="1" applyFill="1" applyBorder="1" applyAlignment="1">
      <alignment horizontal="left" vertical="center" indent="1"/>
    </xf>
    <xf numFmtId="0" fontId="34" fillId="0" borderId="2" xfId="3" applyFont="1" applyFill="1" applyBorder="1" applyAlignment="1">
      <alignment horizontal="left" vertical="center" indent="1"/>
    </xf>
    <xf numFmtId="170" fontId="36" fillId="0" borderId="15" xfId="3" applyNumberFormat="1" applyFont="1" applyFill="1" applyBorder="1" applyAlignment="1">
      <alignment horizontal="right" vertical="center" indent="1"/>
    </xf>
    <xf numFmtId="0" fontId="34" fillId="0" borderId="1" xfId="3" applyFont="1" applyFill="1" applyBorder="1" applyAlignment="1">
      <alignment horizontal="left" vertical="center" indent="1"/>
    </xf>
    <xf numFmtId="170" fontId="36" fillId="0" borderId="24" xfId="3" applyNumberFormat="1" applyFont="1" applyFill="1" applyBorder="1" applyAlignment="1">
      <alignment horizontal="right" vertical="center" indent="1"/>
    </xf>
    <xf numFmtId="0" fontId="34" fillId="0" borderId="1" xfId="3" applyFont="1" applyFill="1" applyBorder="1" applyAlignment="1">
      <alignment horizontal="left" vertical="center" indent="2"/>
    </xf>
    <xf numFmtId="0" fontId="34" fillId="0" borderId="2" xfId="3" applyFont="1" applyFill="1" applyBorder="1" applyAlignment="1">
      <alignment horizontal="left" vertical="center" indent="2"/>
    </xf>
    <xf numFmtId="0" fontId="34" fillId="0" borderId="3" xfId="3" applyFont="1" applyFill="1" applyBorder="1" applyAlignment="1">
      <alignment horizontal="left" vertical="center" indent="2"/>
    </xf>
    <xf numFmtId="170" fontId="34" fillId="0" borderId="15" xfId="3" applyNumberFormat="1" applyFont="1" applyFill="1" applyBorder="1" applyAlignment="1">
      <alignment horizontal="right" vertical="center" indent="1"/>
    </xf>
    <xf numFmtId="170" fontId="34" fillId="0" borderId="24" xfId="3" applyNumberFormat="1" applyFont="1" applyFill="1" applyBorder="1" applyAlignment="1">
      <alignment horizontal="right" vertical="center" indent="1"/>
    </xf>
    <xf numFmtId="0" fontId="37" fillId="0" borderId="26" xfId="3" applyFont="1" applyFill="1" applyBorder="1" applyAlignment="1">
      <alignment horizontal="left" vertical="center" indent="1"/>
    </xf>
    <xf numFmtId="0" fontId="37" fillId="0" borderId="15" xfId="3" applyFont="1" applyFill="1" applyBorder="1" applyAlignment="1">
      <alignment horizontal="left" vertical="center" indent="1"/>
    </xf>
    <xf numFmtId="0" fontId="34" fillId="0" borderId="1" xfId="3" applyFont="1" applyFill="1" applyBorder="1" applyAlignment="1">
      <alignment horizontal="center" vertical="center"/>
    </xf>
    <xf numFmtId="0" fontId="34" fillId="0" borderId="2" xfId="3" applyFont="1" applyFill="1" applyBorder="1" applyAlignment="1">
      <alignment horizontal="center" vertical="center"/>
    </xf>
    <xf numFmtId="0" fontId="34" fillId="0" borderId="3" xfId="3" applyFont="1" applyFill="1" applyBorder="1" applyAlignment="1">
      <alignment horizontal="center" vertical="center"/>
    </xf>
    <xf numFmtId="0" fontId="34" fillId="0" borderId="72" xfId="3" applyFont="1" applyFill="1" applyBorder="1" applyAlignment="1">
      <alignment horizontal="left" vertical="center" indent="1"/>
    </xf>
    <xf numFmtId="0" fontId="34" fillId="0" borderId="16" xfId="3" applyFont="1" applyFill="1" applyBorder="1" applyAlignment="1">
      <alignment horizontal="left" vertical="center" indent="1"/>
    </xf>
    <xf numFmtId="170" fontId="36" fillId="0" borderId="16" xfId="3" applyNumberFormat="1" applyFont="1" applyFill="1" applyBorder="1" applyAlignment="1">
      <alignment horizontal="right" vertical="center" indent="1"/>
    </xf>
    <xf numFmtId="170" fontId="36" fillId="0" borderId="73" xfId="3" applyNumberFormat="1" applyFont="1" applyFill="1" applyBorder="1" applyAlignment="1">
      <alignment horizontal="right" vertical="center" indent="1"/>
    </xf>
    <xf numFmtId="0" fontId="36" fillId="0" borderId="12" xfId="3" applyFont="1" applyFill="1" applyBorder="1" applyAlignment="1">
      <alignment horizontal="left" vertical="center" indent="1"/>
    </xf>
    <xf numFmtId="0" fontId="36" fillId="0" borderId="13" xfId="3" applyFont="1" applyFill="1" applyBorder="1" applyAlignment="1">
      <alignment horizontal="left" vertical="center" indent="1"/>
    </xf>
    <xf numFmtId="0" fontId="36" fillId="0" borderId="14" xfId="3" applyFont="1" applyFill="1" applyBorder="1" applyAlignment="1">
      <alignment horizontal="left" vertical="center" indent="1"/>
    </xf>
    <xf numFmtId="170" fontId="36" fillId="0" borderId="59" xfId="3" applyNumberFormat="1" applyFont="1" applyFill="1" applyBorder="1" applyAlignment="1">
      <alignment horizontal="right" vertical="center" indent="1"/>
    </xf>
    <xf numFmtId="170" fontId="36" fillId="0" borderId="60" xfId="3" applyNumberFormat="1" applyFont="1" applyFill="1" applyBorder="1" applyAlignment="1">
      <alignment horizontal="right" vertical="center" indent="1"/>
    </xf>
    <xf numFmtId="0" fontId="34" fillId="0" borderId="35" xfId="3" applyFont="1" applyFill="1" applyBorder="1" applyAlignment="1">
      <alignment horizontal="left" vertical="center" indent="1"/>
    </xf>
    <xf numFmtId="0" fontId="34" fillId="0" borderId="21" xfId="3" applyFont="1" applyFill="1" applyBorder="1" applyAlignment="1">
      <alignment horizontal="left" vertical="center" indent="1"/>
    </xf>
    <xf numFmtId="170" fontId="34" fillId="0" borderId="21" xfId="3" applyNumberFormat="1" applyFont="1" applyFill="1" applyBorder="1" applyAlignment="1">
      <alignment horizontal="right" vertical="center" indent="1"/>
    </xf>
    <xf numFmtId="170" fontId="34" fillId="0" borderId="22" xfId="3" applyNumberFormat="1" applyFont="1" applyFill="1" applyBorder="1" applyAlignment="1">
      <alignment horizontal="right" vertical="center" indent="1"/>
    </xf>
    <xf numFmtId="0" fontId="34" fillId="0" borderId="26" xfId="3" applyFont="1" applyFill="1" applyBorder="1" applyAlignment="1">
      <alignment horizontal="left" vertical="center" indent="1"/>
    </xf>
    <xf numFmtId="0" fontId="34" fillId="0" borderId="15" xfId="3" applyFont="1" applyFill="1" applyBorder="1" applyAlignment="1">
      <alignment horizontal="left" vertical="center" indent="1"/>
    </xf>
    <xf numFmtId="170" fontId="34" fillId="0" borderId="16" xfId="3" applyNumberFormat="1" applyFont="1" applyFill="1" applyBorder="1" applyAlignment="1">
      <alignment horizontal="right" vertical="center" indent="1"/>
    </xf>
    <xf numFmtId="170" fontId="34" fillId="0" borderId="73" xfId="3" applyNumberFormat="1" applyFont="1" applyFill="1" applyBorder="1" applyAlignment="1">
      <alignment horizontal="right" vertical="center" indent="1"/>
    </xf>
    <xf numFmtId="1" fontId="38" fillId="0" borderId="74" xfId="0" applyNumberFormat="1" applyFont="1" applyBorder="1" applyAlignment="1">
      <alignment horizontal="center" vertical="center" wrapText="1"/>
    </xf>
    <xf numFmtId="1" fontId="38" fillId="0" borderId="75" xfId="0" applyNumberFormat="1" applyFont="1" applyBorder="1" applyAlignment="1">
      <alignment horizontal="center" vertical="center" wrapText="1"/>
    </xf>
    <xf numFmtId="1" fontId="38" fillId="0" borderId="17" xfId="0" applyNumberFormat="1" applyFont="1" applyBorder="1" applyAlignment="1">
      <alignment horizontal="center" vertical="center" wrapText="1"/>
    </xf>
    <xf numFmtId="1" fontId="38" fillId="0" borderId="65" xfId="0" applyNumberFormat="1" applyFont="1" applyBorder="1" applyAlignment="1">
      <alignment horizontal="center" vertical="center" wrapText="1"/>
    </xf>
    <xf numFmtId="1" fontId="32" fillId="0" borderId="76" xfId="0" applyNumberFormat="1" applyFont="1" applyBorder="1" applyAlignment="1">
      <alignment horizontal="center"/>
    </xf>
    <xf numFmtId="1" fontId="32" fillId="0" borderId="77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left" vertical="center" wrapText="1" indent="1"/>
    </xf>
    <xf numFmtId="1" fontId="32" fillId="0" borderId="13" xfId="0" applyNumberFormat="1" applyFont="1" applyBorder="1" applyAlignment="1">
      <alignment horizontal="left" vertical="center" wrapText="1" indent="1"/>
    </xf>
    <xf numFmtId="1" fontId="32" fillId="0" borderId="14" xfId="0" applyNumberFormat="1" applyFont="1" applyBorder="1" applyAlignment="1">
      <alignment horizontal="left" vertical="center" wrapText="1" indent="1"/>
    </xf>
    <xf numFmtId="1" fontId="33" fillId="0" borderId="78" xfId="0" applyNumberFormat="1" applyFont="1" applyBorder="1" applyAlignment="1">
      <alignment horizontal="left" vertical="center" wrapText="1" indent="1"/>
    </xf>
    <xf numFmtId="1" fontId="33" fillId="0" borderId="13" xfId="0" applyNumberFormat="1" applyFont="1" applyBorder="1" applyAlignment="1">
      <alignment horizontal="left" vertical="center" wrapText="1" indent="1"/>
    </xf>
    <xf numFmtId="1" fontId="33" fillId="0" borderId="32" xfId="0" applyNumberFormat="1" applyFont="1" applyBorder="1" applyAlignment="1">
      <alignment horizontal="left" vertical="center" wrapText="1" indent="1"/>
    </xf>
    <xf numFmtId="172" fontId="40" fillId="0" borderId="12" xfId="3" applyNumberFormat="1" applyFont="1" applyFill="1" applyBorder="1" applyAlignment="1">
      <alignment horizontal="center" vertical="center"/>
    </xf>
    <xf numFmtId="172" fontId="40" fillId="0" borderId="13" xfId="3" applyNumberFormat="1" applyFont="1" applyFill="1" applyBorder="1" applyAlignment="1">
      <alignment horizontal="center" vertical="center"/>
    </xf>
    <xf numFmtId="172" fontId="40" fillId="0" borderId="32" xfId="3" applyNumberFormat="1" applyFont="1" applyFill="1" applyBorder="1" applyAlignment="1">
      <alignment horizontal="center" vertical="center"/>
    </xf>
    <xf numFmtId="0" fontId="39" fillId="0" borderId="12" xfId="3" applyFont="1" applyBorder="1" applyAlignment="1">
      <alignment horizontal="left" vertical="center" indent="1"/>
    </xf>
    <xf numFmtId="0" fontId="39" fillId="0" borderId="13" xfId="3" applyFont="1" applyBorder="1" applyAlignment="1">
      <alignment horizontal="left" vertical="center" indent="1"/>
    </xf>
    <xf numFmtId="0" fontId="39" fillId="0" borderId="32" xfId="3" applyFont="1" applyBorder="1" applyAlignment="1">
      <alignment horizontal="left" vertical="center" indent="1"/>
    </xf>
    <xf numFmtId="0" fontId="40" fillId="0" borderId="61" xfId="3" applyFont="1" applyFill="1" applyBorder="1" applyAlignment="1">
      <alignment horizontal="center" vertical="center"/>
    </xf>
    <xf numFmtId="0" fontId="40" fillId="0" borderId="68" xfId="3" applyFont="1" applyFill="1" applyBorder="1" applyAlignment="1">
      <alignment horizontal="center" vertical="center"/>
    </xf>
    <xf numFmtId="0" fontId="40" fillId="0" borderId="79" xfId="3" applyFont="1" applyFill="1" applyBorder="1" applyAlignment="1">
      <alignment horizontal="center" vertical="center"/>
    </xf>
    <xf numFmtId="0" fontId="40" fillId="0" borderId="80" xfId="3" applyFont="1" applyFill="1" applyBorder="1" applyAlignment="1">
      <alignment horizontal="center" vertical="center"/>
    </xf>
    <xf numFmtId="0" fontId="40" fillId="0" borderId="9" xfId="3" applyFont="1" applyFill="1" applyBorder="1" applyAlignment="1">
      <alignment horizontal="center" vertical="center"/>
    </xf>
    <xf numFmtId="0" fontId="40" fillId="0" borderId="11" xfId="3" applyFont="1" applyFill="1" applyBorder="1" applyAlignment="1">
      <alignment horizontal="center" vertical="center"/>
    </xf>
    <xf numFmtId="0" fontId="40" fillId="0" borderId="66" xfId="3" applyFont="1" applyFill="1" applyBorder="1" applyAlignment="1">
      <alignment horizontal="center" vertical="center"/>
    </xf>
    <xf numFmtId="0" fontId="40" fillId="0" borderId="69" xfId="3" applyFont="1" applyFill="1" applyBorder="1" applyAlignment="1">
      <alignment horizontal="center" vertical="center"/>
    </xf>
    <xf numFmtId="0" fontId="40" fillId="0" borderId="75" xfId="3" applyFont="1" applyFill="1" applyBorder="1" applyAlignment="1">
      <alignment horizontal="center" vertical="center"/>
    </xf>
    <xf numFmtId="0" fontId="40" fillId="0" borderId="77" xfId="3" applyFont="1" applyFill="1" applyBorder="1" applyAlignment="1">
      <alignment horizontal="center" vertical="center"/>
    </xf>
    <xf numFmtId="0" fontId="40" fillId="0" borderId="81" xfId="3" applyFont="1" applyFill="1" applyBorder="1" applyAlignment="1">
      <alignment horizontal="center" vertical="center"/>
    </xf>
    <xf numFmtId="4" fontId="40" fillId="0" borderId="12" xfId="3" applyNumberFormat="1" applyFont="1" applyFill="1" applyBorder="1" applyAlignment="1">
      <alignment horizontal="center" vertical="center"/>
    </xf>
    <xf numFmtId="4" fontId="40" fillId="0" borderId="13" xfId="3" applyNumberFormat="1" applyFont="1" applyFill="1" applyBorder="1" applyAlignment="1">
      <alignment horizontal="center" vertical="center"/>
    </xf>
    <xf numFmtId="4" fontId="40" fillId="0" borderId="32" xfId="3" applyNumberFormat="1" applyFont="1" applyFill="1" applyBorder="1" applyAlignment="1">
      <alignment horizontal="center" vertical="center"/>
    </xf>
    <xf numFmtId="4" fontId="39" fillId="0" borderId="12" xfId="3" applyNumberFormat="1" applyFont="1" applyBorder="1" applyAlignment="1">
      <alignment horizontal="left" vertical="center" indent="1"/>
    </xf>
    <xf numFmtId="4" fontId="39" fillId="0" borderId="13" xfId="3" applyNumberFormat="1" applyFont="1" applyBorder="1" applyAlignment="1">
      <alignment horizontal="left" vertical="center" indent="1"/>
    </xf>
    <xf numFmtId="4" fontId="39" fillId="0" borderId="32" xfId="3" applyNumberFormat="1" applyFont="1" applyBorder="1" applyAlignment="1">
      <alignment horizontal="left" vertical="center" indent="1"/>
    </xf>
    <xf numFmtId="0" fontId="40" fillId="0" borderId="33" xfId="3" applyFont="1" applyFill="1" applyBorder="1" applyAlignment="1">
      <alignment horizontal="center" vertical="center"/>
    </xf>
    <xf numFmtId="0" fontId="40" fillId="0" borderId="74" xfId="3" applyFont="1" applyFill="1" applyBorder="1" applyAlignment="1">
      <alignment horizontal="center" vertical="center"/>
    </xf>
    <xf numFmtId="0" fontId="40" fillId="0" borderId="17" xfId="3" applyFont="1" applyFill="1" applyBorder="1" applyAlignment="1">
      <alignment horizontal="center" vertical="center"/>
    </xf>
    <xf numFmtId="4" fontId="40" fillId="0" borderId="74" xfId="3" applyNumberFormat="1" applyFont="1" applyFill="1" applyBorder="1" applyAlignment="1">
      <alignment horizontal="center" vertical="center"/>
    </xf>
    <xf numFmtId="4" fontId="40" fillId="0" borderId="17" xfId="3" applyNumberFormat="1" applyFont="1" applyFill="1" applyBorder="1" applyAlignment="1">
      <alignment horizontal="center" vertical="center"/>
    </xf>
    <xf numFmtId="0" fontId="40" fillId="0" borderId="70" xfId="3" applyFont="1" applyFill="1" applyBorder="1" applyAlignment="1">
      <alignment horizontal="center" vertical="center"/>
    </xf>
    <xf numFmtId="0" fontId="40" fillId="0" borderId="10" xfId="3" applyFont="1" applyFill="1" applyBorder="1" applyAlignment="1">
      <alignment horizontal="center" vertical="center"/>
    </xf>
    <xf numFmtId="0" fontId="42" fillId="0" borderId="35" xfId="3" applyFont="1" applyBorder="1" applyAlignment="1">
      <alignment horizontal="center" vertical="center"/>
    </xf>
    <xf numFmtId="0" fontId="42" fillId="0" borderId="68" xfId="3" applyFont="1" applyBorder="1" applyAlignment="1">
      <alignment horizontal="center" vertical="center"/>
    </xf>
    <xf numFmtId="0" fontId="40" fillId="0" borderId="45" xfId="3" applyFont="1" applyBorder="1" applyAlignment="1">
      <alignment horizontal="left" vertical="center"/>
    </xf>
    <xf numFmtId="0" fontId="40" fillId="0" borderId="34" xfId="3" applyFont="1" applyBorder="1" applyAlignment="1">
      <alignment horizontal="left" vertical="center"/>
    </xf>
    <xf numFmtId="164" fontId="35" fillId="0" borderId="61" xfId="3" applyNumberFormat="1" applyFont="1" applyBorder="1" applyAlignment="1">
      <alignment horizontal="right" vertical="center"/>
    </xf>
    <xf numFmtId="164" fontId="35" fillId="0" borderId="26" xfId="3" applyNumberFormat="1" applyFont="1" applyBorder="1" applyAlignment="1">
      <alignment horizontal="right" vertical="center"/>
    </xf>
    <xf numFmtId="4" fontId="35" fillId="0" borderId="67" xfId="3" applyNumberFormat="1" applyFont="1" applyBorder="1" applyAlignment="1">
      <alignment horizontal="right" vertical="center"/>
    </xf>
    <xf numFmtId="4" fontId="35" fillId="0" borderId="24" xfId="3" applyNumberFormat="1" applyFont="1" applyBorder="1" applyAlignment="1">
      <alignment horizontal="right" vertical="center"/>
    </xf>
    <xf numFmtId="173" fontId="35" fillId="0" borderId="47" xfId="3" applyNumberFormat="1" applyFont="1" applyBorder="1" applyAlignment="1">
      <alignment horizontal="left" vertical="center" wrapText="1" indent="1"/>
    </xf>
    <xf numFmtId="173" fontId="35" fillId="0" borderId="40" xfId="3" applyNumberFormat="1" applyFont="1" applyBorder="1" applyAlignment="1">
      <alignment horizontal="left" vertical="center" wrapText="1" indent="1"/>
    </xf>
    <xf numFmtId="0" fontId="42" fillId="0" borderId="61" xfId="3" applyFont="1" applyBorder="1" applyAlignment="1">
      <alignment horizontal="center" vertical="center"/>
    </xf>
    <xf numFmtId="0" fontId="40" fillId="0" borderId="41" xfId="3" applyFont="1" applyBorder="1" applyAlignment="1">
      <alignment horizontal="left" vertical="center"/>
    </xf>
    <xf numFmtId="0" fontId="40" fillId="0" borderId="20" xfId="3" applyFont="1" applyBorder="1" applyAlignment="1">
      <alignment horizontal="left" vertical="center"/>
    </xf>
    <xf numFmtId="171" fontId="35" fillId="0" borderId="47" xfId="3" applyNumberFormat="1" applyFont="1" applyBorder="1" applyAlignment="1">
      <alignment horizontal="left" vertical="center" wrapText="1" indent="1"/>
    </xf>
    <xf numFmtId="171" fontId="35" fillId="0" borderId="40" xfId="3" applyNumberFormat="1" applyFont="1" applyBorder="1" applyAlignment="1">
      <alignment horizontal="left" vertical="center" wrapText="1" indent="1"/>
    </xf>
    <xf numFmtId="164" fontId="35" fillId="0" borderId="68" xfId="3" applyNumberFormat="1" applyFont="1" applyBorder="1" applyAlignment="1">
      <alignment horizontal="right" vertical="center"/>
    </xf>
    <xf numFmtId="4" fontId="35" fillId="0" borderId="39" xfId="3" applyNumberFormat="1" applyFont="1" applyBorder="1" applyAlignment="1">
      <alignment horizontal="right" vertical="center"/>
    </xf>
    <xf numFmtId="0" fontId="47" fillId="6" borderId="4" xfId="1" applyNumberFormat="1" applyFont="1" applyFill="1" applyBorder="1" applyAlignment="1">
      <alignment horizontal="left" wrapText="1" indent="1"/>
    </xf>
    <xf numFmtId="0" fontId="48" fillId="0" borderId="0" xfId="0" applyNumberFormat="1" applyFont="1"/>
    <xf numFmtId="0" fontId="48" fillId="0" borderId="5" xfId="0" applyNumberFormat="1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103" fillId="0" borderId="0" xfId="0" applyFont="1" applyBorder="1" applyAlignment="1">
      <alignment horizontal="center" vertical="top"/>
    </xf>
    <xf numFmtId="0" fontId="24" fillId="2" borderId="15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5" xfId="0" applyBorder="1" applyAlignment="1">
      <alignment horizontal="center"/>
    </xf>
    <xf numFmtId="44" fontId="0" fillId="0" borderId="15" xfId="15" applyFont="1" applyBorder="1" applyAlignment="1"/>
    <xf numFmtId="0" fontId="77" fillId="2" borderId="15" xfId="0" applyFont="1" applyFill="1" applyBorder="1" applyAlignment="1">
      <alignment horizontal="left"/>
    </xf>
    <xf numFmtId="166" fontId="77" fillId="2" borderId="15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left"/>
    </xf>
    <xf numFmtId="49" fontId="105" fillId="0" borderId="0" xfId="0" applyNumberFormat="1" applyFont="1" applyAlignment="1">
      <alignment horizontal="center"/>
    </xf>
    <xf numFmtId="175" fontId="0" fillId="0" borderId="1" xfId="0" applyNumberFormat="1" applyBorder="1" applyAlignment="1">
      <alignment horizontal="right"/>
    </xf>
    <xf numFmtId="175" fontId="0" fillId="0" borderId="2" xfId="0" applyNumberFormat="1" applyBorder="1" applyAlignment="1">
      <alignment horizontal="right"/>
    </xf>
    <xf numFmtId="175" fontId="0" fillId="0" borderId="3" xfId="0" applyNumberFormat="1" applyBorder="1" applyAlignment="1">
      <alignment horizontal="right"/>
    </xf>
    <xf numFmtId="4" fontId="9" fillId="0" borderId="0" xfId="1" applyNumberFormat="1" applyAlignment="1">
      <alignment horizontal="center"/>
    </xf>
    <xf numFmtId="4" fontId="8" fillId="22" borderId="16" xfId="1" applyNumberFormat="1" applyFont="1" applyFill="1" applyBorder="1" applyAlignment="1">
      <alignment horizontal="right"/>
    </xf>
    <xf numFmtId="4" fontId="8" fillId="22" borderId="16" xfId="1" applyNumberFormat="1" applyFont="1" applyFill="1" applyBorder="1"/>
    <xf numFmtId="4" fontId="15" fillId="23" borderId="64" xfId="1" applyNumberFormat="1" applyFont="1" applyFill="1" applyBorder="1" applyAlignment="1">
      <alignment horizontal="right" wrapText="1"/>
    </xf>
    <xf numFmtId="0" fontId="15" fillId="23" borderId="4" xfId="1" applyFont="1" applyFill="1" applyBorder="1" applyAlignment="1">
      <alignment horizontal="left" wrapText="1"/>
    </xf>
    <xf numFmtId="0" fontId="15" fillId="22" borderId="5" xfId="0" applyFont="1" applyFill="1" applyBorder="1" applyAlignment="1">
      <alignment horizontal="right"/>
    </xf>
    <xf numFmtId="0" fontId="107" fillId="22" borderId="17" xfId="1" applyFont="1" applyFill="1" applyBorder="1" applyAlignment="1">
      <alignment horizontal="center"/>
    </xf>
    <xf numFmtId="49" fontId="107" fillId="22" borderId="17" xfId="1" applyNumberFormat="1" applyFont="1" applyFill="1" applyBorder="1" applyAlignment="1">
      <alignment horizontal="right"/>
    </xf>
    <xf numFmtId="49" fontId="106" fillId="23" borderId="62" xfId="1" applyNumberFormat="1" applyFont="1" applyFill="1" applyBorder="1" applyAlignment="1">
      <alignment horizontal="left" wrapText="1"/>
    </xf>
    <xf numFmtId="49" fontId="93" fillId="22" borderId="63" xfId="0" applyNumberFormat="1" applyFont="1" applyFill="1" applyBorder="1" applyAlignment="1">
      <alignment horizontal="left" wrapText="1"/>
    </xf>
    <xf numFmtId="0" fontId="110" fillId="22" borderId="16" xfId="1" applyFont="1" applyFill="1" applyBorder="1" applyAlignment="1">
      <alignment horizontal="center" vertical="top"/>
    </xf>
    <xf numFmtId="49" fontId="110" fillId="22" borderId="16" xfId="1" applyNumberFormat="1" applyFont="1" applyFill="1" applyBorder="1" applyAlignment="1">
      <alignment horizontal="left" vertical="top"/>
    </xf>
    <xf numFmtId="0" fontId="110" fillId="22" borderId="16" xfId="1" applyFont="1" applyFill="1" applyBorder="1" applyAlignment="1">
      <alignment vertical="top" wrapText="1"/>
    </xf>
    <xf numFmtId="49" fontId="110" fillId="22" borderId="16" xfId="1" applyNumberFormat="1" applyFont="1" applyFill="1" applyBorder="1" applyAlignment="1">
      <alignment horizontal="center" shrinkToFit="1"/>
    </xf>
    <xf numFmtId="0" fontId="111" fillId="22" borderId="17" xfId="1" applyFont="1" applyFill="1" applyBorder="1" applyAlignment="1">
      <alignment horizontal="center"/>
    </xf>
    <xf numFmtId="49" fontId="111" fillId="22" borderId="17" xfId="1" applyNumberFormat="1" applyFont="1" applyFill="1" applyBorder="1" applyAlignment="1">
      <alignment horizontal="right"/>
    </xf>
    <xf numFmtId="49" fontId="110" fillId="23" borderId="62" xfId="1" applyNumberFormat="1" applyFont="1" applyFill="1" applyBorder="1" applyAlignment="1">
      <alignment horizontal="left" wrapText="1"/>
    </xf>
    <xf numFmtId="49" fontId="112" fillId="22" borderId="63" xfId="0" applyNumberFormat="1" applyFont="1" applyFill="1" applyBorder="1" applyAlignment="1">
      <alignment horizontal="left" wrapText="1"/>
    </xf>
    <xf numFmtId="4" fontId="110" fillId="22" borderId="16" xfId="1" applyNumberFormat="1" applyFont="1" applyFill="1" applyBorder="1" applyAlignment="1">
      <alignment horizontal="right"/>
    </xf>
    <xf numFmtId="4" fontId="110" fillId="22" borderId="16" xfId="1" applyNumberFormat="1" applyFont="1" applyFill="1" applyBorder="1"/>
    <xf numFmtId="4" fontId="110" fillId="23" borderId="64" xfId="1" applyNumberFormat="1" applyFont="1" applyFill="1" applyBorder="1" applyAlignment="1">
      <alignment horizontal="right" wrapText="1"/>
    </xf>
    <xf numFmtId="0" fontId="110" fillId="23" borderId="4" xfId="1" applyFont="1" applyFill="1" applyBorder="1" applyAlignment="1">
      <alignment horizontal="left" wrapText="1"/>
    </xf>
    <xf numFmtId="0" fontId="110" fillId="22" borderId="5" xfId="0" applyFont="1" applyFill="1" applyBorder="1" applyAlignment="1">
      <alignment horizontal="right"/>
    </xf>
  </cellXfs>
  <cellStyles count="20">
    <cellStyle name="bezčárky_" xfId="11"/>
    <cellStyle name="Currency" xfId="15" builtinId="4"/>
    <cellStyle name="číslo.00_" xfId="12"/>
    <cellStyle name="Followed Hyperlink" xfId="17" builtinId="9" hidden="1"/>
    <cellStyle name="Followed Hyperlink" xfId="19" builtinId="9" hidden="1"/>
    <cellStyle name="Hyperlink" xfId="16" builtinId="8" hidden="1"/>
    <cellStyle name="Hyperlink" xfId="18" builtinId="8" hidden="1"/>
    <cellStyle name="Normal" xfId="0" builtinId="0"/>
    <cellStyle name="Normal 3" xfId="9"/>
    <cellStyle name="normální 10" xfId="2"/>
    <cellStyle name="Normální 2" xfId="8"/>
    <cellStyle name="normální 2 10 2" xfId="4"/>
    <cellStyle name="normální 3" xfId="5"/>
    <cellStyle name="normální_DEMONTÁŽ" xfId="6"/>
    <cellStyle name="normální_List1" xfId="7"/>
    <cellStyle name="normální_MSDBceny" xfId="13"/>
    <cellStyle name="normální_POL.XLS" xfId="1"/>
    <cellStyle name="normální_Výkaz výměr - PS30" xfId="3"/>
    <cellStyle name="text" xfId="10"/>
    <cellStyle name="text velky" xfId="1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63" Type="http://schemas.openxmlformats.org/officeDocument/2006/relationships/calcChain" Target="calcChain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externalLink" Target="externalLinks/externalLink1.xml"/><Relationship Id="rId56" Type="http://schemas.openxmlformats.org/officeDocument/2006/relationships/externalLink" Target="externalLinks/externalLink2.xml"/><Relationship Id="rId57" Type="http://schemas.openxmlformats.org/officeDocument/2006/relationships/externalLink" Target="externalLinks/externalLink3.xml"/><Relationship Id="rId58" Type="http://schemas.openxmlformats.org/officeDocument/2006/relationships/externalLink" Target="externalLinks/externalLink4.xml"/><Relationship Id="rId59" Type="http://schemas.openxmlformats.org/officeDocument/2006/relationships/externalLink" Target="externalLinks/externalLink5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60" Type="http://schemas.openxmlformats.org/officeDocument/2006/relationships/theme" Target="theme/theme1.xml"/><Relationship Id="rId61" Type="http://schemas.openxmlformats.org/officeDocument/2006/relationships/styles" Target="styles.xml"/><Relationship Id="rId6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-SO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ozpocet_LU7_reviz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elblazek/Documents/TENDRY/TENDRY%20AKTIVN&#205;/2016%20D%20Plast%20Stavba/2%20&#269;istopisy/Priloha%206%20Projektov&#225;%20dokumentace,%20vykaz%20vymer/rozpocty_profese/EZS/LU7_fusek/rozpocet_LU7_EZ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ozpoc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%20R%20O%20J%20E%20K%20T%20Y/I%20X%20Y/Dplast/Priluk%20LU7/DPS/_R1/REKUPERACE_zmen&#353;en&#225;%20var%20FINAL/DplastLU7_rozpo&#269;et%20projektov&#253;%20s%20cenami%20-%20rekuperace%20-%20aktualizace%2023.1.1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07</v>
          </cell>
          <cell r="C5" t="str">
            <v>Zpevněné plochy</v>
          </cell>
        </row>
        <row r="7">
          <cell r="A7" t="str">
            <v>201431</v>
          </cell>
          <cell r="C7" t="str">
            <v>VÝSTAVBA HALY LU7</v>
          </cell>
        </row>
      </sheetData>
      <sheetData sheetId="1">
        <row r="2">
          <cell r="G2" t="str">
            <v>RDS-REALIZAČNÍ DOKUMENTACE STAVBY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cet"/>
    </sheetNames>
    <sheetDataSet>
      <sheetData sheetId="0" refreshError="1"/>
      <sheetData sheetId="1">
        <row r="1">
          <cell r="A1" t="str">
            <v>ROZPOČET</v>
          </cell>
        </row>
        <row r="2">
          <cell r="A2" t="str">
            <v>Zakázka: Výstavba haly LU7</v>
          </cell>
        </row>
        <row r="3">
          <cell r="A3" t="str">
            <v>Investor: D Plast a.s. U Tescomy 206, 760 01 Zlín - Lužkovice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cet"/>
    </sheetNames>
    <sheetDataSet>
      <sheetData sheetId="0" refreshError="1"/>
      <sheetData sheetId="1">
        <row r="1">
          <cell r="A1" t="str">
            <v>ROZPOČET</v>
          </cell>
        </row>
        <row r="2">
          <cell r="A2" t="str">
            <v>Zakázka: Výstavba haly LU7 – systém EZS</v>
          </cell>
        </row>
        <row r="3">
          <cell r="A3" t="str">
            <v>Investor: D Plast a.s. U Tescomy 206, 760 01 Zlín - Lužkovice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 refreshError="1"/>
      <sheetData sheetId="1">
        <row r="42">
          <cell r="E42">
            <v>1442980</v>
          </cell>
        </row>
      </sheetData>
      <sheetData sheetId="2">
        <row r="16">
          <cell r="B16" t="str">
            <v>2,85</v>
          </cell>
        </row>
        <row r="17">
          <cell r="B17" t="str">
            <v>1,85</v>
          </cell>
        </row>
        <row r="18">
          <cell r="B18" t="str">
            <v>0,00</v>
          </cell>
        </row>
        <row r="19">
          <cell r="B19" t="str">
            <v>0,952842</v>
          </cell>
        </row>
        <row r="20">
          <cell r="B20" t="str">
            <v>0,00</v>
          </cell>
        </row>
        <row r="21">
          <cell r="B21" t="str">
            <v>0,00</v>
          </cell>
        </row>
        <row r="22">
          <cell r="B22" t="str">
            <v>0,00</v>
          </cell>
        </row>
        <row r="23">
          <cell r="B23" t="str">
            <v>0,00</v>
          </cell>
        </row>
        <row r="24">
          <cell r="B24" t="str">
            <v>0</v>
          </cell>
        </row>
        <row r="25">
          <cell r="B25" t="str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oložky"/>
    </sheetNames>
    <sheetDataSet>
      <sheetData sheetId="0">
        <row r="1">
          <cell r="A1" t="str">
            <v>PŘEHLED NÁKLADŮ</v>
          </cell>
        </row>
        <row r="4">
          <cell r="C4" t="str">
            <v>Strojovna rekuperace</v>
          </cell>
          <cell r="G4" t="str">
            <v>Vytápění/chlazení</v>
          </cell>
        </row>
        <row r="6">
          <cell r="C6" t="str">
            <v>Výstavba haly LU7 - D Plast a.s., U Tescomy 206, 760 01 Zlín - Lužkovice</v>
          </cell>
        </row>
      </sheetData>
      <sheetData sheetId="1">
        <row r="7">
          <cell r="B7" t="str">
            <v>713</v>
          </cell>
          <cell r="C7" t="str">
            <v>Izolace tepelné</v>
          </cell>
        </row>
        <row r="27">
          <cell r="C27" t="str">
            <v>Instalační prefabrikáty</v>
          </cell>
        </row>
        <row r="40">
          <cell r="C40" t="str">
            <v>Kotelny</v>
          </cell>
        </row>
        <row r="47">
          <cell r="C47" t="str">
            <v>Strojovny</v>
          </cell>
        </row>
        <row r="58">
          <cell r="C58" t="str">
            <v>Rozvod potrubí</v>
          </cell>
        </row>
        <row r="77">
          <cell r="C77" t="str">
            <v>Armatury</v>
          </cell>
        </row>
        <row r="115">
          <cell r="C115" t="str">
            <v>Konstrukce zámečnické</v>
          </cell>
        </row>
        <row r="120">
          <cell r="C120" t="str">
            <v>Ostatní</v>
          </cell>
        </row>
        <row r="123">
          <cell r="C123" t="str">
            <v>Vedlejší rozpočtové náklady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 enableFormatConditionsCalculation="0">
    <pageSetUpPr fitToPage="1"/>
  </sheetPr>
  <dimension ref="A1:O119"/>
  <sheetViews>
    <sheetView showGridLines="0" topLeftCell="B1" zoomScale="85" zoomScaleNormal="85" zoomScaleSheetLayoutView="75" zoomScalePageLayoutView="85" workbookViewId="0">
      <selection activeCell="G55" sqref="G55"/>
    </sheetView>
  </sheetViews>
  <sheetFormatPr baseColWidth="10" defaultColWidth="8.7109375" defaultRowHeight="12" x14ac:dyDescent="0"/>
  <cols>
    <col min="1" max="1" width="0.5703125" style="1" hidden="1" customWidth="1"/>
    <col min="2" max="2" width="7.140625" style="1" customWidth="1"/>
    <col min="3" max="3" width="8.7109375" style="1"/>
    <col min="4" max="4" width="21.570312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8.7109375" style="1"/>
  </cols>
  <sheetData>
    <row r="1" spans="2:15" ht="12" customHeight="1"/>
    <row r="2" spans="2:15" ht="17.25" customHeight="1">
      <c r="B2" s="3"/>
      <c r="C2" s="4" t="s">
        <v>1511</v>
      </c>
      <c r="E2" s="5"/>
      <c r="F2" s="4"/>
      <c r="G2" s="6"/>
      <c r="H2" s="7" t="s">
        <v>0</v>
      </c>
      <c r="I2" s="8">
        <f ca="1">TODAY()</f>
        <v>42789</v>
      </c>
      <c r="K2" s="3"/>
    </row>
    <row r="3" spans="2:15" ht="6" customHeight="1">
      <c r="C3" s="9"/>
      <c r="D3" s="10" t="s">
        <v>1</v>
      </c>
    </row>
    <row r="4" spans="2:15" ht="4.5" customHeight="1"/>
    <row r="5" spans="2:15" ht="13.5" customHeight="1">
      <c r="C5" s="11" t="s">
        <v>2</v>
      </c>
      <c r="D5" s="12" t="s">
        <v>95</v>
      </c>
      <c r="E5" s="13" t="s">
        <v>96</v>
      </c>
      <c r="F5" s="14"/>
      <c r="G5" s="15"/>
      <c r="H5" s="14"/>
      <c r="I5" s="15"/>
      <c r="O5" s="8"/>
    </row>
    <row r="7" spans="2:15">
      <c r="C7" s="16" t="s">
        <v>3</v>
      </c>
      <c r="D7" s="17" t="s">
        <v>174</v>
      </c>
      <c r="H7" s="18" t="s">
        <v>4</v>
      </c>
      <c r="I7" s="2" t="s">
        <v>1509</v>
      </c>
      <c r="J7" s="17"/>
      <c r="K7" s="17"/>
    </row>
    <row r="8" spans="2:15">
      <c r="D8" s="17" t="s">
        <v>1506</v>
      </c>
      <c r="H8" s="18" t="s">
        <v>5</v>
      </c>
      <c r="I8" s="2" t="s">
        <v>1510</v>
      </c>
      <c r="J8" s="17"/>
      <c r="K8" s="17"/>
    </row>
    <row r="9" spans="2:15">
      <c r="C9" s="18" t="s">
        <v>1508</v>
      </c>
      <c r="D9" s="17" t="s">
        <v>1507</v>
      </c>
      <c r="H9" s="18"/>
      <c r="J9" s="17"/>
    </row>
    <row r="10" spans="2:15">
      <c r="H10" s="18"/>
      <c r="J10" s="17"/>
    </row>
    <row r="11" spans="2:15">
      <c r="C11" s="16" t="s">
        <v>6</v>
      </c>
      <c r="D11" s="17" t="s">
        <v>173</v>
      </c>
      <c r="H11" s="18" t="s">
        <v>4</v>
      </c>
      <c r="J11" s="17"/>
      <c r="K11" s="17"/>
    </row>
    <row r="12" spans="2:15">
      <c r="D12" s="17"/>
      <c r="H12" s="18" t="s">
        <v>5</v>
      </c>
      <c r="J12" s="17"/>
      <c r="K12" s="17"/>
    </row>
    <row r="13" spans="2:15" ht="12" customHeight="1">
      <c r="C13" s="18"/>
      <c r="D13" s="17"/>
      <c r="J13" s="18"/>
    </row>
    <row r="14" spans="2:15" ht="24.75" customHeight="1">
      <c r="C14" s="19" t="s">
        <v>7</v>
      </c>
      <c r="H14" s="19" t="s">
        <v>8</v>
      </c>
      <c r="J14" s="18"/>
    </row>
    <row r="15" spans="2:15" ht="12.75" customHeight="1">
      <c r="J15" s="18"/>
    </row>
    <row r="16" spans="2:15" ht="28.5" customHeight="1">
      <c r="C16" s="19" t="s">
        <v>9</v>
      </c>
      <c r="H16" s="19" t="s">
        <v>9</v>
      </c>
    </row>
    <row r="17" spans="2:12" ht="25.5" customHeight="1"/>
    <row r="18" spans="2:12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2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1069">
        <f>ROUND(G40,0)</f>
        <v>0</v>
      </c>
      <c r="J19" s="1070"/>
      <c r="K19" s="34"/>
    </row>
    <row r="20" spans="2:12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1071">
        <f>ROUND(I19*D20/100,0)</f>
        <v>0</v>
      </c>
      <c r="J20" s="1072"/>
      <c r="K20" s="34"/>
    </row>
    <row r="21" spans="2:12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1071">
        <f>ROUND(H40,0)</f>
        <v>0</v>
      </c>
      <c r="J21" s="1072"/>
      <c r="K21" s="34"/>
    </row>
    <row r="22" spans="2:12" ht="13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1073">
        <f>ROUND(I21*D21/100,0)</f>
        <v>0</v>
      </c>
      <c r="J22" s="1074"/>
      <c r="K22" s="34"/>
    </row>
    <row r="23" spans="2:12" ht="16" thickBot="1">
      <c r="B23" s="39" t="s">
        <v>14</v>
      </c>
      <c r="C23" s="40"/>
      <c r="D23" s="40"/>
      <c r="E23" s="41"/>
      <c r="F23" s="42"/>
      <c r="G23" s="43"/>
      <c r="H23" s="43"/>
      <c r="I23" s="1075">
        <f>SUM(I19:I22)</f>
        <v>0</v>
      </c>
      <c r="J23" s="1076"/>
      <c r="K23" s="44"/>
    </row>
    <row r="26" spans="2:12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>
      <c r="L28" s="46"/>
    </row>
    <row r="29" spans="2:12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2">
      <c r="B30" s="52" t="s">
        <v>98</v>
      </c>
      <c r="C30" s="53" t="s">
        <v>99</v>
      </c>
      <c r="D30" s="54"/>
      <c r="E30" s="55"/>
      <c r="F30" s="56">
        <f>G30+H30+I30</f>
        <v>0</v>
      </c>
      <c r="G30" s="57">
        <v>0</v>
      </c>
      <c r="H30" s="58">
        <f>SUM('00 2316 KL'!F30:G30)</f>
        <v>0</v>
      </c>
      <c r="I30" s="58">
        <f t="shared" ref="I30:I39" si="0">(G30*SazbaDPH1)/100+(H30*SazbaDPH2)/100</f>
        <v>0</v>
      </c>
      <c r="J30" s="59" t="str">
        <f t="shared" ref="J30:J39" si="1">IF(CelkemObjekty=0,"",F30/CelkemObjekty*100)</f>
        <v/>
      </c>
    </row>
    <row r="31" spans="2:12">
      <c r="B31" s="60" t="s">
        <v>177</v>
      </c>
      <c r="C31" s="61" t="s">
        <v>178</v>
      </c>
      <c r="D31" s="62"/>
      <c r="E31" s="63"/>
      <c r="F31" s="64">
        <f t="shared" ref="F31:F39" si="2">G31+H31+I31</f>
        <v>0</v>
      </c>
      <c r="G31" s="65">
        <v>0</v>
      </c>
      <c r="H31" s="66">
        <f>SUM('01 2316 KL'!F30:G30)</f>
        <v>0</v>
      </c>
      <c r="I31" s="66">
        <f t="shared" si="0"/>
        <v>0</v>
      </c>
      <c r="J31" s="59" t="str">
        <f t="shared" si="1"/>
        <v/>
      </c>
    </row>
    <row r="32" spans="2:12">
      <c r="B32" s="60" t="s">
        <v>1320</v>
      </c>
      <c r="C32" s="61" t="s">
        <v>1321</v>
      </c>
      <c r="D32" s="62"/>
      <c r="E32" s="63"/>
      <c r="F32" s="64">
        <f t="shared" si="2"/>
        <v>0</v>
      </c>
      <c r="G32" s="65">
        <v>0</v>
      </c>
      <c r="H32" s="66">
        <f>SUM('02 2316 KL'!F30:G30)</f>
        <v>0</v>
      </c>
      <c r="I32" s="66">
        <f t="shared" si="0"/>
        <v>0</v>
      </c>
      <c r="J32" s="59" t="str">
        <f t="shared" si="1"/>
        <v/>
      </c>
    </row>
    <row r="33" spans="2:11">
      <c r="B33" s="60" t="s">
        <v>1378</v>
      </c>
      <c r="C33" s="61" t="s">
        <v>1379</v>
      </c>
      <c r="D33" s="62"/>
      <c r="E33" s="63"/>
      <c r="F33" s="64">
        <f t="shared" si="2"/>
        <v>0</v>
      </c>
      <c r="G33" s="65">
        <v>0</v>
      </c>
      <c r="H33" s="66">
        <f>SUM('03 2316 KL'!F30:G30)</f>
        <v>0</v>
      </c>
      <c r="I33" s="66">
        <f t="shared" si="0"/>
        <v>0</v>
      </c>
      <c r="J33" s="59" t="str">
        <f t="shared" si="1"/>
        <v/>
      </c>
    </row>
    <row r="34" spans="2:11">
      <c r="B34" s="60" t="s">
        <v>1382</v>
      </c>
      <c r="C34" s="61" t="s">
        <v>1383</v>
      </c>
      <c r="D34" s="62"/>
      <c r="E34" s="63"/>
      <c r="F34" s="64">
        <f t="shared" si="2"/>
        <v>0</v>
      </c>
      <c r="G34" s="65">
        <v>0</v>
      </c>
      <c r="H34" s="66">
        <f>SUM('04 2316 KL'!F30:G30)</f>
        <v>0</v>
      </c>
      <c r="I34" s="66">
        <f t="shared" si="0"/>
        <v>0</v>
      </c>
      <c r="J34" s="59" t="str">
        <f t="shared" si="1"/>
        <v/>
      </c>
    </row>
    <row r="35" spans="2:11">
      <c r="B35" s="60" t="s">
        <v>1386</v>
      </c>
      <c r="C35" s="61" t="s">
        <v>1387</v>
      </c>
      <c r="D35" s="62"/>
      <c r="E35" s="63"/>
      <c r="F35" s="64">
        <f t="shared" si="2"/>
        <v>0</v>
      </c>
      <c r="G35" s="65">
        <v>0</v>
      </c>
      <c r="H35" s="66">
        <f>SUM('05 2316 KL'!F30:G30)</f>
        <v>0</v>
      </c>
      <c r="I35" s="66">
        <f t="shared" si="0"/>
        <v>0</v>
      </c>
      <c r="J35" s="59" t="str">
        <f t="shared" si="1"/>
        <v/>
      </c>
    </row>
    <row r="36" spans="2:11">
      <c r="B36" s="60" t="s">
        <v>1390</v>
      </c>
      <c r="C36" s="61" t="s">
        <v>1391</v>
      </c>
      <c r="D36" s="62"/>
      <c r="E36" s="63"/>
      <c r="F36" s="64">
        <f t="shared" si="2"/>
        <v>0</v>
      </c>
      <c r="G36" s="65">
        <v>0</v>
      </c>
      <c r="H36" s="66">
        <f>SUM('06 2316 KL'!F30:G30)</f>
        <v>0</v>
      </c>
      <c r="I36" s="66">
        <f t="shared" si="0"/>
        <v>0</v>
      </c>
      <c r="J36" s="59" t="str">
        <f t="shared" si="1"/>
        <v/>
      </c>
    </row>
    <row r="37" spans="2:11">
      <c r="B37" s="60" t="s">
        <v>1411</v>
      </c>
      <c r="C37" s="61" t="s">
        <v>1412</v>
      </c>
      <c r="D37" s="62"/>
      <c r="E37" s="63"/>
      <c r="F37" s="64">
        <f t="shared" si="2"/>
        <v>0</v>
      </c>
      <c r="G37" s="65">
        <v>0</v>
      </c>
      <c r="H37" s="66">
        <f>SUM('07 2316 KL'!F30:G30)</f>
        <v>0</v>
      </c>
      <c r="I37" s="66">
        <f t="shared" si="0"/>
        <v>0</v>
      </c>
      <c r="J37" s="59" t="str">
        <f t="shared" si="1"/>
        <v/>
      </c>
    </row>
    <row r="38" spans="2:11">
      <c r="B38" s="60" t="s">
        <v>1495</v>
      </c>
      <c r="C38" s="61" t="s">
        <v>1496</v>
      </c>
      <c r="D38" s="62"/>
      <c r="E38" s="63"/>
      <c r="F38" s="64">
        <f t="shared" si="2"/>
        <v>0</v>
      </c>
      <c r="G38" s="65">
        <v>0</v>
      </c>
      <c r="H38" s="66">
        <f>SUM('08 2316 KL'!F30:G30)</f>
        <v>0</v>
      </c>
      <c r="I38" s="66">
        <f t="shared" si="0"/>
        <v>0</v>
      </c>
      <c r="J38" s="59" t="str">
        <f t="shared" si="1"/>
        <v/>
      </c>
    </row>
    <row r="39" spans="2:11">
      <c r="B39" s="60" t="s">
        <v>1502</v>
      </c>
      <c r="C39" s="61" t="s">
        <v>1503</v>
      </c>
      <c r="D39" s="62"/>
      <c r="E39" s="63"/>
      <c r="F39" s="64">
        <f t="shared" si="2"/>
        <v>0</v>
      </c>
      <c r="G39" s="65">
        <v>0</v>
      </c>
      <c r="H39" s="66">
        <f>SUM('09 2316 KL'!F30:G30)</f>
        <v>0</v>
      </c>
      <c r="I39" s="66">
        <f t="shared" si="0"/>
        <v>0</v>
      </c>
      <c r="J39" s="59" t="str">
        <f t="shared" si="1"/>
        <v/>
      </c>
    </row>
    <row r="40" spans="2:11" ht="17.25" customHeight="1">
      <c r="B40" s="68" t="s">
        <v>19</v>
      </c>
      <c r="C40" s="69"/>
      <c r="D40" s="70"/>
      <c r="E40" s="71"/>
      <c r="F40" s="72">
        <f>SUM(F30:F39)</f>
        <v>0</v>
      </c>
      <c r="G40" s="72">
        <f>SUM(G30:G39)</f>
        <v>0</v>
      </c>
      <c r="H40" s="72">
        <f>SUM(H30:H39)</f>
        <v>0</v>
      </c>
      <c r="I40" s="72">
        <f>SUM(I30:I39)</f>
        <v>0</v>
      </c>
      <c r="J40" s="73" t="str">
        <f>IF(CelkemObjekty=0,"",F40/CelkemObjekty*100)</f>
        <v/>
      </c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 ht="9.75" customHeight="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 ht="7.5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 ht="17">
      <c r="B44" s="13" t="s">
        <v>20</v>
      </c>
      <c r="C44" s="45"/>
      <c r="D44" s="45"/>
      <c r="E44" s="45"/>
      <c r="F44" s="45"/>
      <c r="G44" s="45"/>
      <c r="H44" s="45"/>
      <c r="I44" s="45"/>
      <c r="J44" s="45"/>
      <c r="K44" s="74"/>
    </row>
    <row r="45" spans="2:11">
      <c r="K45" s="74"/>
    </row>
    <row r="46" spans="2:11" ht="24">
      <c r="B46" s="75" t="s">
        <v>21</v>
      </c>
      <c r="C46" s="76" t="s">
        <v>22</v>
      </c>
      <c r="D46" s="48"/>
      <c r="E46" s="49"/>
      <c r="F46" s="50" t="s">
        <v>17</v>
      </c>
      <c r="G46" s="51" t="str">
        <f>CONCATENATE("Základ DPH ",SazbaDPH1," %")</f>
        <v>Základ DPH 15 %</v>
      </c>
      <c r="H46" s="50" t="str">
        <f>CONCATENATE("Základ DPH ",SazbaDPH2," %")</f>
        <v>Základ DPH 21 %</v>
      </c>
      <c r="I46" s="51" t="s">
        <v>18</v>
      </c>
      <c r="J46" s="50" t="s">
        <v>12</v>
      </c>
    </row>
    <row r="47" spans="2:11">
      <c r="B47" s="77" t="s">
        <v>98</v>
      </c>
      <c r="C47" s="78" t="s">
        <v>176</v>
      </c>
      <c r="D47" s="54"/>
      <c r="E47" s="55"/>
      <c r="F47" s="56">
        <f>G47+H47+I47</f>
        <v>0</v>
      </c>
      <c r="G47" s="57">
        <v>0</v>
      </c>
      <c r="H47" s="58">
        <v>0</v>
      </c>
      <c r="I47" s="65">
        <f t="shared" ref="I47:I56" si="3">(G47*SazbaDPH1)/100+(H47*SazbaDPH2)/100</f>
        <v>0</v>
      </c>
      <c r="J47" s="59" t="str">
        <f t="shared" ref="J47:J56" si="4">IF(CelkemObjekty=0,"",F47/CelkemObjekty*100)</f>
        <v/>
      </c>
    </row>
    <row r="48" spans="2:11">
      <c r="B48" s="79" t="s">
        <v>177</v>
      </c>
      <c r="C48" s="80" t="s">
        <v>176</v>
      </c>
      <c r="D48" s="62"/>
      <c r="E48" s="63"/>
      <c r="F48" s="64">
        <f t="shared" ref="F48:F56" si="5">G48+H48+I48</f>
        <v>0</v>
      </c>
      <c r="G48" s="65">
        <v>0</v>
      </c>
      <c r="H48" s="66">
        <f>SUM('01 2316 KL'!F30:G30)</f>
        <v>0</v>
      </c>
      <c r="I48" s="65">
        <f t="shared" si="3"/>
        <v>0</v>
      </c>
      <c r="J48" s="59" t="str">
        <f t="shared" si="4"/>
        <v/>
      </c>
    </row>
    <row r="49" spans="2:10">
      <c r="B49" s="79" t="s">
        <v>1320</v>
      </c>
      <c r="C49" s="80" t="s">
        <v>176</v>
      </c>
      <c r="D49" s="62"/>
      <c r="E49" s="63"/>
      <c r="F49" s="64">
        <f t="shared" si="5"/>
        <v>0</v>
      </c>
      <c r="G49" s="65">
        <v>0</v>
      </c>
      <c r="H49" s="66">
        <v>0</v>
      </c>
      <c r="I49" s="65">
        <f t="shared" si="3"/>
        <v>0</v>
      </c>
      <c r="J49" s="59" t="str">
        <f t="shared" si="4"/>
        <v/>
      </c>
    </row>
    <row r="50" spans="2:10">
      <c r="B50" s="79" t="s">
        <v>1378</v>
      </c>
      <c r="C50" s="80" t="s">
        <v>176</v>
      </c>
      <c r="D50" s="62"/>
      <c r="E50" s="63"/>
      <c r="F50" s="64">
        <f t="shared" si="5"/>
        <v>0</v>
      </c>
      <c r="G50" s="65">
        <v>0</v>
      </c>
      <c r="H50" s="66">
        <v>0</v>
      </c>
      <c r="I50" s="65">
        <f t="shared" si="3"/>
        <v>0</v>
      </c>
      <c r="J50" s="59" t="str">
        <f t="shared" si="4"/>
        <v/>
      </c>
    </row>
    <row r="51" spans="2:10">
      <c r="B51" s="79" t="s">
        <v>1382</v>
      </c>
      <c r="C51" s="80" t="s">
        <v>176</v>
      </c>
      <c r="D51" s="62"/>
      <c r="E51" s="63"/>
      <c r="F51" s="64">
        <f t="shared" si="5"/>
        <v>0</v>
      </c>
      <c r="G51" s="65">
        <v>0</v>
      </c>
      <c r="H51" s="66">
        <v>0</v>
      </c>
      <c r="I51" s="65">
        <f t="shared" si="3"/>
        <v>0</v>
      </c>
      <c r="J51" s="59" t="str">
        <f t="shared" si="4"/>
        <v/>
      </c>
    </row>
    <row r="52" spans="2:10">
      <c r="B52" s="79" t="s">
        <v>1386</v>
      </c>
      <c r="C52" s="80" t="s">
        <v>176</v>
      </c>
      <c r="D52" s="62"/>
      <c r="E52" s="63"/>
      <c r="F52" s="64">
        <f t="shared" si="5"/>
        <v>0</v>
      </c>
      <c r="G52" s="65">
        <v>0</v>
      </c>
      <c r="H52" s="66">
        <v>0</v>
      </c>
      <c r="I52" s="65">
        <f t="shared" si="3"/>
        <v>0</v>
      </c>
      <c r="J52" s="59" t="str">
        <f t="shared" si="4"/>
        <v/>
      </c>
    </row>
    <row r="53" spans="2:10">
      <c r="B53" s="79" t="s">
        <v>1390</v>
      </c>
      <c r="C53" s="80" t="s">
        <v>176</v>
      </c>
      <c r="D53" s="62"/>
      <c r="E53" s="63"/>
      <c r="F53" s="64">
        <f t="shared" si="5"/>
        <v>0</v>
      </c>
      <c r="G53" s="65">
        <v>0</v>
      </c>
      <c r="H53" s="66">
        <v>0</v>
      </c>
      <c r="I53" s="65">
        <f t="shared" si="3"/>
        <v>0</v>
      </c>
      <c r="J53" s="59" t="str">
        <f t="shared" si="4"/>
        <v/>
      </c>
    </row>
    <row r="54" spans="2:10">
      <c r="B54" s="79" t="s">
        <v>1411</v>
      </c>
      <c r="C54" s="80" t="s">
        <v>176</v>
      </c>
      <c r="D54" s="62"/>
      <c r="E54" s="63"/>
      <c r="F54" s="64">
        <f t="shared" si="5"/>
        <v>0</v>
      </c>
      <c r="G54" s="65">
        <v>0</v>
      </c>
      <c r="H54" s="66">
        <v>0</v>
      </c>
      <c r="I54" s="65">
        <f t="shared" si="3"/>
        <v>0</v>
      </c>
      <c r="J54" s="59" t="str">
        <f t="shared" si="4"/>
        <v/>
      </c>
    </row>
    <row r="55" spans="2:10">
      <c r="B55" s="79" t="s">
        <v>1495</v>
      </c>
      <c r="C55" s="80" t="s">
        <v>176</v>
      </c>
      <c r="D55" s="62"/>
      <c r="E55" s="63"/>
      <c r="F55" s="64">
        <f t="shared" si="5"/>
        <v>0</v>
      </c>
      <c r="G55" s="65">
        <v>0</v>
      </c>
      <c r="H55" s="66">
        <v>0</v>
      </c>
      <c r="I55" s="65">
        <f t="shared" si="3"/>
        <v>0</v>
      </c>
      <c r="J55" s="59" t="str">
        <f t="shared" si="4"/>
        <v/>
      </c>
    </row>
    <row r="56" spans="2:10">
      <c r="B56" s="79" t="s">
        <v>1502</v>
      </c>
      <c r="C56" s="80" t="s">
        <v>176</v>
      </c>
      <c r="D56" s="62"/>
      <c r="E56" s="63"/>
      <c r="F56" s="64">
        <f t="shared" si="5"/>
        <v>0</v>
      </c>
      <c r="G56" s="65">
        <v>0</v>
      </c>
      <c r="H56" s="66">
        <v>0</v>
      </c>
      <c r="I56" s="65">
        <f t="shared" si="3"/>
        <v>0</v>
      </c>
      <c r="J56" s="59" t="str">
        <f t="shared" si="4"/>
        <v/>
      </c>
    </row>
    <row r="57" spans="2:10">
      <c r="B57" s="68" t="s">
        <v>19</v>
      </c>
      <c r="C57" s="69"/>
      <c r="D57" s="70"/>
      <c r="E57" s="71"/>
      <c r="F57" s="72">
        <f>SUM(F47:F56)</f>
        <v>0</v>
      </c>
      <c r="G57" s="81">
        <f>SUM(G47:G56)</f>
        <v>0</v>
      </c>
      <c r="H57" s="72">
        <f>SUM(H47:H56)</f>
        <v>0</v>
      </c>
      <c r="I57" s="81">
        <f>SUM(I47:I56)</f>
        <v>0</v>
      </c>
      <c r="J57" s="73" t="str">
        <f>IF(CelkemObjekty=0,"",F57/CelkemObjekty*100)</f>
        <v/>
      </c>
    </row>
    <row r="58" spans="2:10" ht="9" customHeight="1"/>
    <row r="59" spans="2:10" ht="6" customHeight="1"/>
    <row r="60" spans="2:10" ht="3" customHeight="1"/>
    <row r="61" spans="2:10" ht="6.75" customHeight="1"/>
    <row r="62" spans="2:10" ht="20.25" customHeight="1">
      <c r="B62" s="13" t="s">
        <v>23</v>
      </c>
      <c r="C62" s="45"/>
      <c r="D62" s="45"/>
      <c r="E62" s="45"/>
      <c r="F62" s="45"/>
      <c r="G62" s="45"/>
      <c r="H62" s="45"/>
      <c r="I62" s="45"/>
      <c r="J62" s="45"/>
    </row>
    <row r="63" spans="2:10" ht="9" customHeight="1"/>
    <row r="64" spans="2:10">
      <c r="B64" s="47" t="s">
        <v>24</v>
      </c>
      <c r="C64" s="48"/>
      <c r="D64" s="48"/>
      <c r="E64" s="50" t="s">
        <v>12</v>
      </c>
      <c r="F64" s="50" t="s">
        <v>25</v>
      </c>
      <c r="G64" s="51" t="s">
        <v>26</v>
      </c>
      <c r="H64" s="50" t="s">
        <v>27</v>
      </c>
      <c r="I64" s="51" t="s">
        <v>28</v>
      </c>
      <c r="J64" s="82" t="s">
        <v>29</v>
      </c>
    </row>
    <row r="65" spans="2:10">
      <c r="B65" s="52" t="s">
        <v>104</v>
      </c>
      <c r="C65" s="53" t="s">
        <v>105</v>
      </c>
      <c r="D65" s="54"/>
      <c r="E65" s="83" t="str">
        <f t="shared" ref="E65:E100" si="6">IF(SUM(SoucetDilu)=0,"",SUM(F65:J65)/SUM(SoucetDilu)*100)</f>
        <v/>
      </c>
      <c r="F65" s="58">
        <v>0</v>
      </c>
      <c r="G65" s="57">
        <v>0</v>
      </c>
      <c r="H65" s="58">
        <v>0</v>
      </c>
      <c r="I65" s="57">
        <v>0</v>
      </c>
      <c r="J65" s="58">
        <v>0</v>
      </c>
    </row>
    <row r="66" spans="2:10">
      <c r="B66" s="60" t="s">
        <v>135</v>
      </c>
      <c r="C66" s="61" t="s">
        <v>136</v>
      </c>
      <c r="D66" s="62"/>
      <c r="E66" s="84" t="str">
        <f t="shared" si="6"/>
        <v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>
      <c r="B67" s="60" t="s">
        <v>91</v>
      </c>
      <c r="C67" s="61" t="s">
        <v>92</v>
      </c>
      <c r="D67" s="62"/>
      <c r="E67" s="84" t="str">
        <f t="shared" si="6"/>
        <v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>
      <c r="B68" s="60" t="s">
        <v>287</v>
      </c>
      <c r="C68" s="61" t="s">
        <v>288</v>
      </c>
      <c r="D68" s="62"/>
      <c r="E68" s="84" t="str">
        <f t="shared" si="6"/>
        <v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>
      <c r="B69" s="60" t="s">
        <v>406</v>
      </c>
      <c r="C69" s="61" t="s">
        <v>407</v>
      </c>
      <c r="D69" s="62"/>
      <c r="E69" s="84" t="str">
        <f t="shared" si="6"/>
        <v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>
      <c r="B70" s="60" t="s">
        <v>579</v>
      </c>
      <c r="C70" s="61" t="s">
        <v>580</v>
      </c>
      <c r="D70" s="62"/>
      <c r="E70" s="84" t="str">
        <f t="shared" si="6"/>
        <v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>
      <c r="B71" s="60" t="s">
        <v>1401</v>
      </c>
      <c r="C71" s="67" t="s">
        <v>1402</v>
      </c>
      <c r="D71" s="62"/>
      <c r="E71" s="84" t="str">
        <f t="shared" si="6"/>
        <v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>
      <c r="B72" s="60" t="s">
        <v>670</v>
      </c>
      <c r="C72" s="61" t="s">
        <v>671</v>
      </c>
      <c r="D72" s="62"/>
      <c r="E72" s="84" t="str">
        <f t="shared" si="6"/>
        <v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>
      <c r="B73" s="60" t="s">
        <v>717</v>
      </c>
      <c r="C73" s="61" t="s">
        <v>718</v>
      </c>
      <c r="D73" s="62"/>
      <c r="E73" s="84" t="str">
        <f t="shared" si="6"/>
        <v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>
      <c r="B74" s="60" t="s">
        <v>754</v>
      </c>
      <c r="C74" s="61" t="s">
        <v>755</v>
      </c>
      <c r="D74" s="62"/>
      <c r="E74" s="84" t="str">
        <f t="shared" si="6"/>
        <v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>
      <c r="B75" s="60" t="s">
        <v>869</v>
      </c>
      <c r="C75" s="61" t="s">
        <v>870</v>
      </c>
      <c r="D75" s="62"/>
      <c r="E75" s="84" t="str">
        <f t="shared" si="6"/>
        <v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>
      <c r="B76" s="60" t="s">
        <v>906</v>
      </c>
      <c r="C76" s="61" t="s">
        <v>907</v>
      </c>
      <c r="D76" s="62"/>
      <c r="E76" s="84" t="str">
        <f t="shared" si="6"/>
        <v/>
      </c>
      <c r="F76" s="66">
        <v>0</v>
      </c>
      <c r="G76" s="65">
        <v>0</v>
      </c>
      <c r="H76" s="66">
        <v>0</v>
      </c>
      <c r="I76" s="65">
        <v>0</v>
      </c>
      <c r="J76" s="66">
        <v>0</v>
      </c>
    </row>
    <row r="77" spans="2:10">
      <c r="B77" s="60" t="s">
        <v>923</v>
      </c>
      <c r="C77" s="61" t="s">
        <v>924</v>
      </c>
      <c r="D77" s="62"/>
      <c r="E77" s="84" t="str">
        <f t="shared" si="6"/>
        <v/>
      </c>
      <c r="F77" s="66">
        <v>0</v>
      </c>
      <c r="G77" s="65">
        <v>0</v>
      </c>
      <c r="H77" s="66">
        <v>0</v>
      </c>
      <c r="I77" s="65">
        <v>0</v>
      </c>
      <c r="J77" s="66">
        <v>0</v>
      </c>
    </row>
    <row r="78" spans="2:10">
      <c r="B78" s="60" t="s">
        <v>949</v>
      </c>
      <c r="C78" s="61" t="s">
        <v>950</v>
      </c>
      <c r="D78" s="62"/>
      <c r="E78" s="84" t="str">
        <f t="shared" si="6"/>
        <v/>
      </c>
      <c r="F78" s="66">
        <v>0</v>
      </c>
      <c r="G78" s="65">
        <v>0</v>
      </c>
      <c r="H78" s="66">
        <v>0</v>
      </c>
      <c r="I78" s="65">
        <v>0</v>
      </c>
      <c r="J78" s="66">
        <v>0</v>
      </c>
    </row>
    <row r="79" spans="2:10">
      <c r="B79" s="60" t="s">
        <v>965</v>
      </c>
      <c r="C79" s="61" t="s">
        <v>966</v>
      </c>
      <c r="D79" s="62"/>
      <c r="E79" s="84" t="str">
        <f t="shared" si="6"/>
        <v/>
      </c>
      <c r="F79" s="66"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>
      <c r="B80" s="60" t="s">
        <v>969</v>
      </c>
      <c r="C80" s="61" t="s">
        <v>970</v>
      </c>
      <c r="D80" s="62"/>
      <c r="E80" s="84" t="str">
        <f t="shared" si="6"/>
        <v/>
      </c>
      <c r="F80" s="66"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>
      <c r="B81" s="60" t="s">
        <v>1034</v>
      </c>
      <c r="C81" s="61" t="s">
        <v>1035</v>
      </c>
      <c r="D81" s="62"/>
      <c r="E81" s="84" t="str">
        <f t="shared" si="6"/>
        <v/>
      </c>
      <c r="F81" s="66">
        <v>0</v>
      </c>
      <c r="G81" s="65">
        <v>0</v>
      </c>
      <c r="H81" s="66">
        <v>0</v>
      </c>
      <c r="I81" s="65">
        <v>0</v>
      </c>
      <c r="J81" s="66">
        <v>0</v>
      </c>
    </row>
    <row r="82" spans="2:10">
      <c r="B82" s="60" t="s">
        <v>1072</v>
      </c>
      <c r="C82" s="61" t="s">
        <v>1073</v>
      </c>
      <c r="D82" s="62"/>
      <c r="E82" s="84" t="str">
        <f t="shared" si="6"/>
        <v/>
      </c>
      <c r="F82" s="66">
        <v>0</v>
      </c>
      <c r="G82" s="65">
        <v>0</v>
      </c>
      <c r="H82" s="66">
        <v>0</v>
      </c>
      <c r="I82" s="65">
        <v>0</v>
      </c>
      <c r="J82" s="66">
        <v>0</v>
      </c>
    </row>
    <row r="83" spans="2:10">
      <c r="B83" s="60" t="s">
        <v>1166</v>
      </c>
      <c r="C83" s="61" t="s">
        <v>1167</v>
      </c>
      <c r="D83" s="62"/>
      <c r="E83" s="84" t="str">
        <f t="shared" si="6"/>
        <v/>
      </c>
      <c r="F83" s="66">
        <v>0</v>
      </c>
      <c r="G83" s="65">
        <v>0</v>
      </c>
      <c r="H83" s="66">
        <v>0</v>
      </c>
      <c r="I83" s="65">
        <v>0</v>
      </c>
      <c r="J83" s="66">
        <v>0</v>
      </c>
    </row>
    <row r="84" spans="2:10">
      <c r="B84" s="60" t="s">
        <v>1178</v>
      </c>
      <c r="C84" s="61" t="s">
        <v>1179</v>
      </c>
      <c r="D84" s="62"/>
      <c r="E84" s="84" t="str">
        <f t="shared" si="6"/>
        <v/>
      </c>
      <c r="F84" s="66">
        <v>0</v>
      </c>
      <c r="G84" s="65">
        <v>0</v>
      </c>
      <c r="H84" s="66">
        <v>0</v>
      </c>
      <c r="I84" s="65">
        <v>0</v>
      </c>
      <c r="J84" s="66">
        <v>0</v>
      </c>
    </row>
    <row r="85" spans="2:10">
      <c r="B85" s="60" t="s">
        <v>1199</v>
      </c>
      <c r="C85" s="61" t="s">
        <v>1200</v>
      </c>
      <c r="D85" s="62"/>
      <c r="E85" s="84" t="str">
        <f t="shared" si="6"/>
        <v/>
      </c>
      <c r="F85" s="66">
        <v>0</v>
      </c>
      <c r="G85" s="65">
        <v>0</v>
      </c>
      <c r="H85" s="66">
        <v>0</v>
      </c>
      <c r="I85" s="65">
        <v>0</v>
      </c>
      <c r="J85" s="66">
        <v>0</v>
      </c>
    </row>
    <row r="86" spans="2:10">
      <c r="B86" s="60" t="s">
        <v>1213</v>
      </c>
      <c r="C86" s="61" t="s">
        <v>1214</v>
      </c>
      <c r="D86" s="62"/>
      <c r="E86" s="84" t="str">
        <f t="shared" si="6"/>
        <v/>
      </c>
      <c r="F86" s="66">
        <v>0</v>
      </c>
      <c r="G86" s="65">
        <v>0</v>
      </c>
      <c r="H86" s="66">
        <v>0</v>
      </c>
      <c r="I86" s="65">
        <v>0</v>
      </c>
      <c r="J86" s="66">
        <v>0</v>
      </c>
    </row>
    <row r="87" spans="2:10">
      <c r="B87" s="60" t="s">
        <v>1367</v>
      </c>
      <c r="C87" s="61" t="s">
        <v>1368</v>
      </c>
      <c r="D87" s="62"/>
      <c r="E87" s="84" t="str">
        <f t="shared" si="6"/>
        <v/>
      </c>
      <c r="F87" s="66">
        <v>0</v>
      </c>
      <c r="G87" s="65">
        <v>0</v>
      </c>
      <c r="H87" s="66">
        <v>0</v>
      </c>
      <c r="I87" s="65">
        <v>0</v>
      </c>
      <c r="J87" s="66">
        <v>0</v>
      </c>
    </row>
    <row r="88" spans="2:10">
      <c r="B88" s="60" t="s">
        <v>1232</v>
      </c>
      <c r="C88" s="61" t="s">
        <v>1233</v>
      </c>
      <c r="D88" s="62"/>
      <c r="E88" s="84" t="str">
        <f t="shared" si="6"/>
        <v/>
      </c>
      <c r="F88" s="66">
        <v>0</v>
      </c>
      <c r="G88" s="65">
        <v>0</v>
      </c>
      <c r="H88" s="66">
        <v>0</v>
      </c>
      <c r="I88" s="65">
        <v>0</v>
      </c>
      <c r="J88" s="66">
        <v>0</v>
      </c>
    </row>
    <row r="89" spans="2:10">
      <c r="B89" s="60" t="s">
        <v>1498</v>
      </c>
      <c r="C89" s="67" t="s">
        <v>1499</v>
      </c>
      <c r="D89" s="62"/>
      <c r="E89" s="84" t="str">
        <f t="shared" si="6"/>
        <v/>
      </c>
      <c r="F89" s="66">
        <v>0</v>
      </c>
      <c r="G89" s="65">
        <v>0</v>
      </c>
      <c r="H89" s="66">
        <v>0</v>
      </c>
      <c r="I89" s="65">
        <v>0</v>
      </c>
      <c r="J89" s="66">
        <v>0</v>
      </c>
    </row>
    <row r="90" spans="2:10">
      <c r="B90" s="60" t="s">
        <v>790</v>
      </c>
      <c r="C90" s="61" t="s">
        <v>791</v>
      </c>
      <c r="D90" s="62"/>
      <c r="E90" s="84" t="str">
        <f t="shared" si="6"/>
        <v/>
      </c>
      <c r="F90" s="66">
        <v>0</v>
      </c>
      <c r="G90" s="65">
        <v>0</v>
      </c>
      <c r="H90" s="66">
        <v>0</v>
      </c>
      <c r="I90" s="65">
        <v>0</v>
      </c>
      <c r="J90" s="66">
        <v>0</v>
      </c>
    </row>
    <row r="91" spans="2:10">
      <c r="B91" s="60" t="s">
        <v>1336</v>
      </c>
      <c r="C91" s="61" t="s">
        <v>1337</v>
      </c>
      <c r="D91" s="62"/>
      <c r="E91" s="84" t="str">
        <f t="shared" si="6"/>
        <v/>
      </c>
      <c r="F91" s="66">
        <v>0</v>
      </c>
      <c r="G91" s="65">
        <v>0</v>
      </c>
      <c r="H91" s="66">
        <v>0</v>
      </c>
      <c r="I91" s="65">
        <v>0</v>
      </c>
      <c r="J91" s="66">
        <v>0</v>
      </c>
    </row>
    <row r="92" spans="2:10">
      <c r="B92" s="60" t="s">
        <v>800</v>
      </c>
      <c r="C92" s="61" t="s">
        <v>801</v>
      </c>
      <c r="D92" s="62"/>
      <c r="E92" s="84" t="str">
        <f t="shared" si="6"/>
        <v/>
      </c>
      <c r="F92" s="66">
        <v>0</v>
      </c>
      <c r="G92" s="65">
        <v>0</v>
      </c>
      <c r="H92" s="66">
        <v>0</v>
      </c>
      <c r="I92" s="65">
        <v>0</v>
      </c>
      <c r="J92" s="66">
        <v>0</v>
      </c>
    </row>
    <row r="93" spans="2:10">
      <c r="B93" s="60" t="s">
        <v>846</v>
      </c>
      <c r="C93" s="61" t="s">
        <v>847</v>
      </c>
      <c r="D93" s="62"/>
      <c r="E93" s="84" t="str">
        <f t="shared" si="6"/>
        <v/>
      </c>
      <c r="F93" s="66">
        <v>0</v>
      </c>
      <c r="G93" s="65">
        <v>0</v>
      </c>
      <c r="H93" s="66">
        <v>0</v>
      </c>
      <c r="I93" s="65">
        <v>0</v>
      </c>
      <c r="J93" s="66">
        <v>0</v>
      </c>
    </row>
    <row r="94" spans="2:10">
      <c r="B94" s="60" t="s">
        <v>855</v>
      </c>
      <c r="C94" s="61" t="s">
        <v>856</v>
      </c>
      <c r="D94" s="62"/>
      <c r="E94" s="84" t="str">
        <f t="shared" si="6"/>
        <v/>
      </c>
      <c r="F94" s="66">
        <v>0</v>
      </c>
      <c r="G94" s="65">
        <v>0</v>
      </c>
      <c r="H94" s="66">
        <v>0</v>
      </c>
      <c r="I94" s="65">
        <v>0</v>
      </c>
      <c r="J94" s="66">
        <v>0</v>
      </c>
    </row>
    <row r="95" spans="2:10">
      <c r="B95" s="60" t="s">
        <v>864</v>
      </c>
      <c r="C95" s="61" t="s">
        <v>865</v>
      </c>
      <c r="D95" s="62"/>
      <c r="E95" s="84" t="str">
        <f t="shared" si="6"/>
        <v/>
      </c>
      <c r="F95" s="66">
        <v>0</v>
      </c>
      <c r="G95" s="65">
        <v>0</v>
      </c>
      <c r="H95" s="66">
        <v>0</v>
      </c>
      <c r="I95" s="65">
        <v>0</v>
      </c>
      <c r="J95" s="66">
        <v>0</v>
      </c>
    </row>
    <row r="96" spans="2:10">
      <c r="B96" s="60" t="s">
        <v>1306</v>
      </c>
      <c r="C96" s="61" t="s">
        <v>1307</v>
      </c>
      <c r="D96" s="62"/>
      <c r="E96" s="84" t="str">
        <f t="shared" si="6"/>
        <v/>
      </c>
      <c r="F96" s="66">
        <v>0</v>
      </c>
      <c r="G96" s="65">
        <v>0</v>
      </c>
      <c r="H96" s="66">
        <v>0</v>
      </c>
      <c r="I96" s="65">
        <v>0</v>
      </c>
      <c r="J96" s="66">
        <v>0</v>
      </c>
    </row>
    <row r="97" spans="2:10">
      <c r="B97" s="60" t="s">
        <v>1283</v>
      </c>
      <c r="C97" s="61" t="s">
        <v>1284</v>
      </c>
      <c r="D97" s="62"/>
      <c r="E97" s="84" t="str">
        <f t="shared" si="6"/>
        <v/>
      </c>
      <c r="F97" s="66">
        <v>0</v>
      </c>
      <c r="G97" s="65">
        <v>0</v>
      </c>
      <c r="H97" s="66">
        <v>0</v>
      </c>
      <c r="I97" s="65">
        <v>0</v>
      </c>
      <c r="J97" s="66">
        <v>0</v>
      </c>
    </row>
    <row r="98" spans="2:10">
      <c r="B98" s="60" t="s">
        <v>1297</v>
      </c>
      <c r="C98" s="61" t="s">
        <v>1298</v>
      </c>
      <c r="D98" s="62"/>
      <c r="E98" s="84" t="str">
        <f t="shared" si="6"/>
        <v/>
      </c>
      <c r="F98" s="66">
        <v>0</v>
      </c>
      <c r="G98" s="65">
        <v>0</v>
      </c>
      <c r="H98" s="66">
        <v>0</v>
      </c>
      <c r="I98" s="65">
        <v>0</v>
      </c>
      <c r="J98" s="66">
        <v>0</v>
      </c>
    </row>
    <row r="99" spans="2:10">
      <c r="B99" s="60" t="s">
        <v>1302</v>
      </c>
      <c r="C99" s="61" t="s">
        <v>1303</v>
      </c>
      <c r="D99" s="62"/>
      <c r="E99" s="84" t="str">
        <f t="shared" si="6"/>
        <v/>
      </c>
      <c r="F99" s="66">
        <v>0</v>
      </c>
      <c r="G99" s="65">
        <v>0</v>
      </c>
      <c r="H99" s="66">
        <v>0</v>
      </c>
      <c r="I99" s="65">
        <v>0</v>
      </c>
      <c r="J99" s="66">
        <v>0</v>
      </c>
    </row>
    <row r="100" spans="2:10">
      <c r="B100" s="68" t="s">
        <v>19</v>
      </c>
      <c r="C100" s="69"/>
      <c r="D100" s="70"/>
      <c r="E100" s="85" t="str">
        <f t="shared" si="6"/>
        <v/>
      </c>
      <c r="F100" s="72">
        <f>SUM(F65:F99)</f>
        <v>0</v>
      </c>
      <c r="G100" s="81">
        <f>SUM(G65:G99)</f>
        <v>0</v>
      </c>
      <c r="H100" s="72">
        <f>SUM(H65:H99)</f>
        <v>0</v>
      </c>
      <c r="I100" s="81">
        <f>SUM(I65:I99)</f>
        <v>0</v>
      </c>
      <c r="J100" s="72">
        <f>SUM(J65:J99)</f>
        <v>0</v>
      </c>
    </row>
    <row r="102" spans="2:10" ht="2.25" customHeight="1"/>
    <row r="103" spans="2:10" ht="1.5" customHeight="1"/>
    <row r="104" spans="2:10" ht="0.75" customHeight="1"/>
    <row r="105" spans="2:10" ht="0.75" customHeight="1"/>
    <row r="106" spans="2:10" ht="0.75" customHeight="1"/>
    <row r="107" spans="2:10" ht="17">
      <c r="B107" s="13"/>
      <c r="C107" s="45"/>
      <c r="D107" s="45"/>
      <c r="E107" s="45"/>
      <c r="F107" s="45"/>
      <c r="G107" s="45"/>
      <c r="H107" s="45"/>
      <c r="I107" s="45"/>
      <c r="J107" s="45"/>
    </row>
    <row r="109" spans="2:10">
      <c r="B109" s="47"/>
      <c r="C109" s="48"/>
      <c r="D109" s="48"/>
      <c r="E109" s="86"/>
      <c r="F109" s="87"/>
      <c r="G109" s="51"/>
      <c r="H109" s="50"/>
      <c r="I109" s="1"/>
      <c r="J109" s="1"/>
    </row>
    <row r="110" spans="2:10">
      <c r="B110" s="52"/>
      <c r="C110" s="53"/>
      <c r="D110" s="54"/>
      <c r="E110" s="88"/>
      <c r="F110" s="89"/>
      <c r="G110" s="57"/>
      <c r="H110" s="58"/>
      <c r="I110" s="1"/>
      <c r="J110" s="1"/>
    </row>
    <row r="111" spans="2:10">
      <c r="B111" s="60"/>
      <c r="C111" s="61"/>
      <c r="D111" s="62"/>
      <c r="E111" s="90"/>
      <c r="F111" s="91"/>
      <c r="G111" s="65"/>
      <c r="H111" s="66"/>
      <c r="I111" s="1"/>
      <c r="J111" s="1"/>
    </row>
    <row r="112" spans="2:10">
      <c r="B112" s="60"/>
      <c r="C112" s="61"/>
      <c r="D112" s="62"/>
      <c r="E112" s="90"/>
      <c r="F112" s="91"/>
      <c r="G112" s="65"/>
      <c r="H112" s="66"/>
      <c r="I112" s="1"/>
      <c r="J112" s="1"/>
    </row>
    <row r="113" spans="2:10">
      <c r="B113" s="60"/>
      <c r="C113" s="61"/>
      <c r="D113" s="62"/>
      <c r="E113" s="90"/>
      <c r="F113" s="91"/>
      <c r="G113" s="65"/>
      <c r="H113" s="66"/>
      <c r="I113" s="1"/>
      <c r="J113" s="1"/>
    </row>
    <row r="114" spans="2:10">
      <c r="B114" s="60"/>
      <c r="C114" s="61"/>
      <c r="D114" s="62"/>
      <c r="E114" s="90"/>
      <c r="F114" s="91"/>
      <c r="G114" s="65"/>
      <c r="H114" s="66"/>
      <c r="I114" s="1"/>
      <c r="J114" s="1"/>
    </row>
    <row r="115" spans="2:10">
      <c r="B115" s="60"/>
      <c r="C115" s="61"/>
      <c r="D115" s="62"/>
      <c r="E115" s="90"/>
      <c r="F115" s="91"/>
      <c r="G115" s="65"/>
      <c r="H115" s="66"/>
      <c r="I115" s="1"/>
      <c r="J115" s="1"/>
    </row>
    <row r="116" spans="2:10">
      <c r="B116" s="60"/>
      <c r="C116" s="61"/>
      <c r="D116" s="62"/>
      <c r="E116" s="90"/>
      <c r="F116" s="91"/>
      <c r="G116" s="65"/>
      <c r="H116" s="66"/>
      <c r="I116" s="1"/>
      <c r="J116" s="1"/>
    </row>
    <row r="117" spans="2:10">
      <c r="B117" s="60"/>
      <c r="C117" s="61"/>
      <c r="D117" s="62"/>
      <c r="E117" s="90"/>
      <c r="F117" s="91"/>
      <c r="G117" s="65"/>
      <c r="H117" s="66"/>
      <c r="I117" s="1"/>
      <c r="J117" s="1"/>
    </row>
    <row r="118" spans="2:10">
      <c r="B118" s="68"/>
      <c r="C118" s="69"/>
      <c r="D118" s="70"/>
      <c r="E118" s="92"/>
      <c r="F118" s="93"/>
      <c r="G118" s="81"/>
      <c r="H118" s="72"/>
      <c r="I118" s="1"/>
      <c r="J118" s="1"/>
    </row>
    <row r="119" spans="2:10">
      <c r="I119" s="1"/>
      <c r="J119" s="1"/>
    </row>
  </sheetData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7" fitToHeight="9999" orientation="portrait" horizontalDpi="300" verticalDpi="300"/>
  <headerFooter alignWithMargins="0">
    <oddFooter>&amp;L&amp;9Zpracováno programem &amp;"Arial CE,Tučné"BUILDpower,  © RTS, a.s.&amp;R&amp;9Stránka 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workbookViewId="0">
      <selection activeCell="F221" sqref="F221"/>
    </sheetView>
  </sheetViews>
  <sheetFormatPr baseColWidth="10" defaultColWidth="8.7109375" defaultRowHeight="13" x14ac:dyDescent="0"/>
  <cols>
    <col min="1" max="1" width="10.85546875" customWidth="1"/>
    <col min="2" max="2" width="11.140625" customWidth="1"/>
    <col min="3" max="3" width="34.85546875" customWidth="1"/>
    <col min="7" max="7" width="11.7109375" customWidth="1"/>
  </cols>
  <sheetData>
    <row r="1" spans="1:7" ht="15" customHeight="1">
      <c r="A1" s="624"/>
      <c r="B1" s="625"/>
      <c r="C1" s="624" t="s">
        <v>2674</v>
      </c>
      <c r="D1" s="626"/>
      <c r="E1" s="627"/>
      <c r="F1" s="628"/>
      <c r="G1" s="628"/>
    </row>
    <row r="2" spans="1:7" ht="15" customHeight="1">
      <c r="A2" s="629" t="s">
        <v>2547</v>
      </c>
      <c r="B2" s="630" t="s">
        <v>2548</v>
      </c>
      <c r="C2" s="631" t="s">
        <v>2549</v>
      </c>
      <c r="D2" s="632"/>
      <c r="E2" s="633"/>
      <c r="F2" s="630" t="s">
        <v>2550</v>
      </c>
      <c r="G2" s="630" t="s">
        <v>2551</v>
      </c>
    </row>
    <row r="3" spans="1:7" ht="15" customHeight="1">
      <c r="A3" s="634">
        <v>1</v>
      </c>
      <c r="B3" s="635"/>
      <c r="C3" s="636" t="s">
        <v>2675</v>
      </c>
      <c r="D3" s="637"/>
      <c r="E3" s="636"/>
      <c r="F3" s="638">
        <f>G19</f>
        <v>0</v>
      </c>
      <c r="G3" s="638">
        <f>G25</f>
        <v>0</v>
      </c>
    </row>
    <row r="4" spans="1:7" ht="15" customHeight="1">
      <c r="A4" s="634">
        <v>2</v>
      </c>
      <c r="B4" s="635"/>
      <c r="C4" s="636" t="s">
        <v>2676</v>
      </c>
      <c r="D4" s="637"/>
      <c r="E4" s="636"/>
      <c r="F4" s="638">
        <f>G61</f>
        <v>0</v>
      </c>
      <c r="G4" s="638">
        <f>G76</f>
        <v>0</v>
      </c>
    </row>
    <row r="5" spans="1:7" ht="15" customHeight="1">
      <c r="A5" s="634">
        <v>3</v>
      </c>
      <c r="B5" s="635"/>
      <c r="C5" s="636" t="s">
        <v>2677</v>
      </c>
      <c r="D5" s="637"/>
      <c r="E5" s="636"/>
      <c r="F5" s="638">
        <f>G85</f>
        <v>0</v>
      </c>
      <c r="G5" s="638">
        <f>G88</f>
        <v>0</v>
      </c>
    </row>
    <row r="6" spans="1:7" ht="15" customHeight="1">
      <c r="A6" s="634">
        <v>4</v>
      </c>
      <c r="B6" s="635"/>
      <c r="C6" s="636" t="s">
        <v>2678</v>
      </c>
      <c r="D6" s="637"/>
      <c r="E6" s="636"/>
      <c r="F6" s="638">
        <f>G111</f>
        <v>0</v>
      </c>
      <c r="G6" s="638">
        <f>G115</f>
        <v>0</v>
      </c>
    </row>
    <row r="7" spans="1:7" ht="15" customHeight="1">
      <c r="A7" s="634">
        <v>5</v>
      </c>
      <c r="B7" s="635"/>
      <c r="C7" s="636" t="s">
        <v>2679</v>
      </c>
      <c r="D7" s="637"/>
      <c r="E7" s="636"/>
      <c r="F7" s="638">
        <f>G129</f>
        <v>0</v>
      </c>
      <c r="G7" s="638">
        <f>G133</f>
        <v>0</v>
      </c>
    </row>
    <row r="8" spans="1:7" ht="15" customHeight="1">
      <c r="A8" s="634">
        <v>6</v>
      </c>
      <c r="B8" s="635"/>
      <c r="C8" s="636" t="s">
        <v>2680</v>
      </c>
      <c r="D8" s="637"/>
      <c r="E8" s="636"/>
      <c r="F8" s="638">
        <f>G142</f>
        <v>0</v>
      </c>
      <c r="G8" s="638">
        <f>G148</f>
        <v>0</v>
      </c>
    </row>
    <row r="9" spans="1:7" ht="15" customHeight="1">
      <c r="A9" s="634">
        <v>7</v>
      </c>
      <c r="B9" s="635"/>
      <c r="C9" s="636" t="s">
        <v>2681</v>
      </c>
      <c r="D9" s="637"/>
      <c r="E9" s="636"/>
      <c r="F9" s="638"/>
      <c r="G9" s="638">
        <f>G225</f>
        <v>0</v>
      </c>
    </row>
    <row r="10" spans="1:7" ht="15" customHeight="1">
      <c r="A10" s="634">
        <v>8</v>
      </c>
      <c r="B10" s="639"/>
      <c r="C10" s="640" t="s">
        <v>2558</v>
      </c>
      <c r="D10" s="641"/>
      <c r="E10" s="636"/>
      <c r="F10" s="642">
        <f>SUM(F3:F9)</f>
        <v>0</v>
      </c>
      <c r="G10" s="643">
        <f>SUM(G3:G9)</f>
        <v>0</v>
      </c>
    </row>
    <row r="11" spans="1:7" ht="15" customHeight="1">
      <c r="A11" s="644"/>
      <c r="B11" s="645"/>
      <c r="C11" s="646" t="s">
        <v>2682</v>
      </c>
      <c r="D11" s="647"/>
      <c r="E11" s="648"/>
      <c r="F11" s="649"/>
      <c r="G11" s="649"/>
    </row>
    <row r="12" spans="1:7" ht="15" customHeight="1">
      <c r="A12" s="650" t="s">
        <v>2547</v>
      </c>
      <c r="B12" s="651" t="s">
        <v>2548</v>
      </c>
      <c r="C12" s="652" t="s">
        <v>2549</v>
      </c>
      <c r="D12" s="653"/>
      <c r="E12" s="654"/>
      <c r="F12" s="651" t="s">
        <v>2560</v>
      </c>
      <c r="G12" s="651" t="s">
        <v>2530</v>
      </c>
    </row>
    <row r="13" spans="1:7" ht="15" customHeight="1">
      <c r="A13" s="655">
        <v>1</v>
      </c>
      <c r="B13" s="656" t="s">
        <v>2683</v>
      </c>
      <c r="C13" s="657" t="s">
        <v>2684</v>
      </c>
      <c r="D13" s="658">
        <v>1</v>
      </c>
      <c r="E13" s="659" t="s">
        <v>93</v>
      </c>
      <c r="F13" s="660">
        <v>0</v>
      </c>
      <c r="G13" s="660">
        <f t="shared" ref="G13:G18" si="0">F13*D13</f>
        <v>0</v>
      </c>
    </row>
    <row r="14" spans="1:7" ht="15" customHeight="1">
      <c r="A14" s="661">
        <v>2</v>
      </c>
      <c r="B14" s="656"/>
      <c r="C14" s="662" t="s">
        <v>2685</v>
      </c>
      <c r="D14" s="658">
        <v>4</v>
      </c>
      <c r="E14" s="659" t="s">
        <v>93</v>
      </c>
      <c r="F14" s="660">
        <v>0</v>
      </c>
      <c r="G14" s="660">
        <f t="shared" si="0"/>
        <v>0</v>
      </c>
    </row>
    <row r="15" spans="1:7" ht="15" customHeight="1">
      <c r="A15" s="661">
        <v>3</v>
      </c>
      <c r="B15" s="656" t="s">
        <v>2686</v>
      </c>
      <c r="C15" s="662" t="s">
        <v>2687</v>
      </c>
      <c r="D15" s="658">
        <v>1</v>
      </c>
      <c r="E15" s="659" t="s">
        <v>93</v>
      </c>
      <c r="F15" s="660">
        <v>0</v>
      </c>
      <c r="G15" s="660">
        <f t="shared" si="0"/>
        <v>0</v>
      </c>
    </row>
    <row r="16" spans="1:7" ht="15" customHeight="1">
      <c r="A16" s="661">
        <v>4</v>
      </c>
      <c r="B16" s="656" t="s">
        <v>2688</v>
      </c>
      <c r="C16" s="662" t="s">
        <v>2689</v>
      </c>
      <c r="D16" s="658">
        <v>1</v>
      </c>
      <c r="E16" s="659" t="s">
        <v>93</v>
      </c>
      <c r="F16" s="660">
        <v>0</v>
      </c>
      <c r="G16" s="660">
        <f t="shared" si="0"/>
        <v>0</v>
      </c>
    </row>
    <row r="17" spans="1:7" ht="15" customHeight="1">
      <c r="A17" s="661">
        <f>A16+1</f>
        <v>5</v>
      </c>
      <c r="B17" s="656" t="s">
        <v>285</v>
      </c>
      <c r="C17" s="657" t="s">
        <v>2690</v>
      </c>
      <c r="D17" s="658">
        <v>2</v>
      </c>
      <c r="E17" s="659" t="s">
        <v>93</v>
      </c>
      <c r="F17" s="660">
        <v>0</v>
      </c>
      <c r="G17" s="660">
        <f t="shared" si="0"/>
        <v>0</v>
      </c>
    </row>
    <row r="18" spans="1:7" ht="15" customHeight="1">
      <c r="A18" s="661">
        <f>A17+1</f>
        <v>6</v>
      </c>
      <c r="B18" s="656" t="s">
        <v>2691</v>
      </c>
      <c r="C18" s="657" t="s">
        <v>2692</v>
      </c>
      <c r="D18" s="658">
        <v>3</v>
      </c>
      <c r="E18" s="659" t="s">
        <v>93</v>
      </c>
      <c r="F18" s="660">
        <v>0</v>
      </c>
      <c r="G18" s="660">
        <f t="shared" si="0"/>
        <v>0</v>
      </c>
    </row>
    <row r="19" spans="1:7" ht="15" customHeight="1">
      <c r="A19" s="663"/>
      <c r="B19" s="664"/>
      <c r="C19" s="665" t="s">
        <v>2601</v>
      </c>
      <c r="D19" s="666"/>
      <c r="E19" s="667"/>
      <c r="F19" s="668" t="s">
        <v>1</v>
      </c>
      <c r="G19" s="668">
        <f>SUM(G13:G18)</f>
        <v>0</v>
      </c>
    </row>
    <row r="20" spans="1:7" ht="15" customHeight="1">
      <c r="A20" s="661">
        <f>A19+1</f>
        <v>1</v>
      </c>
      <c r="B20" s="656"/>
      <c r="C20" s="657" t="s">
        <v>2693</v>
      </c>
      <c r="D20" s="658">
        <v>1</v>
      </c>
      <c r="E20" s="659" t="s">
        <v>93</v>
      </c>
      <c r="F20" s="660">
        <v>0</v>
      </c>
      <c r="G20" s="660">
        <f>F20*D20</f>
        <v>0</v>
      </c>
    </row>
    <row r="21" spans="1:7" ht="15" customHeight="1">
      <c r="A21" s="661">
        <f>A20+1</f>
        <v>2</v>
      </c>
      <c r="B21" s="656"/>
      <c r="C21" s="662" t="s">
        <v>2694</v>
      </c>
      <c r="D21" s="658">
        <v>1</v>
      </c>
      <c r="E21" s="659" t="s">
        <v>93</v>
      </c>
      <c r="F21" s="660">
        <v>0</v>
      </c>
      <c r="G21" s="660">
        <f>F21*D21</f>
        <v>0</v>
      </c>
    </row>
    <row r="22" spans="1:7" ht="15" customHeight="1">
      <c r="A22" s="661">
        <f>A21+1</f>
        <v>3</v>
      </c>
      <c r="B22" s="656"/>
      <c r="C22" s="662" t="s">
        <v>2695</v>
      </c>
      <c r="D22" s="658">
        <v>5</v>
      </c>
      <c r="E22" s="659" t="s">
        <v>93</v>
      </c>
      <c r="F22" s="660">
        <v>0</v>
      </c>
      <c r="G22" s="660">
        <f>F22*D22</f>
        <v>0</v>
      </c>
    </row>
    <row r="23" spans="1:7" ht="15" customHeight="1">
      <c r="A23" s="661">
        <f>A22+1</f>
        <v>4</v>
      </c>
      <c r="B23" s="656"/>
      <c r="C23" s="657" t="s">
        <v>2696</v>
      </c>
      <c r="D23" s="658"/>
      <c r="E23" s="659"/>
      <c r="F23" s="660" t="s">
        <v>1</v>
      </c>
      <c r="G23" s="660"/>
    </row>
    <row r="24" spans="1:7" ht="15" customHeight="1">
      <c r="A24" s="661">
        <f>A23+1</f>
        <v>5</v>
      </c>
      <c r="B24" s="669"/>
      <c r="C24" s="670" t="s">
        <v>2697</v>
      </c>
      <c r="D24" s="658">
        <v>1</v>
      </c>
      <c r="E24" s="659" t="s">
        <v>93</v>
      </c>
      <c r="F24" s="660">
        <v>0</v>
      </c>
      <c r="G24" s="660">
        <f>F24*D24</f>
        <v>0</v>
      </c>
    </row>
    <row r="25" spans="1:7" ht="15" customHeight="1">
      <c r="A25" s="663"/>
      <c r="B25" s="664"/>
      <c r="C25" s="665" t="s">
        <v>2602</v>
      </c>
      <c r="D25" s="666"/>
      <c r="E25" s="667"/>
      <c r="F25" s="668" t="s">
        <v>1</v>
      </c>
      <c r="G25" s="668">
        <f>SUM(G20:G24)</f>
        <v>0</v>
      </c>
    </row>
    <row r="26" spans="1:7" ht="15" customHeight="1">
      <c r="A26" s="644"/>
      <c r="B26" s="645"/>
      <c r="C26" s="646" t="s">
        <v>2698</v>
      </c>
      <c r="D26" s="647"/>
      <c r="E26" s="648"/>
      <c r="F26" s="649"/>
      <c r="G26" s="649"/>
    </row>
    <row r="27" spans="1:7" ht="15" customHeight="1">
      <c r="A27" s="650" t="s">
        <v>2547</v>
      </c>
      <c r="B27" s="651" t="s">
        <v>2548</v>
      </c>
      <c r="C27" s="652" t="s">
        <v>2549</v>
      </c>
      <c r="D27" s="653"/>
      <c r="E27" s="654"/>
      <c r="F27" s="651" t="s">
        <v>2560</v>
      </c>
      <c r="G27" s="651" t="s">
        <v>2530</v>
      </c>
    </row>
    <row r="28" spans="1:7" ht="15" customHeight="1">
      <c r="A28" s="671">
        <v>1</v>
      </c>
      <c r="B28" s="672" t="s">
        <v>2699</v>
      </c>
      <c r="C28" s="673" t="s">
        <v>2700</v>
      </c>
      <c r="D28" s="674">
        <v>1</v>
      </c>
      <c r="E28" s="675" t="s">
        <v>93</v>
      </c>
      <c r="F28" s="676">
        <v>0</v>
      </c>
      <c r="G28" s="677">
        <f t="shared" ref="G28:G42" si="1">F28*D28</f>
        <v>0</v>
      </c>
    </row>
    <row r="29" spans="1:7" ht="15" customHeight="1">
      <c r="A29" s="655">
        <f>A28+1</f>
        <v>2</v>
      </c>
      <c r="B29" s="656"/>
      <c r="C29" s="657" t="s">
        <v>2701</v>
      </c>
      <c r="D29" s="658">
        <v>1</v>
      </c>
      <c r="E29" s="659" t="s">
        <v>93</v>
      </c>
      <c r="F29" s="678">
        <v>0</v>
      </c>
      <c r="G29" s="677">
        <f t="shared" si="1"/>
        <v>0</v>
      </c>
    </row>
    <row r="30" spans="1:7" ht="15" customHeight="1">
      <c r="A30" s="655">
        <f t="shared" ref="A30:A60" si="2">A29+1</f>
        <v>3</v>
      </c>
      <c r="B30" s="656"/>
      <c r="C30" s="657" t="s">
        <v>2702</v>
      </c>
      <c r="D30" s="658">
        <v>1</v>
      </c>
      <c r="E30" s="659" t="s">
        <v>93</v>
      </c>
      <c r="F30" s="678">
        <v>0</v>
      </c>
      <c r="G30" s="677">
        <f t="shared" si="1"/>
        <v>0</v>
      </c>
    </row>
    <row r="31" spans="1:7" ht="15" customHeight="1">
      <c r="A31" s="655">
        <f t="shared" si="2"/>
        <v>4</v>
      </c>
      <c r="B31" s="656"/>
      <c r="C31" s="657" t="s">
        <v>2703</v>
      </c>
      <c r="D31" s="658">
        <v>1</v>
      </c>
      <c r="E31" s="659" t="s">
        <v>93</v>
      </c>
      <c r="F31" s="678">
        <v>0</v>
      </c>
      <c r="G31" s="677">
        <f t="shared" si="1"/>
        <v>0</v>
      </c>
    </row>
    <row r="32" spans="1:7" ht="15" customHeight="1">
      <c r="A32" s="655">
        <f t="shared" si="2"/>
        <v>5</v>
      </c>
      <c r="B32" s="656"/>
      <c r="C32" s="657" t="s">
        <v>2704</v>
      </c>
      <c r="D32" s="658">
        <v>1</v>
      </c>
      <c r="E32" s="659" t="s">
        <v>93</v>
      </c>
      <c r="F32" s="678">
        <v>0</v>
      </c>
      <c r="G32" s="677">
        <f t="shared" si="1"/>
        <v>0</v>
      </c>
    </row>
    <row r="33" spans="1:7" ht="15" customHeight="1">
      <c r="A33" s="655">
        <f t="shared" si="2"/>
        <v>6</v>
      </c>
      <c r="B33" s="656" t="s">
        <v>2705</v>
      </c>
      <c r="C33" s="657" t="s">
        <v>2706</v>
      </c>
      <c r="D33" s="679">
        <v>1</v>
      </c>
      <c r="E33" s="680" t="s">
        <v>93</v>
      </c>
      <c r="F33" s="681">
        <v>0</v>
      </c>
      <c r="G33" s="677">
        <f t="shared" si="1"/>
        <v>0</v>
      </c>
    </row>
    <row r="34" spans="1:7" ht="15" customHeight="1">
      <c r="A34" s="655">
        <f t="shared" si="2"/>
        <v>7</v>
      </c>
      <c r="B34" s="682" t="s">
        <v>2707</v>
      </c>
      <c r="C34" s="683" t="s">
        <v>2708</v>
      </c>
      <c r="D34" s="684">
        <v>1</v>
      </c>
      <c r="E34" s="685" t="s">
        <v>93</v>
      </c>
      <c r="F34" s="686">
        <v>0</v>
      </c>
      <c r="G34" s="677">
        <f t="shared" si="1"/>
        <v>0</v>
      </c>
    </row>
    <row r="35" spans="1:7" ht="15" customHeight="1">
      <c r="A35" s="655">
        <f t="shared" si="2"/>
        <v>8</v>
      </c>
      <c r="B35" s="656" t="s">
        <v>2709</v>
      </c>
      <c r="C35" s="657" t="s">
        <v>2710</v>
      </c>
      <c r="D35" s="658">
        <v>1</v>
      </c>
      <c r="E35" s="659" t="s">
        <v>93</v>
      </c>
      <c r="F35" s="678">
        <v>0</v>
      </c>
      <c r="G35" s="677">
        <f t="shared" si="1"/>
        <v>0</v>
      </c>
    </row>
    <row r="36" spans="1:7" ht="15" customHeight="1">
      <c r="A36" s="655">
        <f t="shared" si="2"/>
        <v>9</v>
      </c>
      <c r="B36" s="656"/>
      <c r="C36" s="657" t="s">
        <v>2711</v>
      </c>
      <c r="D36" s="658">
        <v>1</v>
      </c>
      <c r="E36" s="659" t="s">
        <v>93</v>
      </c>
      <c r="F36" s="678">
        <v>0</v>
      </c>
      <c r="G36" s="677">
        <f t="shared" si="1"/>
        <v>0</v>
      </c>
    </row>
    <row r="37" spans="1:7" ht="15" customHeight="1">
      <c r="A37" s="655">
        <f t="shared" si="2"/>
        <v>10</v>
      </c>
      <c r="B37" s="656"/>
      <c r="C37" s="657" t="s">
        <v>2712</v>
      </c>
      <c r="D37" s="658">
        <v>1</v>
      </c>
      <c r="E37" s="659" t="s">
        <v>93</v>
      </c>
      <c r="F37" s="678">
        <v>0</v>
      </c>
      <c r="G37" s="677">
        <f t="shared" si="1"/>
        <v>0</v>
      </c>
    </row>
    <row r="38" spans="1:7" ht="15" customHeight="1">
      <c r="A38" s="655">
        <f t="shared" si="2"/>
        <v>11</v>
      </c>
      <c r="B38" s="656"/>
      <c r="C38" s="657" t="s">
        <v>2713</v>
      </c>
      <c r="D38" s="658">
        <v>2</v>
      </c>
      <c r="E38" s="659" t="s">
        <v>93</v>
      </c>
      <c r="F38" s="678">
        <v>0</v>
      </c>
      <c r="G38" s="677">
        <f t="shared" si="1"/>
        <v>0</v>
      </c>
    </row>
    <row r="39" spans="1:7" ht="15" customHeight="1">
      <c r="A39" s="655">
        <f t="shared" si="2"/>
        <v>12</v>
      </c>
      <c r="B39" s="656"/>
      <c r="C39" s="657" t="s">
        <v>2714</v>
      </c>
      <c r="D39" s="658">
        <v>3</v>
      </c>
      <c r="E39" s="659" t="s">
        <v>93</v>
      </c>
      <c r="F39" s="678">
        <v>0</v>
      </c>
      <c r="G39" s="677">
        <f t="shared" si="1"/>
        <v>0</v>
      </c>
    </row>
    <row r="40" spans="1:7" ht="15" customHeight="1">
      <c r="A40" s="655">
        <f t="shared" si="2"/>
        <v>13</v>
      </c>
      <c r="B40" s="656" t="s">
        <v>2715</v>
      </c>
      <c r="C40" s="657" t="s">
        <v>2716</v>
      </c>
      <c r="D40" s="658">
        <v>1</v>
      </c>
      <c r="E40" s="659" t="s">
        <v>93</v>
      </c>
      <c r="F40" s="678">
        <v>0</v>
      </c>
      <c r="G40" s="677">
        <f t="shared" si="1"/>
        <v>0</v>
      </c>
    </row>
    <row r="41" spans="1:7" ht="15" customHeight="1">
      <c r="A41" s="655">
        <f t="shared" si="2"/>
        <v>14</v>
      </c>
      <c r="B41" s="656"/>
      <c r="C41" s="657" t="s">
        <v>2717</v>
      </c>
      <c r="D41" s="658">
        <v>1</v>
      </c>
      <c r="E41" s="659" t="s">
        <v>93</v>
      </c>
      <c r="F41" s="678">
        <v>0</v>
      </c>
      <c r="G41" s="677">
        <f t="shared" si="1"/>
        <v>0</v>
      </c>
    </row>
    <row r="42" spans="1:7" ht="15" customHeight="1">
      <c r="A42" s="655">
        <f t="shared" si="2"/>
        <v>15</v>
      </c>
      <c r="B42" s="656" t="s">
        <v>2718</v>
      </c>
      <c r="C42" s="657" t="s">
        <v>2719</v>
      </c>
      <c r="D42" s="658">
        <v>1</v>
      </c>
      <c r="E42" s="659" t="s">
        <v>93</v>
      </c>
      <c r="F42" s="678">
        <v>0</v>
      </c>
      <c r="G42" s="677">
        <f t="shared" si="1"/>
        <v>0</v>
      </c>
    </row>
    <row r="43" spans="1:7" ht="15" customHeight="1">
      <c r="A43" s="655">
        <f t="shared" si="2"/>
        <v>16</v>
      </c>
      <c r="B43" s="656"/>
      <c r="C43" s="687" t="s">
        <v>2720</v>
      </c>
      <c r="D43" s="658"/>
      <c r="E43" s="659"/>
      <c r="F43" s="678" t="s">
        <v>1</v>
      </c>
      <c r="G43" s="677"/>
    </row>
    <row r="44" spans="1:7" ht="15" customHeight="1">
      <c r="A44" s="655">
        <f t="shared" si="2"/>
        <v>17</v>
      </c>
      <c r="B44" s="656" t="s">
        <v>2721</v>
      </c>
      <c r="C44" s="688" t="s">
        <v>2722</v>
      </c>
      <c r="D44" s="658">
        <v>1</v>
      </c>
      <c r="E44" s="659" t="s">
        <v>93</v>
      </c>
      <c r="F44" s="678"/>
      <c r="G44" s="677">
        <f t="shared" ref="G44:G57" si="3">F44*D44</f>
        <v>0</v>
      </c>
    </row>
    <row r="45" spans="1:7" ht="15" customHeight="1">
      <c r="A45" s="655">
        <f t="shared" si="2"/>
        <v>18</v>
      </c>
      <c r="B45" s="656" t="s">
        <v>2723</v>
      </c>
      <c r="C45" s="688" t="s">
        <v>2724</v>
      </c>
      <c r="D45" s="658">
        <v>1</v>
      </c>
      <c r="E45" s="659" t="s">
        <v>1729</v>
      </c>
      <c r="F45" s="678">
        <v>0</v>
      </c>
      <c r="G45" s="677">
        <f t="shared" si="3"/>
        <v>0</v>
      </c>
    </row>
    <row r="46" spans="1:7" ht="15" customHeight="1">
      <c r="A46" s="655">
        <f t="shared" si="2"/>
        <v>19</v>
      </c>
      <c r="B46" s="656" t="s">
        <v>2725</v>
      </c>
      <c r="C46" s="688" t="s">
        <v>2726</v>
      </c>
      <c r="D46" s="658">
        <v>1</v>
      </c>
      <c r="E46" s="659" t="s">
        <v>93</v>
      </c>
      <c r="F46" s="678">
        <v>0</v>
      </c>
      <c r="G46" s="677">
        <f t="shared" si="3"/>
        <v>0</v>
      </c>
    </row>
    <row r="47" spans="1:7" ht="15" customHeight="1">
      <c r="A47" s="655">
        <f t="shared" si="2"/>
        <v>20</v>
      </c>
      <c r="B47" s="656"/>
      <c r="C47" s="688" t="s">
        <v>2727</v>
      </c>
      <c r="D47" s="658">
        <v>1</v>
      </c>
      <c r="E47" s="659" t="s">
        <v>93</v>
      </c>
      <c r="F47" s="678">
        <v>0</v>
      </c>
      <c r="G47" s="677">
        <f t="shared" si="3"/>
        <v>0</v>
      </c>
    </row>
    <row r="48" spans="1:7" ht="15" customHeight="1">
      <c r="A48" s="655">
        <f t="shared" si="2"/>
        <v>21</v>
      </c>
      <c r="B48" s="656" t="s">
        <v>2728</v>
      </c>
      <c r="C48" s="688" t="s">
        <v>2729</v>
      </c>
      <c r="D48" s="658">
        <v>1</v>
      </c>
      <c r="E48" s="659" t="s">
        <v>93</v>
      </c>
      <c r="F48" s="678">
        <v>0</v>
      </c>
      <c r="G48" s="677">
        <f t="shared" si="3"/>
        <v>0</v>
      </c>
    </row>
    <row r="49" spans="1:7" ht="15" customHeight="1">
      <c r="A49" s="655">
        <f t="shared" si="2"/>
        <v>22</v>
      </c>
      <c r="B49" s="656" t="s">
        <v>2730</v>
      </c>
      <c r="C49" s="688" t="s">
        <v>2731</v>
      </c>
      <c r="D49" s="658">
        <v>2</v>
      </c>
      <c r="E49" s="659" t="s">
        <v>93</v>
      </c>
      <c r="F49" s="678">
        <v>0</v>
      </c>
      <c r="G49" s="677">
        <f t="shared" si="3"/>
        <v>0</v>
      </c>
    </row>
    <row r="50" spans="1:7" ht="15" customHeight="1">
      <c r="A50" s="655">
        <f t="shared" si="2"/>
        <v>23</v>
      </c>
      <c r="B50" s="656" t="s">
        <v>2732</v>
      </c>
      <c r="C50" s="662" t="s">
        <v>2733</v>
      </c>
      <c r="D50" s="658">
        <v>10</v>
      </c>
      <c r="E50" s="659" t="s">
        <v>93</v>
      </c>
      <c r="F50" s="678">
        <v>0</v>
      </c>
      <c r="G50" s="677">
        <f t="shared" si="3"/>
        <v>0</v>
      </c>
    </row>
    <row r="51" spans="1:7" ht="15" customHeight="1">
      <c r="A51" s="655">
        <f t="shared" si="2"/>
        <v>24</v>
      </c>
      <c r="B51" s="656" t="s">
        <v>2686</v>
      </c>
      <c r="C51" s="662" t="s">
        <v>2734</v>
      </c>
      <c r="D51" s="658">
        <v>1</v>
      </c>
      <c r="E51" s="659" t="s">
        <v>93</v>
      </c>
      <c r="F51" s="678">
        <v>0</v>
      </c>
      <c r="G51" s="677">
        <f t="shared" si="3"/>
        <v>0</v>
      </c>
    </row>
    <row r="52" spans="1:7" ht="15" customHeight="1">
      <c r="A52" s="655">
        <f t="shared" si="2"/>
        <v>25</v>
      </c>
      <c r="B52" s="656" t="s">
        <v>2688</v>
      </c>
      <c r="C52" s="662" t="s">
        <v>2735</v>
      </c>
      <c r="D52" s="658">
        <v>2</v>
      </c>
      <c r="E52" s="659" t="s">
        <v>93</v>
      </c>
      <c r="F52" s="678">
        <v>0</v>
      </c>
      <c r="G52" s="677">
        <f t="shared" si="3"/>
        <v>0</v>
      </c>
    </row>
    <row r="53" spans="1:7" ht="15" customHeight="1">
      <c r="A53" s="661">
        <f t="shared" si="2"/>
        <v>26</v>
      </c>
      <c r="B53" s="656" t="s">
        <v>2736</v>
      </c>
      <c r="C53" s="662" t="s">
        <v>2737</v>
      </c>
      <c r="D53" s="658">
        <v>2</v>
      </c>
      <c r="E53" s="659" t="s">
        <v>93</v>
      </c>
      <c r="F53" s="678">
        <v>0</v>
      </c>
      <c r="G53" s="677">
        <f t="shared" si="3"/>
        <v>0</v>
      </c>
    </row>
    <row r="54" spans="1:7" ht="15" customHeight="1">
      <c r="A54" s="661">
        <f t="shared" si="2"/>
        <v>27</v>
      </c>
      <c r="B54" s="656" t="s">
        <v>2738</v>
      </c>
      <c r="C54" s="662" t="s">
        <v>2739</v>
      </c>
      <c r="D54" s="658">
        <v>6</v>
      </c>
      <c r="E54" s="659" t="s">
        <v>93</v>
      </c>
      <c r="F54" s="678">
        <v>0</v>
      </c>
      <c r="G54" s="677">
        <f t="shared" si="3"/>
        <v>0</v>
      </c>
    </row>
    <row r="55" spans="1:7" ht="15" customHeight="1">
      <c r="A55" s="661">
        <f t="shared" si="2"/>
        <v>28</v>
      </c>
      <c r="B55" s="656"/>
      <c r="C55" s="662" t="s">
        <v>2740</v>
      </c>
      <c r="D55" s="658">
        <v>10</v>
      </c>
      <c r="E55" s="659" t="s">
        <v>93</v>
      </c>
      <c r="F55" s="678">
        <v>0</v>
      </c>
      <c r="G55" s="677">
        <f t="shared" si="3"/>
        <v>0</v>
      </c>
    </row>
    <row r="56" spans="1:7" ht="15" customHeight="1">
      <c r="A56" s="661">
        <f t="shared" si="2"/>
        <v>29</v>
      </c>
      <c r="B56" s="656" t="s">
        <v>285</v>
      </c>
      <c r="C56" s="657" t="s">
        <v>2690</v>
      </c>
      <c r="D56" s="658">
        <v>2</v>
      </c>
      <c r="E56" s="659" t="s">
        <v>93</v>
      </c>
      <c r="F56" s="678">
        <v>0</v>
      </c>
      <c r="G56" s="677">
        <f t="shared" si="3"/>
        <v>0</v>
      </c>
    </row>
    <row r="57" spans="1:7" ht="15" customHeight="1">
      <c r="A57" s="661">
        <f t="shared" si="2"/>
        <v>30</v>
      </c>
      <c r="B57" s="656" t="s">
        <v>2691</v>
      </c>
      <c r="C57" s="657" t="s">
        <v>2692</v>
      </c>
      <c r="D57" s="658">
        <v>0</v>
      </c>
      <c r="E57" s="659" t="s">
        <v>93</v>
      </c>
      <c r="F57" s="678">
        <v>0</v>
      </c>
      <c r="G57" s="677">
        <f t="shared" si="3"/>
        <v>0</v>
      </c>
    </row>
    <row r="58" spans="1:7" ht="15" customHeight="1">
      <c r="A58" s="661">
        <f t="shared" si="2"/>
        <v>31</v>
      </c>
      <c r="B58" s="656"/>
      <c r="C58" s="689" t="s">
        <v>2741</v>
      </c>
      <c r="D58" s="658"/>
      <c r="E58" s="659"/>
      <c r="F58" s="678"/>
      <c r="G58" s="677"/>
    </row>
    <row r="59" spans="1:7" ht="15" customHeight="1">
      <c r="A59" s="661">
        <f t="shared" si="2"/>
        <v>32</v>
      </c>
      <c r="B59" s="656"/>
      <c r="C59" s="662" t="s">
        <v>2742</v>
      </c>
      <c r="D59" s="658">
        <v>2</v>
      </c>
      <c r="E59" s="659" t="s">
        <v>309</v>
      </c>
      <c r="F59" s="678">
        <v>0</v>
      </c>
      <c r="G59" s="677">
        <f>F59*D59</f>
        <v>0</v>
      </c>
    </row>
    <row r="60" spans="1:7" ht="15" customHeight="1">
      <c r="A60" s="661">
        <f t="shared" si="2"/>
        <v>33</v>
      </c>
      <c r="B60" s="656"/>
      <c r="C60" s="662" t="s">
        <v>2743</v>
      </c>
      <c r="D60" s="658">
        <v>18</v>
      </c>
      <c r="E60" s="659" t="s">
        <v>309</v>
      </c>
      <c r="F60" s="678">
        <v>0</v>
      </c>
      <c r="G60" s="677">
        <f>F60*D60</f>
        <v>0</v>
      </c>
    </row>
    <row r="61" spans="1:7" ht="15" customHeight="1">
      <c r="A61" s="663"/>
      <c r="B61" s="664"/>
      <c r="C61" s="665" t="s">
        <v>2601</v>
      </c>
      <c r="D61" s="666"/>
      <c r="E61" s="667"/>
      <c r="F61" s="668" t="s">
        <v>1</v>
      </c>
      <c r="G61" s="668">
        <f>SUM(G28:G60)</f>
        <v>0</v>
      </c>
    </row>
    <row r="62" spans="1:7" ht="15" customHeight="1">
      <c r="A62" s="661">
        <f t="shared" ref="A62:A75" si="4">A61+1</f>
        <v>1</v>
      </c>
      <c r="B62" s="656"/>
      <c r="C62" s="657" t="s">
        <v>2744</v>
      </c>
      <c r="D62" s="658">
        <v>1</v>
      </c>
      <c r="E62" s="659" t="s">
        <v>93</v>
      </c>
      <c r="F62" s="660">
        <v>0</v>
      </c>
      <c r="G62" s="660">
        <f>F62*D62</f>
        <v>0</v>
      </c>
    </row>
    <row r="63" spans="1:7" ht="15" customHeight="1">
      <c r="A63" s="661">
        <f t="shared" si="4"/>
        <v>2</v>
      </c>
      <c r="B63" s="656"/>
      <c r="C63" s="657" t="s">
        <v>2745</v>
      </c>
      <c r="D63" s="658">
        <v>1</v>
      </c>
      <c r="E63" s="659" t="s">
        <v>93</v>
      </c>
      <c r="F63" s="660">
        <v>0</v>
      </c>
      <c r="G63" s="660">
        <f>F63*D63</f>
        <v>0</v>
      </c>
    </row>
    <row r="64" spans="1:7" ht="15" customHeight="1">
      <c r="A64" s="661">
        <f t="shared" si="4"/>
        <v>3</v>
      </c>
      <c r="B64" s="656"/>
      <c r="C64" s="657" t="s">
        <v>2746</v>
      </c>
      <c r="D64" s="658">
        <v>3</v>
      </c>
      <c r="E64" s="659" t="s">
        <v>93</v>
      </c>
      <c r="F64" s="660">
        <v>0</v>
      </c>
      <c r="G64" s="660">
        <f t="shared" ref="G64:G74" si="5">F64*D64</f>
        <v>0</v>
      </c>
    </row>
    <row r="65" spans="1:7" ht="15" customHeight="1">
      <c r="A65" s="661">
        <f t="shared" si="4"/>
        <v>4</v>
      </c>
      <c r="B65" s="656"/>
      <c r="C65" s="657" t="s">
        <v>2747</v>
      </c>
      <c r="D65" s="658">
        <v>1</v>
      </c>
      <c r="E65" s="659" t="s">
        <v>93</v>
      </c>
      <c r="F65" s="660">
        <v>0</v>
      </c>
      <c r="G65" s="660">
        <f t="shared" si="5"/>
        <v>0</v>
      </c>
    </row>
    <row r="66" spans="1:7" ht="15" customHeight="1">
      <c r="A66" s="661">
        <f t="shared" si="4"/>
        <v>5</v>
      </c>
      <c r="B66" s="656"/>
      <c r="C66" s="657" t="s">
        <v>2748</v>
      </c>
      <c r="D66" s="658">
        <v>1</v>
      </c>
      <c r="E66" s="659" t="s">
        <v>93</v>
      </c>
      <c r="F66" s="660">
        <v>0</v>
      </c>
      <c r="G66" s="660">
        <f t="shared" si="5"/>
        <v>0</v>
      </c>
    </row>
    <row r="67" spans="1:7" ht="15" customHeight="1">
      <c r="A67" s="661">
        <f t="shared" si="4"/>
        <v>6</v>
      </c>
      <c r="B67" s="656"/>
      <c r="C67" s="657" t="s">
        <v>2749</v>
      </c>
      <c r="D67" s="658">
        <v>1</v>
      </c>
      <c r="E67" s="659" t="s">
        <v>93</v>
      </c>
      <c r="F67" s="660">
        <v>0</v>
      </c>
      <c r="G67" s="660">
        <f t="shared" si="5"/>
        <v>0</v>
      </c>
    </row>
    <row r="68" spans="1:7" ht="15" customHeight="1">
      <c r="A68" s="661">
        <f t="shared" si="4"/>
        <v>7</v>
      </c>
      <c r="B68" s="656"/>
      <c r="C68" s="657" t="s">
        <v>2750</v>
      </c>
      <c r="D68" s="658">
        <v>1</v>
      </c>
      <c r="E68" s="659" t="s">
        <v>93</v>
      </c>
      <c r="F68" s="660">
        <v>0</v>
      </c>
      <c r="G68" s="660">
        <f t="shared" si="5"/>
        <v>0</v>
      </c>
    </row>
    <row r="69" spans="1:7" ht="15" customHeight="1">
      <c r="A69" s="661">
        <f t="shared" si="4"/>
        <v>8</v>
      </c>
      <c r="B69" s="656"/>
      <c r="C69" s="657" t="s">
        <v>2751</v>
      </c>
      <c r="D69" s="658">
        <v>1</v>
      </c>
      <c r="E69" s="659" t="s">
        <v>93</v>
      </c>
      <c r="F69" s="660">
        <v>0</v>
      </c>
      <c r="G69" s="660">
        <f t="shared" si="5"/>
        <v>0</v>
      </c>
    </row>
    <row r="70" spans="1:7" ht="15" customHeight="1">
      <c r="A70" s="661">
        <f t="shared" si="4"/>
        <v>9</v>
      </c>
      <c r="B70" s="656"/>
      <c r="C70" s="662" t="s">
        <v>2752</v>
      </c>
      <c r="D70" s="658">
        <v>13</v>
      </c>
      <c r="E70" s="659" t="s">
        <v>93</v>
      </c>
      <c r="F70" s="660">
        <v>0</v>
      </c>
      <c r="G70" s="660">
        <f t="shared" si="5"/>
        <v>0</v>
      </c>
    </row>
    <row r="71" spans="1:7" ht="15" customHeight="1">
      <c r="A71" s="661">
        <f t="shared" si="4"/>
        <v>10</v>
      </c>
      <c r="B71" s="656"/>
      <c r="C71" s="662" t="s">
        <v>2753</v>
      </c>
      <c r="D71" s="658">
        <v>6</v>
      </c>
      <c r="E71" s="659" t="s">
        <v>93</v>
      </c>
      <c r="F71" s="660">
        <v>0</v>
      </c>
      <c r="G71" s="660">
        <f t="shared" si="5"/>
        <v>0</v>
      </c>
    </row>
    <row r="72" spans="1:7" ht="15" customHeight="1">
      <c r="A72" s="661">
        <f t="shared" si="4"/>
        <v>11</v>
      </c>
      <c r="B72" s="656"/>
      <c r="C72" s="662" t="s">
        <v>2695</v>
      </c>
      <c r="D72" s="658">
        <v>2</v>
      </c>
      <c r="E72" s="659" t="s">
        <v>93</v>
      </c>
      <c r="F72" s="660">
        <v>0</v>
      </c>
      <c r="G72" s="660">
        <f t="shared" si="5"/>
        <v>0</v>
      </c>
    </row>
    <row r="73" spans="1:7" ht="15" customHeight="1">
      <c r="A73" s="661">
        <f t="shared" si="4"/>
        <v>12</v>
      </c>
      <c r="B73" s="656"/>
      <c r="C73" s="657" t="s">
        <v>2754</v>
      </c>
      <c r="D73" s="658">
        <v>2</v>
      </c>
      <c r="E73" s="659" t="s">
        <v>309</v>
      </c>
      <c r="F73" s="660">
        <v>0</v>
      </c>
      <c r="G73" s="660">
        <f t="shared" si="5"/>
        <v>0</v>
      </c>
    </row>
    <row r="74" spans="1:7" ht="15" customHeight="1">
      <c r="A74" s="661">
        <f t="shared" si="4"/>
        <v>13</v>
      </c>
      <c r="B74" s="656"/>
      <c r="C74" s="657" t="s">
        <v>2755</v>
      </c>
      <c r="D74" s="658">
        <v>18</v>
      </c>
      <c r="E74" s="659" t="s">
        <v>309</v>
      </c>
      <c r="F74" s="660">
        <v>0</v>
      </c>
      <c r="G74" s="660">
        <f t="shared" si="5"/>
        <v>0</v>
      </c>
    </row>
    <row r="75" spans="1:7" ht="15" customHeight="1">
      <c r="A75" s="661">
        <f t="shared" si="4"/>
        <v>14</v>
      </c>
      <c r="B75" s="669"/>
      <c r="C75" s="670" t="s">
        <v>2756</v>
      </c>
      <c r="D75" s="658">
        <v>1</v>
      </c>
      <c r="E75" s="659" t="s">
        <v>93</v>
      </c>
      <c r="F75" s="660">
        <v>0</v>
      </c>
      <c r="G75" s="660">
        <f>F75*D75</f>
        <v>0</v>
      </c>
    </row>
    <row r="76" spans="1:7" ht="15" customHeight="1">
      <c r="A76" s="663"/>
      <c r="B76" s="664"/>
      <c r="C76" s="665" t="s">
        <v>2602</v>
      </c>
      <c r="D76" s="666"/>
      <c r="E76" s="667"/>
      <c r="F76" s="668" t="s">
        <v>1</v>
      </c>
      <c r="G76" s="668">
        <f>SUM(G62:G75)</f>
        <v>0</v>
      </c>
    </row>
    <row r="77" spans="1:7" ht="15" customHeight="1">
      <c r="A77" s="690"/>
      <c r="B77" s="691"/>
      <c r="C77" s="646"/>
      <c r="D77" s="692"/>
      <c r="E77" s="693"/>
      <c r="F77" s="694"/>
      <c r="G77" s="694"/>
    </row>
    <row r="78" spans="1:7" ht="15" customHeight="1">
      <c r="A78" s="644"/>
      <c r="B78" s="645"/>
      <c r="C78" s="646" t="s">
        <v>2677</v>
      </c>
      <c r="D78" s="647"/>
      <c r="E78" s="648"/>
      <c r="F78" s="649"/>
      <c r="G78" s="649"/>
    </row>
    <row r="79" spans="1:7" ht="15" customHeight="1">
      <c r="A79" s="650" t="s">
        <v>2547</v>
      </c>
      <c r="B79" s="651" t="s">
        <v>2548</v>
      </c>
      <c r="C79" s="652" t="s">
        <v>2549</v>
      </c>
      <c r="D79" s="653"/>
      <c r="E79" s="654"/>
      <c r="F79" s="651" t="s">
        <v>2560</v>
      </c>
      <c r="G79" s="651" t="s">
        <v>2530</v>
      </c>
    </row>
    <row r="80" spans="1:7" ht="15" customHeight="1">
      <c r="A80" s="661">
        <v>1</v>
      </c>
      <c r="B80" s="656"/>
      <c r="C80" s="689" t="s">
        <v>2757</v>
      </c>
      <c r="D80" s="658"/>
      <c r="E80" s="659"/>
      <c r="F80" s="660" t="s">
        <v>1</v>
      </c>
      <c r="G80" s="660"/>
    </row>
    <row r="81" spans="1:7" ht="15" customHeight="1">
      <c r="A81" s="661">
        <f>A80+1</f>
        <v>2</v>
      </c>
      <c r="B81" s="656"/>
      <c r="C81" s="662" t="s">
        <v>2758</v>
      </c>
      <c r="D81" s="658">
        <v>85</v>
      </c>
      <c r="E81" s="659" t="s">
        <v>309</v>
      </c>
      <c r="F81" s="660">
        <v>0</v>
      </c>
      <c r="G81" s="660">
        <f>F81*D81</f>
        <v>0</v>
      </c>
    </row>
    <row r="82" spans="1:7" ht="15" customHeight="1">
      <c r="A82" s="661">
        <f>A81+1</f>
        <v>3</v>
      </c>
      <c r="B82" s="656"/>
      <c r="C82" s="662" t="s">
        <v>2742</v>
      </c>
      <c r="D82" s="658">
        <v>27</v>
      </c>
      <c r="E82" s="659" t="s">
        <v>309</v>
      </c>
      <c r="F82" s="660">
        <v>0</v>
      </c>
      <c r="G82" s="660">
        <f>F82*D82</f>
        <v>0</v>
      </c>
    </row>
    <row r="83" spans="1:7" ht="15" customHeight="1">
      <c r="A83" s="661">
        <f>A82+1</f>
        <v>4</v>
      </c>
      <c r="B83" s="656"/>
      <c r="C83" s="662" t="s">
        <v>2759</v>
      </c>
      <c r="D83" s="658">
        <v>25</v>
      </c>
      <c r="E83" s="659" t="s">
        <v>309</v>
      </c>
      <c r="F83" s="660">
        <v>0</v>
      </c>
      <c r="G83" s="660">
        <f>F83*D83</f>
        <v>0</v>
      </c>
    </row>
    <row r="84" spans="1:7" ht="15" customHeight="1">
      <c r="A84" s="661">
        <f>A83+1</f>
        <v>5</v>
      </c>
      <c r="B84" s="656"/>
      <c r="C84" s="662" t="s">
        <v>2743</v>
      </c>
      <c r="D84" s="658">
        <v>6</v>
      </c>
      <c r="E84" s="659" t="s">
        <v>309</v>
      </c>
      <c r="F84" s="660">
        <v>0</v>
      </c>
      <c r="G84" s="660">
        <f>F84*D84</f>
        <v>0</v>
      </c>
    </row>
    <row r="85" spans="1:7" ht="15" customHeight="1">
      <c r="A85" s="663"/>
      <c r="B85" s="664"/>
      <c r="C85" s="665" t="s">
        <v>2601</v>
      </c>
      <c r="D85" s="666"/>
      <c r="E85" s="667"/>
      <c r="F85" s="668" t="s">
        <v>1</v>
      </c>
      <c r="G85" s="668">
        <f>SUM(G81:G84)</f>
        <v>0</v>
      </c>
    </row>
    <row r="86" spans="1:7" ht="15" customHeight="1">
      <c r="A86" s="661">
        <f>A85+1</f>
        <v>1</v>
      </c>
      <c r="B86" s="656"/>
      <c r="C86" s="657" t="s">
        <v>2760</v>
      </c>
      <c r="D86" s="658">
        <v>137</v>
      </c>
      <c r="E86" s="659" t="s">
        <v>309</v>
      </c>
      <c r="F86" s="660">
        <v>0</v>
      </c>
      <c r="G86" s="660">
        <f>F86*D86</f>
        <v>0</v>
      </c>
    </row>
    <row r="87" spans="1:7" ht="15" customHeight="1">
      <c r="A87" s="661">
        <f>A86+1</f>
        <v>2</v>
      </c>
      <c r="B87" s="656"/>
      <c r="C87" s="657" t="s">
        <v>2761</v>
      </c>
      <c r="D87" s="658">
        <v>6</v>
      </c>
      <c r="E87" s="659" t="s">
        <v>309</v>
      </c>
      <c r="F87" s="660">
        <v>0</v>
      </c>
      <c r="G87" s="660">
        <f>F87*D87</f>
        <v>0</v>
      </c>
    </row>
    <row r="88" spans="1:7" ht="15" customHeight="1">
      <c r="A88" s="663"/>
      <c r="B88" s="664"/>
      <c r="C88" s="665" t="s">
        <v>2602</v>
      </c>
      <c r="D88" s="666"/>
      <c r="E88" s="667"/>
      <c r="F88" s="668" t="s">
        <v>1</v>
      </c>
      <c r="G88" s="668">
        <f>SUM(G86:G87)</f>
        <v>0</v>
      </c>
    </row>
    <row r="89" spans="1:7" ht="15" customHeight="1">
      <c r="A89" s="695"/>
      <c r="B89" s="696"/>
      <c r="C89" s="697"/>
      <c r="D89" s="698"/>
      <c r="E89" s="699"/>
      <c r="F89" s="700"/>
      <c r="G89" s="700"/>
    </row>
    <row r="90" spans="1:7" ht="15" customHeight="1">
      <c r="A90" s="690"/>
      <c r="B90" s="691"/>
      <c r="C90" s="1117" t="s">
        <v>2678</v>
      </c>
      <c r="D90" s="1118"/>
      <c r="E90" s="1118"/>
      <c r="F90" s="694"/>
      <c r="G90" s="694"/>
    </row>
    <row r="91" spans="1:7" ht="15" customHeight="1">
      <c r="A91" s="650" t="s">
        <v>2547</v>
      </c>
      <c r="B91" s="651" t="s">
        <v>2548</v>
      </c>
      <c r="C91" s="652" t="s">
        <v>2549</v>
      </c>
      <c r="D91" s="653"/>
      <c r="E91" s="654"/>
      <c r="F91" s="651" t="s">
        <v>2560</v>
      </c>
      <c r="G91" s="651" t="s">
        <v>2530</v>
      </c>
    </row>
    <row r="92" spans="1:7" ht="15" customHeight="1">
      <c r="A92" s="661">
        <v>1</v>
      </c>
      <c r="B92" s="656"/>
      <c r="C92" s="689" t="s">
        <v>2762</v>
      </c>
      <c r="D92" s="658"/>
      <c r="E92" s="659"/>
      <c r="F92" s="660" t="s">
        <v>1</v>
      </c>
      <c r="G92" s="660"/>
    </row>
    <row r="93" spans="1:7" ht="15" customHeight="1">
      <c r="A93" s="661">
        <f>A92+1</f>
        <v>2</v>
      </c>
      <c r="B93" s="656"/>
      <c r="C93" s="688" t="s">
        <v>2763</v>
      </c>
      <c r="D93" s="658"/>
      <c r="E93" s="659"/>
      <c r="F93" s="660" t="s">
        <v>1</v>
      </c>
      <c r="G93" s="660"/>
    </row>
    <row r="94" spans="1:7" ht="15" customHeight="1">
      <c r="A94" s="661">
        <f t="shared" ref="A94:A110" si="6">A93+1</f>
        <v>3</v>
      </c>
      <c r="B94" s="656"/>
      <c r="C94" s="662" t="s">
        <v>2764</v>
      </c>
      <c r="D94" s="658">
        <v>1</v>
      </c>
      <c r="E94" s="659" t="s">
        <v>93</v>
      </c>
      <c r="F94" s="660">
        <v>0</v>
      </c>
      <c r="G94" s="660">
        <f>F94*D94</f>
        <v>0</v>
      </c>
    </row>
    <row r="95" spans="1:7" ht="15" customHeight="1">
      <c r="A95" s="661">
        <f t="shared" si="6"/>
        <v>4</v>
      </c>
      <c r="B95" s="656"/>
      <c r="C95" s="662" t="s">
        <v>2765</v>
      </c>
      <c r="D95" s="658">
        <v>3</v>
      </c>
      <c r="E95" s="659" t="s">
        <v>93</v>
      </c>
      <c r="F95" s="660">
        <v>0</v>
      </c>
      <c r="G95" s="660">
        <f t="shared" ref="G95:G109" si="7">F95*D95</f>
        <v>0</v>
      </c>
    </row>
    <row r="96" spans="1:7" ht="15" customHeight="1">
      <c r="A96" s="661">
        <f t="shared" si="6"/>
        <v>5</v>
      </c>
      <c r="B96" s="656"/>
      <c r="C96" s="662" t="s">
        <v>2766</v>
      </c>
      <c r="D96" s="658">
        <v>1</v>
      </c>
      <c r="E96" s="659" t="s">
        <v>93</v>
      </c>
      <c r="F96" s="660">
        <v>0</v>
      </c>
      <c r="G96" s="660">
        <f t="shared" si="7"/>
        <v>0</v>
      </c>
    </row>
    <row r="97" spans="1:7" ht="15" customHeight="1">
      <c r="A97" s="661">
        <f t="shared" si="6"/>
        <v>6</v>
      </c>
      <c r="B97" s="656"/>
      <c r="C97" s="662" t="s">
        <v>2767</v>
      </c>
      <c r="D97" s="658">
        <v>1</v>
      </c>
      <c r="E97" s="659" t="s">
        <v>93</v>
      </c>
      <c r="F97" s="660">
        <v>0</v>
      </c>
      <c r="G97" s="660">
        <f t="shared" si="7"/>
        <v>0</v>
      </c>
    </row>
    <row r="98" spans="1:7" ht="15" customHeight="1">
      <c r="A98" s="661">
        <f t="shared" si="6"/>
        <v>7</v>
      </c>
      <c r="B98" s="656"/>
      <c r="C98" s="662" t="s">
        <v>2768</v>
      </c>
      <c r="D98" s="658">
        <v>3</v>
      </c>
      <c r="E98" s="659" t="s">
        <v>93</v>
      </c>
      <c r="F98" s="660">
        <v>0</v>
      </c>
      <c r="G98" s="660">
        <f t="shared" si="7"/>
        <v>0</v>
      </c>
    </row>
    <row r="99" spans="1:7" ht="15" customHeight="1">
      <c r="A99" s="661">
        <f t="shared" si="6"/>
        <v>8</v>
      </c>
      <c r="B99" s="656"/>
      <c r="C99" s="662" t="s">
        <v>2769</v>
      </c>
      <c r="D99" s="658">
        <v>2</v>
      </c>
      <c r="E99" s="659" t="s">
        <v>93</v>
      </c>
      <c r="F99" s="660">
        <v>0</v>
      </c>
      <c r="G99" s="660">
        <f t="shared" si="7"/>
        <v>0</v>
      </c>
    </row>
    <row r="100" spans="1:7" ht="15" customHeight="1">
      <c r="A100" s="661">
        <f t="shared" si="6"/>
        <v>9</v>
      </c>
      <c r="B100" s="656"/>
      <c r="C100" s="662" t="s">
        <v>2770</v>
      </c>
      <c r="D100" s="658">
        <v>1</v>
      </c>
      <c r="E100" s="659" t="s">
        <v>93</v>
      </c>
      <c r="F100" s="660">
        <v>0</v>
      </c>
      <c r="G100" s="660">
        <f t="shared" si="7"/>
        <v>0</v>
      </c>
    </row>
    <row r="101" spans="1:7" ht="15" customHeight="1">
      <c r="A101" s="661">
        <f t="shared" si="6"/>
        <v>10</v>
      </c>
      <c r="B101" s="656"/>
      <c r="C101" s="662" t="s">
        <v>2771</v>
      </c>
      <c r="D101" s="658">
        <v>4</v>
      </c>
      <c r="E101" s="659" t="s">
        <v>93</v>
      </c>
      <c r="F101" s="660">
        <v>0</v>
      </c>
      <c r="G101" s="660">
        <f t="shared" si="7"/>
        <v>0</v>
      </c>
    </row>
    <row r="102" spans="1:7" ht="15" customHeight="1">
      <c r="A102" s="661">
        <f t="shared" si="6"/>
        <v>11</v>
      </c>
      <c r="B102" s="656"/>
      <c r="C102" s="662" t="s">
        <v>2772</v>
      </c>
      <c r="D102" s="658">
        <v>2</v>
      </c>
      <c r="E102" s="659" t="s">
        <v>93</v>
      </c>
      <c r="F102" s="660">
        <v>0</v>
      </c>
      <c r="G102" s="660">
        <f t="shared" si="7"/>
        <v>0</v>
      </c>
    </row>
    <row r="103" spans="1:7" ht="15" customHeight="1">
      <c r="A103" s="661">
        <f t="shared" si="6"/>
        <v>12</v>
      </c>
      <c r="B103" s="656"/>
      <c r="C103" s="688" t="s">
        <v>2773</v>
      </c>
      <c r="D103" s="658"/>
      <c r="E103" s="659"/>
      <c r="F103" s="660"/>
      <c r="G103" s="660"/>
    </row>
    <row r="104" spans="1:7" ht="15" customHeight="1">
      <c r="A104" s="661">
        <f t="shared" si="6"/>
        <v>13</v>
      </c>
      <c r="B104" s="656"/>
      <c r="C104" s="662" t="s">
        <v>2774</v>
      </c>
      <c r="D104" s="658">
        <v>2</v>
      </c>
      <c r="E104" s="659" t="s">
        <v>93</v>
      </c>
      <c r="F104" s="660">
        <v>0</v>
      </c>
      <c r="G104" s="660">
        <f t="shared" si="7"/>
        <v>0</v>
      </c>
    </row>
    <row r="105" spans="1:7" ht="15" customHeight="1">
      <c r="A105" s="661">
        <f t="shared" si="6"/>
        <v>14</v>
      </c>
      <c r="B105" s="656"/>
      <c r="C105" s="657" t="s">
        <v>2775</v>
      </c>
      <c r="D105" s="658">
        <v>18</v>
      </c>
      <c r="E105" s="659" t="s">
        <v>93</v>
      </c>
      <c r="F105" s="660">
        <v>0</v>
      </c>
      <c r="G105" s="660">
        <f t="shared" si="7"/>
        <v>0</v>
      </c>
    </row>
    <row r="106" spans="1:7" ht="15" customHeight="1">
      <c r="A106" s="661">
        <f t="shared" si="6"/>
        <v>15</v>
      </c>
      <c r="B106" s="656"/>
      <c r="C106" s="657" t="s">
        <v>2776</v>
      </c>
      <c r="D106" s="658">
        <v>36</v>
      </c>
      <c r="E106" s="659" t="s">
        <v>93</v>
      </c>
      <c r="F106" s="660">
        <v>0</v>
      </c>
      <c r="G106" s="660">
        <f t="shared" si="7"/>
        <v>0</v>
      </c>
    </row>
    <row r="107" spans="1:7" ht="15" customHeight="1">
      <c r="A107" s="661">
        <f t="shared" si="6"/>
        <v>16</v>
      </c>
      <c r="B107" s="656"/>
      <c r="C107" s="657" t="s">
        <v>2777</v>
      </c>
      <c r="D107" s="658">
        <v>40</v>
      </c>
      <c r="E107" s="659" t="s">
        <v>93</v>
      </c>
      <c r="F107" s="660">
        <v>0</v>
      </c>
      <c r="G107" s="660">
        <f t="shared" si="7"/>
        <v>0</v>
      </c>
    </row>
    <row r="108" spans="1:7" ht="15" customHeight="1">
      <c r="A108" s="661">
        <f t="shared" si="6"/>
        <v>17</v>
      </c>
      <c r="B108" s="656"/>
      <c r="C108" s="657" t="s">
        <v>2778</v>
      </c>
      <c r="D108" s="658">
        <v>2</v>
      </c>
      <c r="E108" s="659" t="s">
        <v>93</v>
      </c>
      <c r="F108" s="660">
        <v>0</v>
      </c>
      <c r="G108" s="660">
        <f t="shared" si="7"/>
        <v>0</v>
      </c>
    </row>
    <row r="109" spans="1:7" ht="15" customHeight="1">
      <c r="A109" s="661">
        <f t="shared" si="6"/>
        <v>18</v>
      </c>
      <c r="B109" s="656"/>
      <c r="C109" s="657" t="s">
        <v>2779</v>
      </c>
      <c r="D109" s="658">
        <v>2</v>
      </c>
      <c r="E109" s="659" t="s">
        <v>93</v>
      </c>
      <c r="F109" s="660">
        <v>0</v>
      </c>
      <c r="G109" s="660">
        <f t="shared" si="7"/>
        <v>0</v>
      </c>
    </row>
    <row r="110" spans="1:7" ht="15" customHeight="1">
      <c r="A110" s="661">
        <f t="shared" si="6"/>
        <v>19</v>
      </c>
      <c r="B110" s="656"/>
      <c r="C110" s="657" t="s">
        <v>2780</v>
      </c>
      <c r="D110" s="658">
        <v>20</v>
      </c>
      <c r="E110" s="659" t="s">
        <v>93</v>
      </c>
      <c r="F110" s="660">
        <v>0</v>
      </c>
      <c r="G110" s="660">
        <f>F110*D110</f>
        <v>0</v>
      </c>
    </row>
    <row r="111" spans="1:7" ht="15" customHeight="1">
      <c r="A111" s="663"/>
      <c r="B111" s="664"/>
      <c r="C111" s="665" t="s">
        <v>2601</v>
      </c>
      <c r="D111" s="666"/>
      <c r="E111" s="667"/>
      <c r="F111" s="668" t="s">
        <v>1</v>
      </c>
      <c r="G111" s="668">
        <f>SUM(G94:G110)</f>
        <v>0</v>
      </c>
    </row>
    <row r="112" spans="1:7" ht="15" customHeight="1">
      <c r="A112" s="701">
        <f>A111+1</f>
        <v>1</v>
      </c>
      <c r="B112" s="702"/>
      <c r="C112" s="703" t="s">
        <v>2781</v>
      </c>
      <c r="D112" s="704">
        <v>20</v>
      </c>
      <c r="E112" s="705" t="s">
        <v>93</v>
      </c>
      <c r="F112" s="706">
        <v>0</v>
      </c>
      <c r="G112" s="706">
        <f>F112*D112</f>
        <v>0</v>
      </c>
    </row>
    <row r="113" spans="1:7" ht="15" customHeight="1">
      <c r="A113" s="661">
        <f>A112+1</f>
        <v>2</v>
      </c>
      <c r="B113" s="656"/>
      <c r="C113" s="657" t="s">
        <v>2782</v>
      </c>
      <c r="D113" s="658">
        <v>20</v>
      </c>
      <c r="E113" s="659" t="s">
        <v>93</v>
      </c>
      <c r="F113" s="660">
        <v>0</v>
      </c>
      <c r="G113" s="660">
        <f>F113*D113</f>
        <v>0</v>
      </c>
    </row>
    <row r="114" spans="1:7" ht="15" customHeight="1">
      <c r="A114" s="661">
        <f>A113+1</f>
        <v>3</v>
      </c>
      <c r="B114" s="656"/>
      <c r="C114" s="657" t="s">
        <v>2783</v>
      </c>
      <c r="D114" s="658">
        <v>20</v>
      </c>
      <c r="E114" s="659" t="s">
        <v>93</v>
      </c>
      <c r="F114" s="660">
        <v>0</v>
      </c>
      <c r="G114" s="660">
        <f>F114*D114</f>
        <v>0</v>
      </c>
    </row>
    <row r="115" spans="1:7" ht="15" customHeight="1">
      <c r="A115" s="663"/>
      <c r="B115" s="664"/>
      <c r="C115" s="665" t="s">
        <v>2602</v>
      </c>
      <c r="D115" s="666"/>
      <c r="E115" s="667"/>
      <c r="F115" s="668" t="s">
        <v>1</v>
      </c>
      <c r="G115" s="668">
        <f>SUM(G112:G114)</f>
        <v>0</v>
      </c>
    </row>
    <row r="116" spans="1:7" ht="15" customHeight="1">
      <c r="A116" s="695"/>
      <c r="B116" s="696"/>
      <c r="C116" s="697"/>
      <c r="D116" s="698"/>
      <c r="E116" s="699"/>
      <c r="F116" s="700"/>
      <c r="G116" s="700"/>
    </row>
    <row r="117" spans="1:7" ht="15" customHeight="1">
      <c r="A117" s="690"/>
      <c r="B117" s="691"/>
      <c r="C117" s="1117" t="s">
        <v>2784</v>
      </c>
      <c r="D117" s="1118"/>
      <c r="E117" s="1118"/>
      <c r="F117" s="694"/>
      <c r="G117" s="694"/>
    </row>
    <row r="118" spans="1:7" ht="15" customHeight="1">
      <c r="A118" s="650" t="s">
        <v>2547</v>
      </c>
      <c r="B118" s="651" t="s">
        <v>2548</v>
      </c>
      <c r="C118" s="652" t="s">
        <v>2549</v>
      </c>
      <c r="D118" s="653"/>
      <c r="E118" s="654"/>
      <c r="F118" s="651" t="s">
        <v>2560</v>
      </c>
      <c r="G118" s="651" t="s">
        <v>2530</v>
      </c>
    </row>
    <row r="119" spans="1:7" ht="15" customHeight="1">
      <c r="A119" s="661">
        <v>1</v>
      </c>
      <c r="B119" s="656"/>
      <c r="C119" s="688" t="s">
        <v>2785</v>
      </c>
      <c r="D119" s="658"/>
      <c r="E119" s="659"/>
      <c r="F119" s="660" t="s">
        <v>1</v>
      </c>
      <c r="G119" s="660"/>
    </row>
    <row r="120" spans="1:7" ht="15" customHeight="1">
      <c r="A120" s="661">
        <f t="shared" ref="A120:A128" si="8">A119+1</f>
        <v>2</v>
      </c>
      <c r="B120" s="656"/>
      <c r="C120" s="662" t="s">
        <v>2786</v>
      </c>
      <c r="D120" s="658">
        <v>7</v>
      </c>
      <c r="E120" s="659" t="s">
        <v>93</v>
      </c>
      <c r="F120" s="660">
        <v>0</v>
      </c>
      <c r="G120" s="660">
        <f>F120*D120</f>
        <v>0</v>
      </c>
    </row>
    <row r="121" spans="1:7" ht="15" customHeight="1">
      <c r="A121" s="661">
        <f t="shared" si="8"/>
        <v>3</v>
      </c>
      <c r="B121" s="656"/>
      <c r="C121" s="662" t="s">
        <v>2787</v>
      </c>
      <c r="D121" s="658"/>
      <c r="E121" s="659"/>
      <c r="F121" s="660" t="s">
        <v>1</v>
      </c>
      <c r="G121" s="660"/>
    </row>
    <row r="122" spans="1:7" ht="15" customHeight="1">
      <c r="A122" s="661">
        <f t="shared" si="8"/>
        <v>4</v>
      </c>
      <c r="B122" s="656"/>
      <c r="C122" s="662" t="s">
        <v>2788</v>
      </c>
      <c r="D122" s="658"/>
      <c r="E122" s="659"/>
      <c r="F122" s="660" t="s">
        <v>1</v>
      </c>
      <c r="G122" s="660"/>
    </row>
    <row r="123" spans="1:7" ht="15" customHeight="1">
      <c r="A123" s="661">
        <f t="shared" si="8"/>
        <v>5</v>
      </c>
      <c r="B123" s="656"/>
      <c r="C123" s="662" t="s">
        <v>2789</v>
      </c>
      <c r="D123" s="658"/>
      <c r="E123" s="659"/>
      <c r="F123" s="660" t="s">
        <v>1</v>
      </c>
      <c r="G123" s="660"/>
    </row>
    <row r="124" spans="1:7" ht="15" customHeight="1">
      <c r="A124" s="661">
        <f t="shared" si="8"/>
        <v>6</v>
      </c>
      <c r="B124" s="656"/>
      <c r="C124" s="688" t="s">
        <v>2790</v>
      </c>
      <c r="D124" s="658">
        <v>7</v>
      </c>
      <c r="E124" s="659" t="s">
        <v>93</v>
      </c>
      <c r="F124" s="660">
        <v>0</v>
      </c>
      <c r="G124" s="660">
        <f>F124*D124</f>
        <v>0</v>
      </c>
    </row>
    <row r="125" spans="1:7" ht="15" customHeight="1">
      <c r="A125" s="661">
        <f t="shared" si="8"/>
        <v>7</v>
      </c>
      <c r="B125" s="656"/>
      <c r="C125" s="657" t="s">
        <v>2791</v>
      </c>
      <c r="D125" s="658">
        <v>1</v>
      </c>
      <c r="E125" s="659" t="s">
        <v>93</v>
      </c>
      <c r="F125" s="660">
        <v>0</v>
      </c>
      <c r="G125" s="660">
        <f>F125*D125</f>
        <v>0</v>
      </c>
    </row>
    <row r="126" spans="1:7" ht="15" customHeight="1">
      <c r="A126" s="661">
        <f t="shared" si="8"/>
        <v>8</v>
      </c>
      <c r="B126" s="656"/>
      <c r="C126" s="657" t="s">
        <v>2792</v>
      </c>
      <c r="D126" s="658">
        <v>7</v>
      </c>
      <c r="E126" s="659" t="s">
        <v>93</v>
      </c>
      <c r="F126" s="660">
        <v>0</v>
      </c>
      <c r="G126" s="660">
        <f>F126*D126</f>
        <v>0</v>
      </c>
    </row>
    <row r="127" spans="1:7" ht="15" customHeight="1">
      <c r="A127" s="661">
        <f t="shared" si="8"/>
        <v>9</v>
      </c>
      <c r="B127" s="656"/>
      <c r="C127" s="662" t="s">
        <v>2793</v>
      </c>
      <c r="D127" s="658">
        <v>3</v>
      </c>
      <c r="E127" s="659" t="s">
        <v>93</v>
      </c>
      <c r="F127" s="660">
        <v>0</v>
      </c>
      <c r="G127" s="660">
        <f>F127*D127</f>
        <v>0</v>
      </c>
    </row>
    <row r="128" spans="1:7" ht="15" customHeight="1">
      <c r="A128" s="661">
        <f t="shared" si="8"/>
        <v>10</v>
      </c>
      <c r="B128" s="656"/>
      <c r="C128" s="662" t="s">
        <v>2794</v>
      </c>
      <c r="D128" s="658">
        <v>4</v>
      </c>
      <c r="E128" s="659" t="s">
        <v>93</v>
      </c>
      <c r="F128" s="660">
        <v>0</v>
      </c>
      <c r="G128" s="660">
        <f>F128*D128</f>
        <v>0</v>
      </c>
    </row>
    <row r="129" spans="1:7" ht="15" customHeight="1">
      <c r="A129" s="663"/>
      <c r="B129" s="664"/>
      <c r="C129" s="665" t="s">
        <v>2601</v>
      </c>
      <c r="D129" s="666"/>
      <c r="E129" s="667"/>
      <c r="F129" s="668" t="s">
        <v>1</v>
      </c>
      <c r="G129" s="668">
        <f>SUM(G120:G128)</f>
        <v>0</v>
      </c>
    </row>
    <row r="130" spans="1:7" ht="15" customHeight="1">
      <c r="A130" s="701">
        <f>A129+1</f>
        <v>1</v>
      </c>
      <c r="B130" s="702"/>
      <c r="C130" s="703" t="s">
        <v>2795</v>
      </c>
      <c r="D130" s="704">
        <v>7</v>
      </c>
      <c r="E130" s="705" t="s">
        <v>93</v>
      </c>
      <c r="F130" s="706">
        <v>0</v>
      </c>
      <c r="G130" s="706">
        <f>F130*D130</f>
        <v>0</v>
      </c>
    </row>
    <row r="131" spans="1:7" ht="15" customHeight="1">
      <c r="A131" s="661">
        <f>A130+1</f>
        <v>2</v>
      </c>
      <c r="B131" s="656"/>
      <c r="C131" s="657" t="s">
        <v>2796</v>
      </c>
      <c r="D131" s="658">
        <v>7</v>
      </c>
      <c r="E131" s="659" t="s">
        <v>93</v>
      </c>
      <c r="F131" s="660">
        <v>0</v>
      </c>
      <c r="G131" s="660">
        <f>F131*D131</f>
        <v>0</v>
      </c>
    </row>
    <row r="132" spans="1:7" ht="15" customHeight="1">
      <c r="A132" s="661">
        <f>A131+1</f>
        <v>3</v>
      </c>
      <c r="B132" s="656"/>
      <c r="C132" s="657" t="s">
        <v>2783</v>
      </c>
      <c r="D132" s="658">
        <v>7</v>
      </c>
      <c r="E132" s="659" t="s">
        <v>93</v>
      </c>
      <c r="F132" s="660">
        <v>0</v>
      </c>
      <c r="G132" s="660">
        <f>F132*D132</f>
        <v>0</v>
      </c>
    </row>
    <row r="133" spans="1:7" ht="15" customHeight="1">
      <c r="A133" s="663"/>
      <c r="B133" s="664"/>
      <c r="C133" s="665" t="s">
        <v>2602</v>
      </c>
      <c r="D133" s="666"/>
      <c r="E133" s="667"/>
      <c r="F133" s="668" t="s">
        <v>1</v>
      </c>
      <c r="G133" s="668">
        <f>SUM(G130:G132)</f>
        <v>0</v>
      </c>
    </row>
    <row r="134" spans="1:7" ht="15" customHeight="1">
      <c r="A134" s="695"/>
      <c r="B134" s="696"/>
      <c r="C134" s="697"/>
      <c r="D134" s="698"/>
      <c r="E134" s="699"/>
      <c r="F134" s="700"/>
      <c r="G134" s="700"/>
    </row>
    <row r="135" spans="1:7" ht="15" customHeight="1">
      <c r="A135" s="690"/>
      <c r="B135" s="691"/>
      <c r="C135" s="1119" t="s">
        <v>2797</v>
      </c>
      <c r="D135" s="1120"/>
      <c r="E135" s="1120"/>
      <c r="F135" s="694"/>
      <c r="G135" s="694"/>
    </row>
    <row r="136" spans="1:7" ht="15" customHeight="1">
      <c r="A136" s="650" t="s">
        <v>2547</v>
      </c>
      <c r="B136" s="651" t="s">
        <v>2548</v>
      </c>
      <c r="C136" s="652" t="s">
        <v>2549</v>
      </c>
      <c r="D136" s="653"/>
      <c r="E136" s="654"/>
      <c r="F136" s="651" t="s">
        <v>2560</v>
      </c>
      <c r="G136" s="651" t="s">
        <v>2530</v>
      </c>
    </row>
    <row r="137" spans="1:7" ht="15" customHeight="1">
      <c r="A137" s="661">
        <v>1</v>
      </c>
      <c r="B137" s="656"/>
      <c r="C137" s="689" t="s">
        <v>2798</v>
      </c>
      <c r="D137" s="658"/>
      <c r="E137" s="659"/>
      <c r="F137" s="660" t="s">
        <v>1</v>
      </c>
      <c r="G137" s="660"/>
    </row>
    <row r="138" spans="1:7" ht="15" customHeight="1">
      <c r="A138" s="661">
        <f>A137+1</f>
        <v>2</v>
      </c>
      <c r="B138" s="656"/>
      <c r="C138" s="662" t="s">
        <v>2799</v>
      </c>
      <c r="D138" s="658"/>
      <c r="E138" s="659"/>
      <c r="F138" s="660"/>
      <c r="G138" s="660"/>
    </row>
    <row r="139" spans="1:7" ht="15" customHeight="1">
      <c r="A139" s="661">
        <f>A138+1</f>
        <v>3</v>
      </c>
      <c r="B139" s="656"/>
      <c r="C139" s="662" t="s">
        <v>2758</v>
      </c>
      <c r="D139" s="658">
        <v>26</v>
      </c>
      <c r="E139" s="659" t="s">
        <v>309</v>
      </c>
      <c r="F139" s="660">
        <v>0</v>
      </c>
      <c r="G139" s="660">
        <f>F139*D139</f>
        <v>0</v>
      </c>
    </row>
    <row r="140" spans="1:7" ht="15" customHeight="1">
      <c r="A140" s="661">
        <f>A139+1</f>
        <v>4</v>
      </c>
      <c r="B140" s="656"/>
      <c r="C140" s="662" t="s">
        <v>2742</v>
      </c>
      <c r="D140" s="658">
        <v>8</v>
      </c>
      <c r="E140" s="659" t="s">
        <v>309</v>
      </c>
      <c r="F140" s="660">
        <v>0</v>
      </c>
      <c r="G140" s="660">
        <f>F140*D140</f>
        <v>0</v>
      </c>
    </row>
    <row r="141" spans="1:7" ht="15" customHeight="1">
      <c r="A141" s="661">
        <f>A140+1</f>
        <v>5</v>
      </c>
      <c r="B141" s="656"/>
      <c r="C141" s="662" t="s">
        <v>2759</v>
      </c>
      <c r="D141" s="658">
        <v>7</v>
      </c>
      <c r="E141" s="659" t="s">
        <v>309</v>
      </c>
      <c r="F141" s="660">
        <v>0</v>
      </c>
      <c r="G141" s="660">
        <f>F141*D141</f>
        <v>0</v>
      </c>
    </row>
    <row r="142" spans="1:7" ht="15" customHeight="1">
      <c r="A142" s="663"/>
      <c r="B142" s="664"/>
      <c r="C142" s="665" t="s">
        <v>2601</v>
      </c>
      <c r="D142" s="666"/>
      <c r="E142" s="667"/>
      <c r="F142" s="668" t="s">
        <v>1</v>
      </c>
      <c r="G142" s="668">
        <f>SUM(G139:G141)</f>
        <v>0</v>
      </c>
    </row>
    <row r="143" spans="1:7" ht="15" customHeight="1">
      <c r="A143" s="701">
        <f>A142+1</f>
        <v>1</v>
      </c>
      <c r="B143" s="702"/>
      <c r="C143" s="703" t="s">
        <v>2800</v>
      </c>
      <c r="D143" s="704">
        <v>41</v>
      </c>
      <c r="E143" s="705" t="s">
        <v>309</v>
      </c>
      <c r="F143" s="706">
        <v>0</v>
      </c>
      <c r="G143" s="706">
        <f>F143*D143</f>
        <v>0</v>
      </c>
    </row>
    <row r="144" spans="1:7" ht="15" customHeight="1">
      <c r="A144" s="707">
        <f>A143+1</f>
        <v>2</v>
      </c>
      <c r="B144" s="656"/>
      <c r="C144" s="689" t="s">
        <v>29</v>
      </c>
      <c r="D144" s="658"/>
      <c r="E144" s="659"/>
      <c r="F144" s="660"/>
      <c r="G144" s="660"/>
    </row>
    <row r="145" spans="1:7" ht="15" customHeight="1">
      <c r="A145" s="701">
        <f>A144+1</f>
        <v>3</v>
      </c>
      <c r="B145" s="702"/>
      <c r="C145" s="703" t="s">
        <v>2801</v>
      </c>
      <c r="D145" s="704">
        <v>24</v>
      </c>
      <c r="E145" s="705" t="s">
        <v>200</v>
      </c>
      <c r="F145" s="706">
        <v>0</v>
      </c>
      <c r="G145" s="706">
        <f>F145*D145</f>
        <v>0</v>
      </c>
    </row>
    <row r="146" spans="1:7" ht="15" customHeight="1">
      <c r="A146" s="661">
        <f>A145+1</f>
        <v>4</v>
      </c>
      <c r="B146" s="656"/>
      <c r="C146" s="662" t="s">
        <v>2802</v>
      </c>
      <c r="D146" s="658">
        <v>24</v>
      </c>
      <c r="E146" s="659" t="s">
        <v>200</v>
      </c>
      <c r="F146" s="660">
        <v>0</v>
      </c>
      <c r="G146" s="660">
        <f>F146*D146</f>
        <v>0</v>
      </c>
    </row>
    <row r="147" spans="1:7" ht="15" customHeight="1">
      <c r="A147" s="661">
        <f>A146+1</f>
        <v>5</v>
      </c>
      <c r="B147" s="656"/>
      <c r="C147" s="662" t="s">
        <v>2803</v>
      </c>
      <c r="D147" s="658">
        <v>24</v>
      </c>
      <c r="E147" s="659" t="s">
        <v>200</v>
      </c>
      <c r="F147" s="660">
        <v>0</v>
      </c>
      <c r="G147" s="660">
        <f>F147*D147</f>
        <v>0</v>
      </c>
    </row>
    <row r="148" spans="1:7" ht="15" customHeight="1">
      <c r="A148" s="663"/>
      <c r="B148" s="664"/>
      <c r="C148" s="665" t="s">
        <v>2602</v>
      </c>
      <c r="D148" s="666"/>
      <c r="E148" s="667"/>
      <c r="F148" s="668"/>
      <c r="G148" s="668">
        <f>SUM(G143:G147)</f>
        <v>0</v>
      </c>
    </row>
    <row r="149" spans="1:7" ht="15" customHeight="1">
      <c r="A149" s="695"/>
      <c r="B149" s="696"/>
      <c r="C149" s="697"/>
      <c r="D149" s="698"/>
      <c r="E149" s="699"/>
      <c r="F149" s="700"/>
      <c r="G149" s="700"/>
    </row>
    <row r="150" spans="1:7" ht="15" customHeight="1">
      <c r="A150" s="695"/>
      <c r="B150" s="708"/>
      <c r="C150" s="709" t="s">
        <v>2533</v>
      </c>
      <c r="D150" s="709" t="s">
        <v>82</v>
      </c>
      <c r="E150" s="710" t="s">
        <v>2804</v>
      </c>
      <c r="F150" s="711" t="s">
        <v>84</v>
      </c>
      <c r="G150" s="712" t="s">
        <v>85</v>
      </c>
    </row>
    <row r="151" spans="1:7" ht="15" customHeight="1">
      <c r="A151" s="695"/>
      <c r="B151" s="713"/>
      <c r="C151" s="714" t="s">
        <v>2805</v>
      </c>
      <c r="D151" s="715"/>
      <c r="E151" s="716"/>
      <c r="F151" s="717"/>
      <c r="G151" s="717"/>
    </row>
    <row r="152" spans="1:7" ht="15" customHeight="1">
      <c r="A152" s="695">
        <f t="shared" ref="A152:A190" si="9">A151+1</f>
        <v>1</v>
      </c>
      <c r="B152" s="718"/>
      <c r="C152" s="719" t="s">
        <v>2806</v>
      </c>
      <c r="D152" s="720" t="s">
        <v>309</v>
      </c>
      <c r="E152" s="721">
        <v>0</v>
      </c>
      <c r="F152" s="722">
        <v>0</v>
      </c>
      <c r="G152" s="723">
        <f>F152*E152</f>
        <v>0</v>
      </c>
    </row>
    <row r="153" spans="1:7" ht="15" customHeight="1">
      <c r="A153" s="695">
        <f t="shared" si="9"/>
        <v>2</v>
      </c>
      <c r="B153" s="718"/>
      <c r="C153" s="719" t="s">
        <v>2807</v>
      </c>
      <c r="D153" s="720" t="s">
        <v>309</v>
      </c>
      <c r="E153" s="721">
        <v>90</v>
      </c>
      <c r="F153" s="722">
        <v>0</v>
      </c>
      <c r="G153" s="723">
        <f t="shared" ref="G153:G189" si="10">F153*E153</f>
        <v>0</v>
      </c>
    </row>
    <row r="154" spans="1:7" ht="15" customHeight="1">
      <c r="A154" s="695">
        <f t="shared" si="9"/>
        <v>3</v>
      </c>
      <c r="B154" s="718"/>
      <c r="C154" s="719" t="s">
        <v>2808</v>
      </c>
      <c r="D154" s="720" t="s">
        <v>309</v>
      </c>
      <c r="E154" s="721">
        <v>35</v>
      </c>
      <c r="F154" s="722">
        <v>0</v>
      </c>
      <c r="G154" s="723">
        <f t="shared" si="10"/>
        <v>0</v>
      </c>
    </row>
    <row r="155" spans="1:7" ht="15" customHeight="1">
      <c r="A155" s="695">
        <f t="shared" si="9"/>
        <v>4</v>
      </c>
      <c r="B155" s="718"/>
      <c r="C155" s="719" t="s">
        <v>2809</v>
      </c>
      <c r="D155" s="720" t="s">
        <v>309</v>
      </c>
      <c r="E155" s="721">
        <v>70</v>
      </c>
      <c r="F155" s="722">
        <v>0</v>
      </c>
      <c r="G155" s="723">
        <f t="shared" si="10"/>
        <v>0</v>
      </c>
    </row>
    <row r="156" spans="1:7" ht="15" customHeight="1">
      <c r="A156" s="695">
        <f t="shared" si="9"/>
        <v>5</v>
      </c>
      <c r="B156" s="718"/>
      <c r="C156" s="719" t="s">
        <v>2810</v>
      </c>
      <c r="D156" s="720" t="s">
        <v>309</v>
      </c>
      <c r="E156" s="721">
        <v>100</v>
      </c>
      <c r="F156" s="722">
        <v>0</v>
      </c>
      <c r="G156" s="723">
        <f t="shared" si="10"/>
        <v>0</v>
      </c>
    </row>
    <row r="157" spans="1:7" ht="15" customHeight="1">
      <c r="A157" s="695">
        <f t="shared" si="9"/>
        <v>6</v>
      </c>
      <c r="B157" s="718"/>
      <c r="C157" s="719" t="s">
        <v>2811</v>
      </c>
      <c r="D157" s="720" t="s">
        <v>93</v>
      </c>
      <c r="E157" s="721">
        <v>18</v>
      </c>
      <c r="F157" s="722">
        <v>0</v>
      </c>
      <c r="G157" s="723">
        <f t="shared" si="10"/>
        <v>0</v>
      </c>
    </row>
    <row r="158" spans="1:7" ht="15" customHeight="1">
      <c r="A158" s="695">
        <f t="shared" si="9"/>
        <v>7</v>
      </c>
      <c r="B158" s="718"/>
      <c r="C158" s="719" t="s">
        <v>2812</v>
      </c>
      <c r="D158" s="720" t="s">
        <v>93</v>
      </c>
      <c r="E158" s="721">
        <v>5</v>
      </c>
      <c r="F158" s="722">
        <v>0</v>
      </c>
      <c r="G158" s="723">
        <f t="shared" si="10"/>
        <v>0</v>
      </c>
    </row>
    <row r="159" spans="1:7" ht="15" customHeight="1">
      <c r="A159" s="695">
        <f t="shared" si="9"/>
        <v>8</v>
      </c>
      <c r="B159" s="718"/>
      <c r="C159" s="719" t="s">
        <v>2813</v>
      </c>
      <c r="D159" s="720" t="s">
        <v>93</v>
      </c>
      <c r="E159" s="721">
        <v>14</v>
      </c>
      <c r="F159" s="722">
        <v>0</v>
      </c>
      <c r="G159" s="723">
        <f t="shared" si="10"/>
        <v>0</v>
      </c>
    </row>
    <row r="160" spans="1:7" ht="15" customHeight="1">
      <c r="A160" s="695">
        <f t="shared" si="9"/>
        <v>9</v>
      </c>
      <c r="B160" s="718"/>
      <c r="C160" s="719" t="s">
        <v>2814</v>
      </c>
      <c r="D160" s="720" t="s">
        <v>93</v>
      </c>
      <c r="E160" s="721">
        <v>20</v>
      </c>
      <c r="F160" s="722">
        <v>0</v>
      </c>
      <c r="G160" s="723">
        <f t="shared" si="10"/>
        <v>0</v>
      </c>
    </row>
    <row r="161" spans="1:7" ht="15" customHeight="1">
      <c r="A161" s="695">
        <f t="shared" si="9"/>
        <v>10</v>
      </c>
      <c r="B161" s="718"/>
      <c r="C161" s="719" t="s">
        <v>2815</v>
      </c>
      <c r="D161" s="720" t="s">
        <v>93</v>
      </c>
      <c r="E161" s="721">
        <v>21</v>
      </c>
      <c r="F161" s="722">
        <v>0</v>
      </c>
      <c r="G161" s="723">
        <f t="shared" si="10"/>
        <v>0</v>
      </c>
    </row>
    <row r="162" spans="1:7" ht="15" customHeight="1">
      <c r="A162" s="695">
        <f t="shared" si="9"/>
        <v>11</v>
      </c>
      <c r="B162" s="718"/>
      <c r="C162" s="719" t="s">
        <v>2816</v>
      </c>
      <c r="D162" s="720" t="s">
        <v>93</v>
      </c>
      <c r="E162" s="721">
        <v>12</v>
      </c>
      <c r="F162" s="722">
        <v>0</v>
      </c>
      <c r="G162" s="723">
        <f t="shared" si="10"/>
        <v>0</v>
      </c>
    </row>
    <row r="163" spans="1:7" ht="15" customHeight="1">
      <c r="A163" s="695">
        <f t="shared" si="9"/>
        <v>12</v>
      </c>
      <c r="B163" s="718"/>
      <c r="C163" s="719" t="s">
        <v>2817</v>
      </c>
      <c r="D163" s="720" t="s">
        <v>93</v>
      </c>
      <c r="E163" s="721">
        <v>8</v>
      </c>
      <c r="F163" s="722">
        <v>0</v>
      </c>
      <c r="G163" s="723">
        <f t="shared" si="10"/>
        <v>0</v>
      </c>
    </row>
    <row r="164" spans="1:7" ht="15" customHeight="1">
      <c r="A164" s="695">
        <f t="shared" si="9"/>
        <v>13</v>
      </c>
      <c r="B164" s="718"/>
      <c r="C164" s="719" t="s">
        <v>2818</v>
      </c>
      <c r="D164" s="720" t="s">
        <v>93</v>
      </c>
      <c r="E164" s="721">
        <v>78</v>
      </c>
      <c r="F164" s="722">
        <v>0</v>
      </c>
      <c r="G164" s="723">
        <f t="shared" si="10"/>
        <v>0</v>
      </c>
    </row>
    <row r="165" spans="1:7" ht="15" customHeight="1">
      <c r="A165" s="695">
        <f t="shared" si="9"/>
        <v>14</v>
      </c>
      <c r="B165" s="718"/>
      <c r="C165" s="719" t="s">
        <v>2819</v>
      </c>
      <c r="D165" s="720" t="s">
        <v>93</v>
      </c>
      <c r="E165" s="721">
        <v>2</v>
      </c>
      <c r="F165" s="722">
        <v>0</v>
      </c>
      <c r="G165" s="723">
        <f t="shared" si="10"/>
        <v>0</v>
      </c>
    </row>
    <row r="166" spans="1:7" ht="15" customHeight="1">
      <c r="A166" s="695">
        <f t="shared" si="9"/>
        <v>15</v>
      </c>
      <c r="B166" s="718"/>
      <c r="C166" s="719" t="s">
        <v>2820</v>
      </c>
      <c r="D166" s="720" t="s">
        <v>93</v>
      </c>
      <c r="E166" s="721">
        <v>6</v>
      </c>
      <c r="F166" s="722">
        <v>0</v>
      </c>
      <c r="G166" s="723">
        <f t="shared" si="10"/>
        <v>0</v>
      </c>
    </row>
    <row r="167" spans="1:7" ht="15" customHeight="1">
      <c r="A167" s="695">
        <f t="shared" si="9"/>
        <v>16</v>
      </c>
      <c r="B167" s="718"/>
      <c r="C167" s="719" t="s">
        <v>2821</v>
      </c>
      <c r="D167" s="720" t="s">
        <v>93</v>
      </c>
      <c r="E167" s="721">
        <v>4</v>
      </c>
      <c r="F167" s="722">
        <v>0</v>
      </c>
      <c r="G167" s="723">
        <f t="shared" si="10"/>
        <v>0</v>
      </c>
    </row>
    <row r="168" spans="1:7" ht="15" customHeight="1">
      <c r="A168" s="695">
        <f t="shared" si="9"/>
        <v>17</v>
      </c>
      <c r="B168" s="718"/>
      <c r="C168" s="719" t="s">
        <v>2822</v>
      </c>
      <c r="D168" s="720" t="s">
        <v>93</v>
      </c>
      <c r="E168" s="721">
        <v>5</v>
      </c>
      <c r="F168" s="722">
        <v>0</v>
      </c>
      <c r="G168" s="723">
        <f t="shared" si="10"/>
        <v>0</v>
      </c>
    </row>
    <row r="169" spans="1:7" ht="15" customHeight="1">
      <c r="A169" s="695">
        <f t="shared" si="9"/>
        <v>18</v>
      </c>
      <c r="B169" s="718"/>
      <c r="C169" s="719" t="s">
        <v>2823</v>
      </c>
      <c r="D169" s="720" t="s">
        <v>93</v>
      </c>
      <c r="E169" s="721">
        <v>2</v>
      </c>
      <c r="F169" s="722">
        <v>0</v>
      </c>
      <c r="G169" s="723">
        <f t="shared" si="10"/>
        <v>0</v>
      </c>
    </row>
    <row r="170" spans="1:7" ht="15" customHeight="1">
      <c r="A170" s="695">
        <f t="shared" si="9"/>
        <v>19</v>
      </c>
      <c r="B170" s="718"/>
      <c r="C170" s="719" t="s">
        <v>2824</v>
      </c>
      <c r="D170" s="720" t="s">
        <v>93</v>
      </c>
      <c r="E170" s="721">
        <v>2</v>
      </c>
      <c r="F170" s="722">
        <v>0</v>
      </c>
      <c r="G170" s="723">
        <f t="shared" si="10"/>
        <v>0</v>
      </c>
    </row>
    <row r="171" spans="1:7" ht="15" customHeight="1">
      <c r="A171" s="695">
        <f t="shared" si="9"/>
        <v>20</v>
      </c>
      <c r="B171" s="718"/>
      <c r="C171" s="719" t="s">
        <v>2825</v>
      </c>
      <c r="D171" s="720" t="s">
        <v>93</v>
      </c>
      <c r="E171" s="721">
        <v>2</v>
      </c>
      <c r="F171" s="722">
        <v>0</v>
      </c>
      <c r="G171" s="723">
        <f t="shared" si="10"/>
        <v>0</v>
      </c>
    </row>
    <row r="172" spans="1:7" ht="15" customHeight="1">
      <c r="A172" s="695">
        <f t="shared" si="9"/>
        <v>21</v>
      </c>
      <c r="B172" s="718"/>
      <c r="C172" s="719" t="s">
        <v>2826</v>
      </c>
      <c r="D172" s="720" t="s">
        <v>93</v>
      </c>
      <c r="E172" s="721">
        <v>2</v>
      </c>
      <c r="F172" s="722">
        <v>0</v>
      </c>
      <c r="G172" s="723">
        <f t="shared" si="10"/>
        <v>0</v>
      </c>
    </row>
    <row r="173" spans="1:7" ht="15" customHeight="1">
      <c r="A173" s="695">
        <f t="shared" si="9"/>
        <v>22</v>
      </c>
      <c r="B173" s="718"/>
      <c r="C173" s="719" t="s">
        <v>2827</v>
      </c>
      <c r="D173" s="720" t="s">
        <v>93</v>
      </c>
      <c r="E173" s="721">
        <v>4</v>
      </c>
      <c r="F173" s="722">
        <v>0</v>
      </c>
      <c r="G173" s="723">
        <f t="shared" si="10"/>
        <v>0</v>
      </c>
    </row>
    <row r="174" spans="1:7" ht="15" customHeight="1">
      <c r="A174" s="695">
        <f t="shared" si="9"/>
        <v>23</v>
      </c>
      <c r="B174" s="718"/>
      <c r="C174" s="719" t="s">
        <v>2828</v>
      </c>
      <c r="D174" s="720" t="s">
        <v>93</v>
      </c>
      <c r="E174" s="721">
        <v>2</v>
      </c>
      <c r="F174" s="722">
        <v>0</v>
      </c>
      <c r="G174" s="723">
        <f t="shared" si="10"/>
        <v>0</v>
      </c>
    </row>
    <row r="175" spans="1:7" ht="15" customHeight="1">
      <c r="A175" s="695">
        <f t="shared" si="9"/>
        <v>24</v>
      </c>
      <c r="B175" s="718"/>
      <c r="C175" s="719" t="s">
        <v>2829</v>
      </c>
      <c r="D175" s="720" t="s">
        <v>93</v>
      </c>
      <c r="E175" s="721">
        <v>5</v>
      </c>
      <c r="F175" s="722">
        <v>0</v>
      </c>
      <c r="G175" s="723">
        <f t="shared" si="10"/>
        <v>0</v>
      </c>
    </row>
    <row r="176" spans="1:7" ht="15" customHeight="1">
      <c r="A176" s="695">
        <f t="shared" si="9"/>
        <v>25</v>
      </c>
      <c r="B176" s="718"/>
      <c r="C176" s="719" t="s">
        <v>2830</v>
      </c>
      <c r="D176" s="720" t="s">
        <v>93</v>
      </c>
      <c r="E176" s="721">
        <v>16</v>
      </c>
      <c r="F176" s="722">
        <v>0</v>
      </c>
      <c r="G176" s="723">
        <f t="shared" si="10"/>
        <v>0</v>
      </c>
    </row>
    <row r="177" spans="1:7" ht="15" customHeight="1">
      <c r="A177" s="695">
        <f t="shared" si="9"/>
        <v>26</v>
      </c>
      <c r="B177" s="718"/>
      <c r="C177" s="719" t="s">
        <v>2831</v>
      </c>
      <c r="D177" s="720" t="s">
        <v>93</v>
      </c>
      <c r="E177" s="721">
        <v>2</v>
      </c>
      <c r="F177" s="722">
        <v>0</v>
      </c>
      <c r="G177" s="723">
        <f t="shared" si="10"/>
        <v>0</v>
      </c>
    </row>
    <row r="178" spans="1:7" ht="15" customHeight="1">
      <c r="A178" s="695">
        <f t="shared" si="9"/>
        <v>27</v>
      </c>
      <c r="B178" s="718"/>
      <c r="C178" s="719" t="s">
        <v>2832</v>
      </c>
      <c r="D178" s="720" t="s">
        <v>93</v>
      </c>
      <c r="E178" s="721">
        <v>2</v>
      </c>
      <c r="F178" s="722">
        <v>0</v>
      </c>
      <c r="G178" s="723">
        <f t="shared" si="10"/>
        <v>0</v>
      </c>
    </row>
    <row r="179" spans="1:7" ht="15" customHeight="1">
      <c r="A179" s="695">
        <f t="shared" si="9"/>
        <v>28</v>
      </c>
      <c r="B179" s="718"/>
      <c r="C179" s="719" t="s">
        <v>2833</v>
      </c>
      <c r="D179" s="720" t="s">
        <v>93</v>
      </c>
      <c r="E179" s="721">
        <v>2</v>
      </c>
      <c r="F179" s="722">
        <v>0</v>
      </c>
      <c r="G179" s="723">
        <f t="shared" si="10"/>
        <v>0</v>
      </c>
    </row>
    <row r="180" spans="1:7" ht="15" customHeight="1">
      <c r="A180" s="695">
        <f t="shared" si="9"/>
        <v>29</v>
      </c>
      <c r="B180" s="718"/>
      <c r="C180" s="719" t="s">
        <v>2834</v>
      </c>
      <c r="D180" s="720" t="s">
        <v>93</v>
      </c>
      <c r="E180" s="721">
        <v>2</v>
      </c>
      <c r="F180" s="722">
        <v>0</v>
      </c>
      <c r="G180" s="723">
        <f t="shared" si="10"/>
        <v>0</v>
      </c>
    </row>
    <row r="181" spans="1:7" ht="15" customHeight="1">
      <c r="A181" s="695">
        <f t="shared" si="9"/>
        <v>30</v>
      </c>
      <c r="B181" s="718"/>
      <c r="C181" s="719" t="s">
        <v>2835</v>
      </c>
      <c r="D181" s="720" t="s">
        <v>93</v>
      </c>
      <c r="E181" s="721">
        <v>2</v>
      </c>
      <c r="F181" s="722">
        <v>0</v>
      </c>
      <c r="G181" s="723">
        <f t="shared" si="10"/>
        <v>0</v>
      </c>
    </row>
    <row r="182" spans="1:7" ht="15" customHeight="1">
      <c r="A182" s="695">
        <f t="shared" si="9"/>
        <v>31</v>
      </c>
      <c r="B182" s="718"/>
      <c r="C182" s="719" t="s">
        <v>2836</v>
      </c>
      <c r="D182" s="720" t="s">
        <v>93</v>
      </c>
      <c r="E182" s="721">
        <v>3</v>
      </c>
      <c r="F182" s="722">
        <v>0</v>
      </c>
      <c r="G182" s="723">
        <f t="shared" si="10"/>
        <v>0</v>
      </c>
    </row>
    <row r="183" spans="1:7" ht="15" customHeight="1">
      <c r="A183" s="695">
        <f t="shared" si="9"/>
        <v>32</v>
      </c>
      <c r="B183" s="718"/>
      <c r="C183" s="719" t="s">
        <v>2837</v>
      </c>
      <c r="D183" s="720" t="s">
        <v>93</v>
      </c>
      <c r="E183" s="721">
        <v>2</v>
      </c>
      <c r="F183" s="722">
        <v>0</v>
      </c>
      <c r="G183" s="723">
        <f t="shared" si="10"/>
        <v>0</v>
      </c>
    </row>
    <row r="184" spans="1:7" ht="15" customHeight="1">
      <c r="A184" s="695">
        <f t="shared" si="9"/>
        <v>33</v>
      </c>
      <c r="B184" s="718"/>
      <c r="C184" s="719" t="s">
        <v>2838</v>
      </c>
      <c r="D184" s="724" t="s">
        <v>309</v>
      </c>
      <c r="E184" s="721">
        <v>90</v>
      </c>
      <c r="F184" s="723">
        <v>0</v>
      </c>
      <c r="G184" s="723">
        <f t="shared" si="10"/>
        <v>0</v>
      </c>
    </row>
    <row r="185" spans="1:7" ht="15" customHeight="1">
      <c r="A185" s="695">
        <f t="shared" si="9"/>
        <v>34</v>
      </c>
      <c r="B185" s="718"/>
      <c r="C185" s="719" t="s">
        <v>2839</v>
      </c>
      <c r="D185" s="724" t="s">
        <v>309</v>
      </c>
      <c r="E185" s="721">
        <v>35</v>
      </c>
      <c r="F185" s="723">
        <v>0</v>
      </c>
      <c r="G185" s="723">
        <f t="shared" si="10"/>
        <v>0</v>
      </c>
    </row>
    <row r="186" spans="1:7" ht="15" customHeight="1">
      <c r="A186" s="695">
        <f t="shared" si="9"/>
        <v>35</v>
      </c>
      <c r="B186" s="718"/>
      <c r="C186" s="719" t="s">
        <v>2840</v>
      </c>
      <c r="D186" s="724" t="s">
        <v>309</v>
      </c>
      <c r="E186" s="721">
        <v>70</v>
      </c>
      <c r="F186" s="723">
        <v>0</v>
      </c>
      <c r="G186" s="723">
        <f t="shared" si="10"/>
        <v>0</v>
      </c>
    </row>
    <row r="187" spans="1:7" ht="15" customHeight="1">
      <c r="A187" s="695">
        <f t="shared" si="9"/>
        <v>36</v>
      </c>
      <c r="B187" s="718"/>
      <c r="C187" s="719" t="s">
        <v>2841</v>
      </c>
      <c r="D187" s="724" t="s">
        <v>309</v>
      </c>
      <c r="E187" s="721">
        <v>100</v>
      </c>
      <c r="F187" s="723">
        <v>0</v>
      </c>
      <c r="G187" s="723">
        <f t="shared" si="10"/>
        <v>0</v>
      </c>
    </row>
    <row r="188" spans="1:7" ht="15" customHeight="1">
      <c r="A188" s="695">
        <f t="shared" si="9"/>
        <v>37</v>
      </c>
      <c r="B188" s="718"/>
      <c r="C188" s="719" t="s">
        <v>2842</v>
      </c>
      <c r="D188" s="724" t="s">
        <v>309</v>
      </c>
      <c r="E188" s="721">
        <f>SUM(E184:E187)</f>
        <v>295</v>
      </c>
      <c r="F188" s="723">
        <v>0</v>
      </c>
      <c r="G188" s="723">
        <f t="shared" si="10"/>
        <v>0</v>
      </c>
    </row>
    <row r="189" spans="1:7" ht="15" customHeight="1">
      <c r="A189" s="695">
        <f t="shared" si="9"/>
        <v>38</v>
      </c>
      <c r="B189" s="718"/>
      <c r="C189" s="719" t="s">
        <v>2843</v>
      </c>
      <c r="D189" s="724" t="s">
        <v>183</v>
      </c>
      <c r="E189" s="721">
        <v>20</v>
      </c>
      <c r="F189" s="723">
        <v>0</v>
      </c>
      <c r="G189" s="723">
        <f t="shared" si="10"/>
        <v>0</v>
      </c>
    </row>
    <row r="190" spans="1:7" ht="15" customHeight="1" thickBot="1">
      <c r="A190" s="695">
        <f t="shared" si="9"/>
        <v>39</v>
      </c>
      <c r="B190" s="718"/>
      <c r="C190" s="719" t="s">
        <v>2844</v>
      </c>
      <c r="D190" s="724" t="s">
        <v>12</v>
      </c>
      <c r="E190" s="725">
        <v>3.67</v>
      </c>
      <c r="F190" s="723">
        <v>0</v>
      </c>
      <c r="G190" s="723">
        <f>F190*0.0367</f>
        <v>0</v>
      </c>
    </row>
    <row r="191" spans="1:7" ht="15" customHeight="1" thickBot="1">
      <c r="A191" s="695"/>
      <c r="B191" s="726"/>
      <c r="C191" s="714" t="s">
        <v>2805</v>
      </c>
      <c r="D191" s="727"/>
      <c r="E191" s="728"/>
      <c r="F191" s="729"/>
      <c r="G191" s="730">
        <f>SUM(G152:G190)</f>
        <v>0</v>
      </c>
    </row>
    <row r="192" spans="1:7" ht="15" customHeight="1">
      <c r="A192" s="695"/>
      <c r="B192" s="713"/>
      <c r="C192" s="714" t="s">
        <v>2845</v>
      </c>
      <c r="D192" s="715"/>
      <c r="E192" s="716"/>
      <c r="F192" s="717"/>
      <c r="G192" s="717"/>
    </row>
    <row r="193" spans="1:7" ht="15" customHeight="1" thickBot="1">
      <c r="A193" s="695">
        <f>A192+1</f>
        <v>1</v>
      </c>
      <c r="B193" s="718"/>
      <c r="C193" s="719" t="s">
        <v>2846</v>
      </c>
      <c r="D193" s="724" t="s">
        <v>183</v>
      </c>
      <c r="E193" s="721">
        <v>14</v>
      </c>
      <c r="F193" s="731">
        <v>0</v>
      </c>
      <c r="G193" s="723">
        <f>F193*E193</f>
        <v>0</v>
      </c>
    </row>
    <row r="194" spans="1:7" ht="15" customHeight="1" thickBot="1">
      <c r="A194" s="695"/>
      <c r="B194" s="726"/>
      <c r="C194" s="714" t="s">
        <v>2845</v>
      </c>
      <c r="D194" s="727"/>
      <c r="E194" s="728"/>
      <c r="F194" s="729"/>
      <c r="G194" s="730">
        <f>SUM(G193)</f>
        <v>0</v>
      </c>
    </row>
    <row r="195" spans="1:7" ht="15" customHeight="1">
      <c r="A195" s="695"/>
      <c r="B195" s="713"/>
      <c r="C195" s="714" t="s">
        <v>2847</v>
      </c>
      <c r="D195" s="715"/>
      <c r="E195" s="716"/>
      <c r="F195" s="717"/>
      <c r="G195" s="732"/>
    </row>
    <row r="196" spans="1:7" ht="15" customHeight="1">
      <c r="A196" s="695">
        <f t="shared" ref="A196:A202" si="11">A195+1</f>
        <v>1</v>
      </c>
      <c r="B196" s="718"/>
      <c r="C196" s="719" t="s">
        <v>2848</v>
      </c>
      <c r="D196" s="724" t="s">
        <v>309</v>
      </c>
      <c r="E196" s="721">
        <f>SUM(E197:E200)</f>
        <v>295</v>
      </c>
      <c r="F196" s="723">
        <v>0</v>
      </c>
      <c r="G196" s="723">
        <f t="shared" ref="G196:G201" si="12">F196*E196</f>
        <v>0</v>
      </c>
    </row>
    <row r="197" spans="1:7" ht="15" customHeight="1">
      <c r="A197" s="695">
        <f t="shared" si="11"/>
        <v>2</v>
      </c>
      <c r="B197" s="718"/>
      <c r="C197" s="719" t="s">
        <v>2849</v>
      </c>
      <c r="D197" s="724" t="s">
        <v>309</v>
      </c>
      <c r="E197" s="721">
        <v>90</v>
      </c>
      <c r="F197" s="723">
        <v>0</v>
      </c>
      <c r="G197" s="723">
        <f t="shared" si="12"/>
        <v>0</v>
      </c>
    </row>
    <row r="198" spans="1:7" ht="15" customHeight="1">
      <c r="A198" s="695">
        <f t="shared" si="11"/>
        <v>3</v>
      </c>
      <c r="B198" s="718"/>
      <c r="C198" s="719" t="s">
        <v>2850</v>
      </c>
      <c r="D198" s="724" t="s">
        <v>309</v>
      </c>
      <c r="E198" s="721">
        <v>35</v>
      </c>
      <c r="F198" s="723">
        <v>0</v>
      </c>
      <c r="G198" s="723">
        <f t="shared" si="12"/>
        <v>0</v>
      </c>
    </row>
    <row r="199" spans="1:7" ht="15" customHeight="1">
      <c r="A199" s="695">
        <f t="shared" si="11"/>
        <v>4</v>
      </c>
      <c r="B199" s="718"/>
      <c r="C199" s="719" t="s">
        <v>2851</v>
      </c>
      <c r="D199" s="724" t="s">
        <v>309</v>
      </c>
      <c r="E199" s="721">
        <v>70</v>
      </c>
      <c r="F199" s="723">
        <v>0</v>
      </c>
      <c r="G199" s="723">
        <f t="shared" si="12"/>
        <v>0</v>
      </c>
    </row>
    <row r="200" spans="1:7" ht="15" customHeight="1">
      <c r="A200" s="695">
        <f t="shared" si="11"/>
        <v>5</v>
      </c>
      <c r="B200" s="718"/>
      <c r="C200" s="719" t="s">
        <v>2852</v>
      </c>
      <c r="D200" s="724" t="s">
        <v>309</v>
      </c>
      <c r="E200" s="721">
        <v>100</v>
      </c>
      <c r="F200" s="723">
        <v>0</v>
      </c>
      <c r="G200" s="723">
        <f t="shared" si="12"/>
        <v>0</v>
      </c>
    </row>
    <row r="201" spans="1:7" ht="15" customHeight="1">
      <c r="A201" s="695">
        <f t="shared" si="11"/>
        <v>6</v>
      </c>
      <c r="B201" s="718"/>
      <c r="C201" s="719" t="s">
        <v>2853</v>
      </c>
      <c r="D201" s="724" t="s">
        <v>93</v>
      </c>
      <c r="E201" s="721">
        <v>80</v>
      </c>
      <c r="F201" s="723">
        <v>0</v>
      </c>
      <c r="G201" s="723">
        <f t="shared" si="12"/>
        <v>0</v>
      </c>
    </row>
    <row r="202" spans="1:7" ht="15" customHeight="1" thickBot="1">
      <c r="A202" s="695">
        <f t="shared" si="11"/>
        <v>7</v>
      </c>
      <c r="B202" s="718"/>
      <c r="C202" s="733" t="s">
        <v>2854</v>
      </c>
      <c r="D202" s="724" t="s">
        <v>12</v>
      </c>
      <c r="E202" s="725">
        <v>2.2000000000000002</v>
      </c>
      <c r="F202" s="723">
        <v>0</v>
      </c>
      <c r="G202" s="723">
        <f>F202*0.022</f>
        <v>0</v>
      </c>
    </row>
    <row r="203" spans="1:7" ht="15" customHeight="1" thickBot="1">
      <c r="A203" s="695"/>
      <c r="B203" s="726"/>
      <c r="C203" s="734" t="s">
        <v>2847</v>
      </c>
      <c r="D203" s="727"/>
      <c r="E203" s="728"/>
      <c r="F203" s="735"/>
      <c r="G203" s="730">
        <f>SUM(G196:G202)</f>
        <v>0</v>
      </c>
    </row>
    <row r="204" spans="1:7" ht="15" customHeight="1">
      <c r="A204" s="695"/>
      <c r="B204" s="713"/>
      <c r="C204" s="714" t="s">
        <v>2855</v>
      </c>
      <c r="D204" s="715"/>
      <c r="E204" s="716"/>
      <c r="F204" s="717"/>
      <c r="G204" s="732"/>
    </row>
    <row r="205" spans="1:7" ht="15" customHeight="1">
      <c r="A205" s="695">
        <f t="shared" ref="A205:A212" si="13">A204+1</f>
        <v>1</v>
      </c>
      <c r="B205" s="736"/>
      <c r="C205" s="737" t="s">
        <v>2856</v>
      </c>
      <c r="D205" s="738" t="s">
        <v>309</v>
      </c>
      <c r="E205" s="739">
        <v>90</v>
      </c>
      <c r="F205" s="740">
        <v>0</v>
      </c>
      <c r="G205" s="723">
        <f>F205*E205</f>
        <v>0</v>
      </c>
    </row>
    <row r="206" spans="1:7" ht="15" customHeight="1">
      <c r="A206" s="695">
        <f t="shared" si="13"/>
        <v>2</v>
      </c>
      <c r="B206" s="736"/>
      <c r="C206" s="737" t="s">
        <v>2857</v>
      </c>
      <c r="D206" s="738" t="s">
        <v>309</v>
      </c>
      <c r="E206" s="739">
        <v>35</v>
      </c>
      <c r="F206" s="740">
        <v>0</v>
      </c>
      <c r="G206" s="723">
        <f t="shared" ref="G206:G211" si="14">F206*E206</f>
        <v>0</v>
      </c>
    </row>
    <row r="207" spans="1:7" ht="15" customHeight="1">
      <c r="A207" s="695">
        <f t="shared" si="13"/>
        <v>3</v>
      </c>
      <c r="B207" s="736"/>
      <c r="C207" s="737" t="s">
        <v>2858</v>
      </c>
      <c r="D207" s="738" t="s">
        <v>309</v>
      </c>
      <c r="E207" s="739">
        <v>70</v>
      </c>
      <c r="F207" s="740">
        <v>0</v>
      </c>
      <c r="G207" s="723">
        <f t="shared" si="14"/>
        <v>0</v>
      </c>
    </row>
    <row r="208" spans="1:7" ht="15" customHeight="1">
      <c r="A208" s="695">
        <f t="shared" si="13"/>
        <v>4</v>
      </c>
      <c r="B208" s="736"/>
      <c r="C208" s="737" t="s">
        <v>2859</v>
      </c>
      <c r="D208" s="738" t="s">
        <v>309</v>
      </c>
      <c r="E208" s="739">
        <v>100</v>
      </c>
      <c r="F208" s="740">
        <v>0</v>
      </c>
      <c r="G208" s="723">
        <f t="shared" si="14"/>
        <v>0</v>
      </c>
    </row>
    <row r="209" spans="1:7" ht="15" customHeight="1">
      <c r="A209" s="695">
        <f t="shared" si="13"/>
        <v>5</v>
      </c>
      <c r="B209" s="736"/>
      <c r="C209" s="737" t="s">
        <v>2860</v>
      </c>
      <c r="D209" s="738" t="s">
        <v>1094</v>
      </c>
      <c r="E209" s="739">
        <v>150</v>
      </c>
      <c r="F209" s="740">
        <v>0</v>
      </c>
      <c r="G209" s="723">
        <f t="shared" si="14"/>
        <v>0</v>
      </c>
    </row>
    <row r="210" spans="1:7" ht="15" customHeight="1">
      <c r="A210" s="695">
        <f t="shared" si="13"/>
        <v>6</v>
      </c>
      <c r="B210" s="736"/>
      <c r="C210" s="737" t="s">
        <v>2861</v>
      </c>
      <c r="D210" s="738" t="s">
        <v>1094</v>
      </c>
      <c r="E210" s="739">
        <v>50</v>
      </c>
      <c r="F210" s="740">
        <v>0</v>
      </c>
      <c r="G210" s="723">
        <f t="shared" si="14"/>
        <v>0</v>
      </c>
    </row>
    <row r="211" spans="1:7" ht="15" customHeight="1">
      <c r="A211" s="695">
        <f t="shared" si="13"/>
        <v>7</v>
      </c>
      <c r="B211" s="736"/>
      <c r="C211" s="737" t="s">
        <v>2862</v>
      </c>
      <c r="D211" s="738" t="s">
        <v>1094</v>
      </c>
      <c r="E211" s="739">
        <f>SUM(E210:E210)</f>
        <v>50</v>
      </c>
      <c r="F211" s="740">
        <v>0</v>
      </c>
      <c r="G211" s="723">
        <f t="shared" si="14"/>
        <v>0</v>
      </c>
    </row>
    <row r="212" spans="1:7" ht="15" customHeight="1" thickBot="1">
      <c r="A212" s="695">
        <f t="shared" si="13"/>
        <v>8</v>
      </c>
      <c r="B212" s="741"/>
      <c r="C212" s="742" t="s">
        <v>2863</v>
      </c>
      <c r="D212" s="743" t="s">
        <v>12</v>
      </c>
      <c r="E212" s="744">
        <v>1.81</v>
      </c>
      <c r="F212" s="745">
        <v>0</v>
      </c>
      <c r="G212" s="723">
        <f>F212*0.0181</f>
        <v>0</v>
      </c>
    </row>
    <row r="213" spans="1:7" ht="15" customHeight="1" thickBot="1">
      <c r="A213" s="695"/>
      <c r="B213" s="726"/>
      <c r="C213" s="734" t="s">
        <v>2864</v>
      </c>
      <c r="D213" s="727"/>
      <c r="E213" s="728"/>
      <c r="F213" s="729" t="s">
        <v>1</v>
      </c>
      <c r="G213" s="730">
        <f>SUM(G205:G212)</f>
        <v>0</v>
      </c>
    </row>
    <row r="214" spans="1:7" ht="15" customHeight="1">
      <c r="A214" s="695"/>
      <c r="B214" s="713"/>
      <c r="C214" s="714" t="s">
        <v>2865</v>
      </c>
      <c r="D214" s="715"/>
      <c r="E214" s="716"/>
      <c r="F214" s="717" t="s">
        <v>1</v>
      </c>
      <c r="G214" s="717"/>
    </row>
    <row r="215" spans="1:7" ht="15" customHeight="1" thickBot="1">
      <c r="A215" s="695">
        <f>A214+1</f>
        <v>1</v>
      </c>
      <c r="B215" s="718"/>
      <c r="C215" s="719" t="s">
        <v>2866</v>
      </c>
      <c r="D215" s="724" t="s">
        <v>190</v>
      </c>
      <c r="E215" s="725">
        <v>8</v>
      </c>
      <c r="F215" s="723">
        <v>0</v>
      </c>
      <c r="G215" s="723">
        <f>F215*E215</f>
        <v>0</v>
      </c>
    </row>
    <row r="216" spans="1:7" ht="15" customHeight="1" thickBot="1">
      <c r="A216" s="695"/>
      <c r="B216" s="726"/>
      <c r="C216" s="734" t="s">
        <v>2865</v>
      </c>
      <c r="D216" s="727"/>
      <c r="E216" s="728"/>
      <c r="F216" s="729"/>
      <c r="G216" s="730">
        <f>G215</f>
        <v>0</v>
      </c>
    </row>
    <row r="217" spans="1:7" ht="15" customHeight="1">
      <c r="A217" s="695"/>
      <c r="B217" s="713"/>
      <c r="C217" s="714" t="s">
        <v>29</v>
      </c>
      <c r="D217" s="715"/>
      <c r="E217" s="716"/>
      <c r="F217" s="746"/>
      <c r="G217" s="746"/>
    </row>
    <row r="218" spans="1:7" ht="15" customHeight="1">
      <c r="A218" s="695">
        <f>A217+1</f>
        <v>1</v>
      </c>
      <c r="B218" s="736"/>
      <c r="C218" s="737" t="s">
        <v>2867</v>
      </c>
      <c r="D218" s="738" t="s">
        <v>187</v>
      </c>
      <c r="E218" s="739">
        <v>72</v>
      </c>
      <c r="F218" s="747">
        <v>0</v>
      </c>
      <c r="G218" s="723">
        <f>F218*E218</f>
        <v>0</v>
      </c>
    </row>
    <row r="219" spans="1:7" ht="15" customHeight="1">
      <c r="A219" s="695">
        <f>A218+1</f>
        <v>2</v>
      </c>
      <c r="B219" s="736"/>
      <c r="C219" s="737" t="s">
        <v>2868</v>
      </c>
      <c r="D219" s="738" t="s">
        <v>183</v>
      </c>
      <c r="E219" s="739">
        <v>7</v>
      </c>
      <c r="F219" s="740">
        <v>0</v>
      </c>
      <c r="G219" s="723">
        <f>F219*E219</f>
        <v>0</v>
      </c>
    </row>
    <row r="220" spans="1:7" ht="15" customHeight="1" thickBot="1">
      <c r="A220" s="695">
        <f>A219+1</f>
        <v>3</v>
      </c>
      <c r="B220" s="736"/>
      <c r="C220" s="737" t="s">
        <v>2542</v>
      </c>
      <c r="D220" s="738" t="s">
        <v>187</v>
      </c>
      <c r="E220" s="739">
        <v>24</v>
      </c>
      <c r="F220" s="740">
        <v>0</v>
      </c>
      <c r="G220" s="748">
        <f>F220*E220</f>
        <v>0</v>
      </c>
    </row>
    <row r="221" spans="1:7" ht="15" customHeight="1" thickBot="1">
      <c r="A221" s="695"/>
      <c r="B221" s="749"/>
      <c r="C221" s="734" t="s">
        <v>29</v>
      </c>
      <c r="D221" s="727"/>
      <c r="E221" s="728"/>
      <c r="F221" s="729"/>
      <c r="G221" s="750">
        <f>SUM(G218:G220)</f>
        <v>0</v>
      </c>
    </row>
    <row r="222" spans="1:7" ht="15" customHeight="1" thickBot="1">
      <c r="A222" s="695"/>
      <c r="B222" s="696"/>
      <c r="C222" s="697"/>
      <c r="D222" s="698"/>
      <c r="E222" s="699"/>
      <c r="F222" s="700"/>
      <c r="G222" s="700"/>
    </row>
    <row r="223" spans="1:7" ht="15" customHeight="1" thickBot="1">
      <c r="A223" s="695"/>
      <c r="B223" s="751"/>
      <c r="C223" s="752" t="s">
        <v>52</v>
      </c>
      <c r="D223" s="614"/>
      <c r="E223" s="567"/>
      <c r="F223" s="567"/>
      <c r="G223" s="753">
        <f>G213+G203+G194+G191</f>
        <v>0</v>
      </c>
    </row>
    <row r="224" spans="1:7" ht="15" customHeight="1" thickBot="1">
      <c r="A224" s="695"/>
      <c r="B224" s="754"/>
      <c r="C224" s="588" t="s">
        <v>2869</v>
      </c>
      <c r="D224" s="586"/>
      <c r="E224" s="755"/>
      <c r="F224" s="585"/>
      <c r="G224" s="756">
        <f>G221</f>
        <v>0</v>
      </c>
    </row>
    <row r="225" spans="1:7" ht="15" customHeight="1" thickBot="1">
      <c r="A225" s="695"/>
      <c r="B225" s="754"/>
      <c r="C225" s="588" t="s">
        <v>2870</v>
      </c>
      <c r="D225" s="586"/>
      <c r="E225" s="755"/>
      <c r="F225" s="585"/>
      <c r="G225" s="757">
        <f>SUM(G223:G224)</f>
        <v>0</v>
      </c>
    </row>
  </sheetData>
  <mergeCells count="3">
    <mergeCell ref="C90:E90"/>
    <mergeCell ref="C117:E117"/>
    <mergeCell ref="C135:E135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8"/>
  <sheetViews>
    <sheetView workbookViewId="0">
      <selection activeCell="I93" sqref="I93"/>
    </sheetView>
  </sheetViews>
  <sheetFormatPr baseColWidth="10" defaultColWidth="8.7109375" defaultRowHeight="13" x14ac:dyDescent="0"/>
  <cols>
    <col min="1" max="1" width="12.5703125" customWidth="1"/>
    <col min="2" max="2" width="8.42578125" customWidth="1"/>
    <col min="3" max="3" width="48.28515625" customWidth="1"/>
    <col min="4" max="4" width="51.28515625" customWidth="1"/>
    <col min="7" max="7" width="12.7109375" customWidth="1"/>
  </cols>
  <sheetData>
    <row r="1" spans="1:7" ht="16">
      <c r="A1" s="1122" t="s">
        <v>2873</v>
      </c>
      <c r="B1" s="1122"/>
      <c r="C1" s="1122"/>
      <c r="D1" s="1123" t="s">
        <v>1</v>
      </c>
      <c r="E1" s="1123"/>
      <c r="F1" s="1123"/>
      <c r="G1" s="1124"/>
    </row>
    <row r="2" spans="1:7" ht="16">
      <c r="A2" s="1122"/>
      <c r="B2" s="1122"/>
      <c r="C2" s="1122"/>
      <c r="D2" s="1123" t="s">
        <v>1</v>
      </c>
      <c r="E2" s="1123"/>
      <c r="F2" s="1123"/>
      <c r="G2" s="1124"/>
    </row>
    <row r="3" spans="1:7" ht="16">
      <c r="A3" s="1122"/>
      <c r="B3" s="1122"/>
      <c r="C3" s="1122"/>
      <c r="D3" s="1123" t="s">
        <v>1</v>
      </c>
      <c r="E3" s="1123"/>
      <c r="F3" s="1123"/>
      <c r="G3" s="1124"/>
    </row>
    <row r="4" spans="1:7" ht="16">
      <c r="A4" s="1122"/>
      <c r="B4" s="1122"/>
      <c r="C4" s="1122"/>
      <c r="D4" s="1123" t="s">
        <v>1</v>
      </c>
      <c r="E4" s="1123"/>
      <c r="F4" s="1123"/>
      <c r="G4" s="1124"/>
    </row>
    <row r="5" spans="1:7">
      <c r="A5" s="1121"/>
      <c r="B5" s="1121"/>
      <c r="C5" s="1121"/>
      <c r="D5" s="1121"/>
      <c r="E5" s="1121"/>
      <c r="F5" s="1121"/>
      <c r="G5" s="1121"/>
    </row>
    <row r="6" spans="1:7" ht="21">
      <c r="A6" s="1125" t="s">
        <v>2874</v>
      </c>
      <c r="B6" s="1126"/>
      <c r="C6" s="1126"/>
      <c r="D6" s="1126"/>
      <c r="E6" s="1126"/>
      <c r="F6" s="1126"/>
      <c r="G6" s="1126"/>
    </row>
    <row r="7" spans="1:7">
      <c r="A7" s="780" t="s">
        <v>2875</v>
      </c>
      <c r="B7" s="781"/>
      <c r="C7" s="782" t="s">
        <v>2876</v>
      </c>
      <c r="D7" s="781"/>
      <c r="E7" s="781"/>
      <c r="F7" s="781"/>
      <c r="G7" s="781"/>
    </row>
    <row r="8" spans="1:7">
      <c r="A8" s="1127" t="s">
        <v>2877</v>
      </c>
      <c r="B8" s="1128"/>
      <c r="C8" s="783">
        <f ca="1">NOW()</f>
        <v>42789.490628587962</v>
      </c>
      <c r="D8" s="1129" t="s">
        <v>1</v>
      </c>
      <c r="E8" s="1129"/>
      <c r="F8" s="1129"/>
      <c r="G8" s="1129"/>
    </row>
    <row r="9" spans="1:7">
      <c r="A9" s="1127"/>
      <c r="B9" s="1127"/>
      <c r="C9" s="1127"/>
      <c r="D9" s="1127"/>
      <c r="E9" s="1127"/>
      <c r="F9" s="1127"/>
      <c r="G9" s="1127"/>
    </row>
    <row r="10" spans="1:7" ht="16">
      <c r="A10" s="1130" t="s">
        <v>2878</v>
      </c>
      <c r="B10" s="1131"/>
      <c r="C10" s="1131"/>
      <c r="D10" s="784"/>
      <c r="E10" s="785"/>
      <c r="F10" s="785"/>
      <c r="G10" s="786">
        <f>SUM(G12:G88)</f>
        <v>0</v>
      </c>
    </row>
    <row r="11" spans="1:7">
      <c r="A11" s="787"/>
      <c r="B11" s="788"/>
      <c r="C11" s="787"/>
      <c r="D11" s="787"/>
      <c r="E11" s="789"/>
      <c r="F11" s="789"/>
      <c r="G11" s="789"/>
    </row>
    <row r="12" spans="1:7" ht="16">
      <c r="A12" s="790" t="s">
        <v>2873</v>
      </c>
      <c r="B12" s="791"/>
      <c r="C12" s="792"/>
      <c r="D12" s="792"/>
      <c r="E12" s="793"/>
      <c r="F12" s="794"/>
      <c r="G12" s="793"/>
    </row>
    <row r="13" spans="1:7">
      <c r="A13" s="791"/>
      <c r="B13" s="791"/>
      <c r="C13" s="795" t="s">
        <v>2879</v>
      </c>
      <c r="D13" s="792"/>
      <c r="E13" s="793"/>
      <c r="F13" s="794"/>
      <c r="G13" s="793"/>
    </row>
    <row r="14" spans="1:7">
      <c r="A14" s="791" t="s">
        <v>2880</v>
      </c>
      <c r="B14" s="791" t="s">
        <v>2054</v>
      </c>
      <c r="C14" s="792" t="s">
        <v>2881</v>
      </c>
      <c r="D14" s="792" t="s">
        <v>2882</v>
      </c>
      <c r="E14" s="793"/>
      <c r="F14" s="794">
        <v>1</v>
      </c>
      <c r="G14" s="793"/>
    </row>
    <row r="15" spans="1:7">
      <c r="A15" s="791" t="s">
        <v>2883</v>
      </c>
      <c r="B15" s="791" t="s">
        <v>2054</v>
      </c>
      <c r="C15" s="792" t="s">
        <v>2884</v>
      </c>
      <c r="D15" s="792" t="s">
        <v>2885</v>
      </c>
      <c r="E15" s="793"/>
      <c r="F15" s="794">
        <v>1</v>
      </c>
      <c r="G15" s="793"/>
    </row>
    <row r="16" spans="1:7">
      <c r="A16" s="791" t="s">
        <v>2886</v>
      </c>
      <c r="B16" s="791" t="s">
        <v>2054</v>
      </c>
      <c r="C16" s="792" t="s">
        <v>2887</v>
      </c>
      <c r="D16" s="792" t="s">
        <v>2888</v>
      </c>
      <c r="E16" s="793"/>
      <c r="F16" s="794">
        <v>1</v>
      </c>
      <c r="G16" s="793"/>
    </row>
    <row r="17" spans="1:7">
      <c r="A17" s="791" t="s">
        <v>2889</v>
      </c>
      <c r="B17" s="791" t="s">
        <v>2054</v>
      </c>
      <c r="C17" s="792" t="s">
        <v>2890</v>
      </c>
      <c r="D17" s="792" t="s">
        <v>2891</v>
      </c>
      <c r="E17" s="793"/>
      <c r="F17" s="794">
        <v>1</v>
      </c>
      <c r="G17" s="793"/>
    </row>
    <row r="18" spans="1:7">
      <c r="A18" s="791" t="s">
        <v>2892</v>
      </c>
      <c r="B18" s="791" t="s">
        <v>2054</v>
      </c>
      <c r="C18" s="792" t="s">
        <v>2893</v>
      </c>
      <c r="D18" s="792" t="s">
        <v>2894</v>
      </c>
      <c r="E18" s="793"/>
      <c r="F18" s="794">
        <v>2</v>
      </c>
      <c r="G18" s="793"/>
    </row>
    <row r="19" spans="1:7">
      <c r="A19" s="791" t="s">
        <v>2895</v>
      </c>
      <c r="B19" s="791" t="s">
        <v>2054</v>
      </c>
      <c r="C19" s="792" t="s">
        <v>2896</v>
      </c>
      <c r="D19" s="792" t="s">
        <v>2897</v>
      </c>
      <c r="E19" s="793"/>
      <c r="F19" s="794">
        <v>1</v>
      </c>
      <c r="G19" s="793"/>
    </row>
    <row r="20" spans="1:7">
      <c r="A20" s="791"/>
      <c r="B20" s="791"/>
      <c r="C20" s="792"/>
      <c r="D20" s="792"/>
      <c r="E20" s="793"/>
      <c r="F20" s="794"/>
      <c r="G20" s="793"/>
    </row>
    <row r="21" spans="1:7">
      <c r="A21" s="791"/>
      <c r="B21" s="791"/>
      <c r="C21" s="795" t="s">
        <v>2898</v>
      </c>
      <c r="D21" s="792"/>
      <c r="E21" s="793"/>
      <c r="F21" s="794"/>
      <c r="G21" s="793"/>
    </row>
    <row r="22" spans="1:7">
      <c r="A22" s="791" t="s">
        <v>2899</v>
      </c>
      <c r="B22" s="791" t="s">
        <v>2054</v>
      </c>
      <c r="C22" s="792" t="s">
        <v>2900</v>
      </c>
      <c r="D22" s="792" t="s">
        <v>2901</v>
      </c>
      <c r="E22" s="793"/>
      <c r="F22" s="796">
        <v>2</v>
      </c>
      <c r="G22" s="793"/>
    </row>
    <row r="23" spans="1:7">
      <c r="A23" s="791" t="s">
        <v>2902</v>
      </c>
      <c r="B23" s="791" t="s">
        <v>2054</v>
      </c>
      <c r="C23" s="792" t="s">
        <v>2903</v>
      </c>
      <c r="D23" s="792" t="s">
        <v>2904</v>
      </c>
      <c r="E23" s="793"/>
      <c r="F23" s="796">
        <v>2</v>
      </c>
      <c r="G23" s="793"/>
    </row>
    <row r="24" spans="1:7">
      <c r="A24" s="791" t="s">
        <v>2905</v>
      </c>
      <c r="B24" s="791" t="s">
        <v>2054</v>
      </c>
      <c r="C24" s="792" t="s">
        <v>2906</v>
      </c>
      <c r="D24" s="792" t="s">
        <v>2907</v>
      </c>
      <c r="E24" s="793"/>
      <c r="F24" s="796">
        <v>1</v>
      </c>
      <c r="G24" s="793"/>
    </row>
    <row r="25" spans="1:7">
      <c r="A25" s="791" t="s">
        <v>2892</v>
      </c>
      <c r="B25" s="791" t="s">
        <v>2054</v>
      </c>
      <c r="C25" s="792" t="s">
        <v>2893</v>
      </c>
      <c r="D25" s="792" t="s">
        <v>2894</v>
      </c>
      <c r="E25" s="793"/>
      <c r="F25" s="796">
        <v>1</v>
      </c>
      <c r="G25" s="793"/>
    </row>
    <row r="26" spans="1:7">
      <c r="A26" s="791" t="s">
        <v>2908</v>
      </c>
      <c r="B26" s="791" t="s">
        <v>2054</v>
      </c>
      <c r="C26" s="792" t="s">
        <v>2909</v>
      </c>
      <c r="D26" s="792" t="s">
        <v>2910</v>
      </c>
      <c r="E26" s="793"/>
      <c r="F26" s="796">
        <v>4</v>
      </c>
      <c r="G26" s="793"/>
    </row>
    <row r="27" spans="1:7">
      <c r="A27" s="791"/>
      <c r="B27" s="791"/>
      <c r="C27" s="792"/>
      <c r="D27" s="792"/>
      <c r="E27" s="793"/>
      <c r="F27" s="796"/>
      <c r="G27" s="793"/>
    </row>
    <row r="28" spans="1:7">
      <c r="A28" s="791"/>
      <c r="B28" s="791"/>
      <c r="C28" s="795" t="s">
        <v>2911</v>
      </c>
      <c r="D28" s="792"/>
      <c r="E28" s="793"/>
      <c r="F28" s="796"/>
      <c r="G28" s="793"/>
    </row>
    <row r="29" spans="1:7">
      <c r="A29" s="791" t="s">
        <v>2912</v>
      </c>
      <c r="B29" s="791" t="s">
        <v>1</v>
      </c>
      <c r="C29" s="792" t="s">
        <v>2913</v>
      </c>
      <c r="D29" s="792" t="s">
        <v>1</v>
      </c>
      <c r="E29" s="793"/>
      <c r="F29" s="796">
        <v>1</v>
      </c>
      <c r="G29" s="793"/>
    </row>
    <row r="30" spans="1:7">
      <c r="A30" s="791" t="s">
        <v>2914</v>
      </c>
      <c r="B30" s="791" t="s">
        <v>1</v>
      </c>
      <c r="C30" s="792" t="s">
        <v>2915</v>
      </c>
      <c r="D30" s="792" t="s">
        <v>2916</v>
      </c>
      <c r="E30" s="793"/>
      <c r="F30" s="796">
        <v>2</v>
      </c>
      <c r="G30" s="793"/>
    </row>
    <row r="31" spans="1:7">
      <c r="A31" s="791" t="s">
        <v>2914</v>
      </c>
      <c r="B31" s="791" t="s">
        <v>1</v>
      </c>
      <c r="C31" s="792" t="s">
        <v>2915</v>
      </c>
      <c r="D31" s="797" t="s">
        <v>2917</v>
      </c>
      <c r="E31" s="793"/>
      <c r="F31" s="796">
        <v>9</v>
      </c>
      <c r="G31" s="793"/>
    </row>
    <row r="32" spans="1:7">
      <c r="A32" s="791" t="s">
        <v>2918</v>
      </c>
      <c r="B32" s="791" t="s">
        <v>1</v>
      </c>
      <c r="C32" s="792" t="s">
        <v>2919</v>
      </c>
      <c r="D32" s="797" t="s">
        <v>2920</v>
      </c>
      <c r="E32" s="793"/>
      <c r="F32" s="796">
        <v>9</v>
      </c>
      <c r="G32" s="793"/>
    </row>
    <row r="33" spans="1:7">
      <c r="A33" s="791" t="s">
        <v>2921</v>
      </c>
      <c r="B33" s="791" t="s">
        <v>1</v>
      </c>
      <c r="C33" s="792" t="s">
        <v>2922</v>
      </c>
      <c r="D33" s="797" t="s">
        <v>1</v>
      </c>
      <c r="E33" s="793"/>
      <c r="F33" s="796">
        <v>1</v>
      </c>
      <c r="G33" s="793"/>
    </row>
    <row r="34" spans="1:7">
      <c r="A34" s="791" t="s">
        <v>2923</v>
      </c>
      <c r="B34" s="791" t="s">
        <v>1</v>
      </c>
      <c r="C34" s="792" t="s">
        <v>2924</v>
      </c>
      <c r="D34" s="797" t="s">
        <v>1</v>
      </c>
      <c r="E34" s="793"/>
      <c r="F34" s="796">
        <v>1</v>
      </c>
      <c r="G34" s="793"/>
    </row>
    <row r="35" spans="1:7">
      <c r="A35" s="791" t="s">
        <v>2925</v>
      </c>
      <c r="B35" s="791" t="s">
        <v>1</v>
      </c>
      <c r="C35" s="792" t="s">
        <v>2926</v>
      </c>
      <c r="D35" s="797" t="s">
        <v>1</v>
      </c>
      <c r="E35" s="793"/>
      <c r="F35" s="796">
        <v>1</v>
      </c>
      <c r="G35" s="793"/>
    </row>
    <row r="36" spans="1:7">
      <c r="A36" s="791" t="s">
        <v>2927</v>
      </c>
      <c r="B36" s="791" t="s">
        <v>1</v>
      </c>
      <c r="C36" s="792" t="s">
        <v>2928</v>
      </c>
      <c r="D36" s="797" t="s">
        <v>2929</v>
      </c>
      <c r="E36" s="793"/>
      <c r="F36" s="796">
        <v>1</v>
      </c>
      <c r="G36" s="793"/>
    </row>
    <row r="37" spans="1:7">
      <c r="A37" s="791">
        <v>0</v>
      </c>
      <c r="B37" s="791">
        <v>0</v>
      </c>
      <c r="C37" s="792" t="s">
        <v>2930</v>
      </c>
      <c r="D37" s="797">
        <v>0</v>
      </c>
      <c r="E37" s="793"/>
      <c r="F37" s="796">
        <v>1</v>
      </c>
      <c r="G37" s="793"/>
    </row>
    <row r="38" spans="1:7">
      <c r="A38" s="791"/>
      <c r="B38" s="791"/>
      <c r="C38" s="792"/>
      <c r="D38" s="797"/>
      <c r="E38" s="793"/>
      <c r="F38" s="796"/>
      <c r="G38" s="793"/>
    </row>
    <row r="39" spans="1:7">
      <c r="A39" s="791"/>
      <c r="B39" s="791"/>
      <c r="C39" s="795" t="s">
        <v>2931</v>
      </c>
      <c r="D39" s="797"/>
      <c r="E39" s="793"/>
      <c r="F39" s="796"/>
      <c r="G39" s="793"/>
    </row>
    <row r="40" spans="1:7">
      <c r="A40" s="791" t="s">
        <v>2932</v>
      </c>
      <c r="B40" s="791" t="s">
        <v>1</v>
      </c>
      <c r="C40" s="792" t="s">
        <v>2933</v>
      </c>
      <c r="D40" s="797" t="s">
        <v>2934</v>
      </c>
      <c r="E40" s="793"/>
      <c r="F40" s="796">
        <v>1</v>
      </c>
      <c r="G40" s="793"/>
    </row>
    <row r="41" spans="1:7">
      <c r="A41" s="791" t="s">
        <v>2935</v>
      </c>
      <c r="B41" s="791" t="s">
        <v>1</v>
      </c>
      <c r="C41" s="792" t="s">
        <v>2936</v>
      </c>
      <c r="D41" s="797" t="s">
        <v>2937</v>
      </c>
      <c r="E41" s="793"/>
      <c r="F41" s="796">
        <v>1</v>
      </c>
      <c r="G41" s="793"/>
    </row>
    <row r="42" spans="1:7">
      <c r="A42" s="791" t="s">
        <v>2938</v>
      </c>
      <c r="B42" s="791">
        <v>0</v>
      </c>
      <c r="C42" s="792" t="s">
        <v>2939</v>
      </c>
      <c r="D42" s="797" t="s">
        <v>2937</v>
      </c>
      <c r="E42" s="793"/>
      <c r="F42" s="796">
        <v>3</v>
      </c>
      <c r="G42" s="793"/>
    </row>
    <row r="43" spans="1:7">
      <c r="A43" s="791" t="s">
        <v>2940</v>
      </c>
      <c r="B43" s="791">
        <v>0</v>
      </c>
      <c r="C43" s="792" t="s">
        <v>2941</v>
      </c>
      <c r="D43" s="797" t="s">
        <v>2937</v>
      </c>
      <c r="E43" s="793"/>
      <c r="F43" s="796">
        <v>1</v>
      </c>
      <c r="G43" s="793"/>
    </row>
    <row r="44" spans="1:7">
      <c r="A44" s="791" t="s">
        <v>2942</v>
      </c>
      <c r="B44" s="791" t="s">
        <v>1</v>
      </c>
      <c r="C44" s="792" t="s">
        <v>2943</v>
      </c>
      <c r="D44" s="797">
        <v>0</v>
      </c>
      <c r="E44" s="793"/>
      <c r="F44" s="796">
        <v>14</v>
      </c>
      <c r="G44" s="793"/>
    </row>
    <row r="45" spans="1:7">
      <c r="A45" s="791" t="s">
        <v>2944</v>
      </c>
      <c r="B45" s="791" t="s">
        <v>1</v>
      </c>
      <c r="C45" s="792" t="s">
        <v>2945</v>
      </c>
      <c r="D45" s="797" t="s">
        <v>2946</v>
      </c>
      <c r="E45" s="793"/>
      <c r="F45" s="796">
        <v>17</v>
      </c>
      <c r="G45" s="793"/>
    </row>
    <row r="46" spans="1:7">
      <c r="A46" s="791" t="s">
        <v>2947</v>
      </c>
      <c r="B46" s="791" t="s">
        <v>1</v>
      </c>
      <c r="C46" s="792" t="s">
        <v>2948</v>
      </c>
      <c r="D46" s="797" t="s">
        <v>2949</v>
      </c>
      <c r="E46" s="793"/>
      <c r="F46" s="796">
        <v>1</v>
      </c>
      <c r="G46" s="793"/>
    </row>
    <row r="47" spans="1:7" ht="16">
      <c r="A47" s="798" t="s">
        <v>2950</v>
      </c>
      <c r="B47" s="791" t="s">
        <v>1</v>
      </c>
      <c r="C47" s="792" t="s">
        <v>2951</v>
      </c>
      <c r="D47" s="797" t="s">
        <v>2952</v>
      </c>
      <c r="E47" s="793"/>
      <c r="F47" s="796">
        <v>2</v>
      </c>
      <c r="G47" s="793"/>
    </row>
    <row r="48" spans="1:7">
      <c r="A48" s="791" t="s">
        <v>2953</v>
      </c>
      <c r="B48" s="791" t="s">
        <v>1</v>
      </c>
      <c r="C48" s="792" t="s">
        <v>2954</v>
      </c>
      <c r="D48" s="797" t="s">
        <v>2955</v>
      </c>
      <c r="E48" s="793"/>
      <c r="F48" s="796">
        <v>1</v>
      </c>
      <c r="G48" s="793"/>
    </row>
    <row r="49" spans="1:7">
      <c r="A49" s="791" t="s">
        <v>2956</v>
      </c>
      <c r="B49" s="791" t="s">
        <v>1</v>
      </c>
      <c r="C49" s="792" t="s">
        <v>2957</v>
      </c>
      <c r="D49" s="797" t="s">
        <v>1</v>
      </c>
      <c r="E49" s="793"/>
      <c r="F49" s="796">
        <v>50</v>
      </c>
      <c r="G49" s="793"/>
    </row>
    <row r="50" spans="1:7">
      <c r="A50" s="791"/>
      <c r="B50" s="791"/>
      <c r="C50" s="792"/>
      <c r="D50" s="797"/>
      <c r="E50" s="793"/>
      <c r="F50" s="796"/>
      <c r="G50" s="793"/>
    </row>
    <row r="51" spans="1:7">
      <c r="A51" s="791"/>
      <c r="B51" s="791"/>
      <c r="C51" s="795" t="s">
        <v>2958</v>
      </c>
      <c r="D51" s="797"/>
      <c r="E51" s="793"/>
      <c r="F51" s="796"/>
      <c r="G51" s="793"/>
    </row>
    <row r="52" spans="1:7">
      <c r="A52" s="791"/>
      <c r="B52" s="791"/>
      <c r="C52" s="792" t="s">
        <v>2959</v>
      </c>
      <c r="D52" s="797"/>
      <c r="E52" s="793"/>
      <c r="F52" s="796"/>
      <c r="G52" s="793"/>
    </row>
    <row r="53" spans="1:7">
      <c r="A53" s="791"/>
      <c r="B53" s="791"/>
      <c r="C53" s="792" t="s">
        <v>2960</v>
      </c>
      <c r="D53" s="797"/>
      <c r="E53" s="793"/>
      <c r="F53" s="796"/>
      <c r="G53" s="793"/>
    </row>
    <row r="54" spans="1:7">
      <c r="A54" s="791"/>
      <c r="B54" s="791"/>
      <c r="C54" s="792" t="s">
        <v>2961</v>
      </c>
      <c r="D54" s="797"/>
      <c r="E54" s="793"/>
      <c r="F54" s="796"/>
      <c r="G54" s="793"/>
    </row>
    <row r="55" spans="1:7">
      <c r="A55" s="791"/>
      <c r="B55" s="791"/>
      <c r="C55" s="792" t="s">
        <v>2962</v>
      </c>
      <c r="D55" s="797"/>
      <c r="E55" s="793"/>
      <c r="F55" s="796"/>
      <c r="G55" s="793"/>
    </row>
    <row r="56" spans="1:7">
      <c r="A56" s="791"/>
      <c r="B56" s="791"/>
      <c r="C56" s="792" t="s">
        <v>2963</v>
      </c>
      <c r="D56" s="797"/>
      <c r="E56" s="793"/>
      <c r="F56" s="796"/>
      <c r="G56" s="793"/>
    </row>
    <row r="57" spans="1:7">
      <c r="A57" s="791"/>
      <c r="B57" s="791"/>
      <c r="C57" s="792" t="s">
        <v>2964</v>
      </c>
      <c r="D57" s="797"/>
      <c r="E57" s="793"/>
      <c r="F57" s="796"/>
      <c r="G57" s="793"/>
    </row>
    <row r="58" spans="1:7">
      <c r="A58" s="791"/>
      <c r="B58" s="791"/>
      <c r="C58" s="792" t="s">
        <v>2965</v>
      </c>
      <c r="D58" s="797"/>
      <c r="E58" s="793"/>
      <c r="F58" s="796"/>
      <c r="G58" s="793"/>
    </row>
    <row r="59" spans="1:7">
      <c r="A59" s="791"/>
      <c r="B59" s="791"/>
      <c r="C59" s="792" t="s">
        <v>1875</v>
      </c>
      <c r="D59" s="797"/>
      <c r="E59" s="793"/>
      <c r="F59" s="796"/>
      <c r="G59" s="793"/>
    </row>
    <row r="60" spans="1:7">
      <c r="A60" s="791"/>
      <c r="B60" s="791"/>
      <c r="C60" s="792"/>
      <c r="D60" s="797"/>
      <c r="E60" s="793"/>
      <c r="F60" s="796"/>
      <c r="G60" s="793"/>
    </row>
    <row r="61" spans="1:7">
      <c r="A61" s="791"/>
      <c r="B61" s="791"/>
      <c r="C61" s="795" t="s">
        <v>2966</v>
      </c>
      <c r="D61" s="797"/>
      <c r="E61" s="793"/>
      <c r="F61" s="796"/>
      <c r="G61" s="793"/>
    </row>
    <row r="62" spans="1:7">
      <c r="A62" s="791" t="s">
        <v>1</v>
      </c>
      <c r="B62" s="791" t="s">
        <v>1</v>
      </c>
      <c r="C62" s="792" t="s">
        <v>2967</v>
      </c>
      <c r="D62" s="797" t="s">
        <v>1</v>
      </c>
      <c r="E62" s="793"/>
      <c r="F62" s="796">
        <v>250</v>
      </c>
      <c r="G62" s="793"/>
    </row>
    <row r="63" spans="1:7">
      <c r="A63" s="791" t="s">
        <v>1</v>
      </c>
      <c r="B63" s="791" t="s">
        <v>1</v>
      </c>
      <c r="C63" s="792" t="s">
        <v>2968</v>
      </c>
      <c r="D63" s="797" t="s">
        <v>1</v>
      </c>
      <c r="E63" s="793"/>
      <c r="F63" s="796">
        <v>15</v>
      </c>
      <c r="G63" s="793"/>
    </row>
    <row r="64" spans="1:7">
      <c r="A64" s="791">
        <v>0</v>
      </c>
      <c r="B64" s="791">
        <v>0</v>
      </c>
      <c r="C64" s="792" t="s">
        <v>2969</v>
      </c>
      <c r="D64" s="797" t="s">
        <v>1</v>
      </c>
      <c r="E64" s="793"/>
      <c r="F64" s="796">
        <v>30</v>
      </c>
      <c r="G64" s="793"/>
    </row>
    <row r="65" spans="1:7">
      <c r="A65" s="791">
        <v>0</v>
      </c>
      <c r="B65" s="791">
        <v>0</v>
      </c>
      <c r="C65" s="792" t="s">
        <v>2970</v>
      </c>
      <c r="D65" s="797" t="s">
        <v>2971</v>
      </c>
      <c r="E65" s="793"/>
      <c r="F65" s="796">
        <v>30</v>
      </c>
      <c r="G65" s="793"/>
    </row>
    <row r="66" spans="1:7">
      <c r="A66" s="791">
        <v>0</v>
      </c>
      <c r="B66" s="791">
        <v>0</v>
      </c>
      <c r="C66" s="792" t="s">
        <v>2972</v>
      </c>
      <c r="D66" s="797">
        <v>0</v>
      </c>
      <c r="E66" s="793"/>
      <c r="F66" s="796">
        <v>450</v>
      </c>
      <c r="G66" s="793"/>
    </row>
    <row r="67" spans="1:7">
      <c r="A67" s="791">
        <v>0</v>
      </c>
      <c r="B67" s="791">
        <v>0</v>
      </c>
      <c r="C67" s="792" t="s">
        <v>2973</v>
      </c>
      <c r="D67" s="797">
        <v>0</v>
      </c>
      <c r="E67" s="793"/>
      <c r="F67" s="796">
        <v>350</v>
      </c>
      <c r="G67" s="793"/>
    </row>
    <row r="68" spans="1:7">
      <c r="A68" s="791" t="s">
        <v>1</v>
      </c>
      <c r="B68" s="791" t="s">
        <v>1</v>
      </c>
      <c r="C68" s="792" t="s">
        <v>2974</v>
      </c>
      <c r="D68" s="797">
        <v>0</v>
      </c>
      <c r="E68" s="793"/>
      <c r="F68" s="796">
        <v>40</v>
      </c>
      <c r="G68" s="793"/>
    </row>
    <row r="69" spans="1:7">
      <c r="A69" s="791">
        <v>0</v>
      </c>
      <c r="B69" s="791">
        <v>0</v>
      </c>
      <c r="C69" s="792" t="s">
        <v>2975</v>
      </c>
      <c r="D69" s="797">
        <v>0</v>
      </c>
      <c r="E69" s="793"/>
      <c r="F69" s="796">
        <v>10</v>
      </c>
      <c r="G69" s="793"/>
    </row>
    <row r="70" spans="1:7">
      <c r="A70" s="791">
        <v>0</v>
      </c>
      <c r="B70" s="791">
        <v>0</v>
      </c>
      <c r="C70" s="792" t="s">
        <v>2976</v>
      </c>
      <c r="D70" s="797">
        <v>0</v>
      </c>
      <c r="E70" s="793"/>
      <c r="F70" s="796">
        <v>30</v>
      </c>
      <c r="G70" s="793"/>
    </row>
    <row r="71" spans="1:7">
      <c r="A71" s="791">
        <v>0</v>
      </c>
      <c r="B71" s="791">
        <v>0</v>
      </c>
      <c r="C71" s="792" t="s">
        <v>2977</v>
      </c>
      <c r="D71" s="797">
        <v>0</v>
      </c>
      <c r="E71" s="793"/>
      <c r="F71" s="796">
        <v>20</v>
      </c>
      <c r="G71" s="793"/>
    </row>
    <row r="72" spans="1:7">
      <c r="A72" s="791">
        <v>0</v>
      </c>
      <c r="B72" s="791">
        <v>0</v>
      </c>
      <c r="C72" s="792" t="s">
        <v>2978</v>
      </c>
      <c r="D72" s="797">
        <v>0</v>
      </c>
      <c r="E72" s="793"/>
      <c r="F72" s="796">
        <v>20</v>
      </c>
      <c r="G72" s="793"/>
    </row>
    <row r="73" spans="1:7">
      <c r="A73" s="791">
        <v>0</v>
      </c>
      <c r="B73" s="791">
        <v>0</v>
      </c>
      <c r="C73" s="792" t="s">
        <v>2979</v>
      </c>
      <c r="D73" s="797">
        <v>0</v>
      </c>
      <c r="E73" s="793"/>
      <c r="F73" s="796">
        <v>40</v>
      </c>
      <c r="G73" s="793"/>
    </row>
    <row r="74" spans="1:7">
      <c r="A74" s="791">
        <v>0</v>
      </c>
      <c r="B74" s="791">
        <v>0</v>
      </c>
      <c r="C74" s="792" t="s">
        <v>2980</v>
      </c>
      <c r="D74" s="797">
        <v>0</v>
      </c>
      <c r="E74" s="793"/>
      <c r="F74" s="796">
        <v>1</v>
      </c>
      <c r="G74" s="793"/>
    </row>
    <row r="75" spans="1:7">
      <c r="A75" s="791">
        <v>0</v>
      </c>
      <c r="B75" s="791">
        <v>0</v>
      </c>
      <c r="C75" s="797" t="s">
        <v>2981</v>
      </c>
      <c r="D75" s="797">
        <v>0</v>
      </c>
      <c r="E75" s="793"/>
      <c r="F75" s="796">
        <v>25</v>
      </c>
      <c r="G75" s="793"/>
    </row>
    <row r="76" spans="1:7">
      <c r="A76" s="791">
        <v>0</v>
      </c>
      <c r="B76" s="791">
        <v>0</v>
      </c>
      <c r="C76" s="797" t="s">
        <v>2982</v>
      </c>
      <c r="D76" s="797">
        <v>0</v>
      </c>
      <c r="E76" s="793"/>
      <c r="F76" s="796">
        <v>1</v>
      </c>
      <c r="G76" s="793"/>
    </row>
    <row r="77" spans="1:7">
      <c r="A77" s="791">
        <v>0</v>
      </c>
      <c r="B77" s="791">
        <v>0</v>
      </c>
      <c r="C77" s="797" t="s">
        <v>2983</v>
      </c>
      <c r="D77" s="797">
        <v>0</v>
      </c>
      <c r="E77" s="793"/>
      <c r="F77" s="796">
        <v>6</v>
      </c>
      <c r="G77" s="793"/>
    </row>
    <row r="78" spans="1:7">
      <c r="A78" s="791">
        <v>0</v>
      </c>
      <c r="B78" s="791">
        <v>0</v>
      </c>
      <c r="C78" s="797" t="s">
        <v>1875</v>
      </c>
      <c r="D78" s="797">
        <v>0</v>
      </c>
      <c r="E78" s="793"/>
      <c r="F78" s="796">
        <v>400</v>
      </c>
      <c r="G78" s="793"/>
    </row>
    <row r="79" spans="1:7">
      <c r="A79" s="791">
        <v>0</v>
      </c>
      <c r="B79" s="791">
        <v>0</v>
      </c>
      <c r="C79" s="797" t="s">
        <v>2984</v>
      </c>
      <c r="D79" s="797">
        <v>0</v>
      </c>
      <c r="E79" s="793"/>
      <c r="F79" s="796">
        <v>1</v>
      </c>
      <c r="G79" s="793"/>
    </row>
    <row r="80" spans="1:7">
      <c r="A80" s="791"/>
      <c r="B80" s="791"/>
      <c r="C80" s="797"/>
      <c r="D80" s="797"/>
      <c r="E80" s="793"/>
      <c r="F80" s="796"/>
      <c r="G80" s="793"/>
    </row>
    <row r="81" spans="1:7">
      <c r="A81" s="791"/>
      <c r="B81" s="791"/>
      <c r="C81" s="799" t="s">
        <v>2985</v>
      </c>
      <c r="D81" s="797"/>
      <c r="E81" s="793"/>
      <c r="F81" s="796"/>
      <c r="G81" s="793"/>
    </row>
    <row r="82" spans="1:7">
      <c r="A82" s="791"/>
      <c r="B82" s="791"/>
      <c r="C82" s="792" t="s">
        <v>2986</v>
      </c>
      <c r="D82" s="797"/>
      <c r="E82" s="793"/>
      <c r="F82" s="796" t="s">
        <v>2987</v>
      </c>
      <c r="G82" s="793"/>
    </row>
    <row r="83" spans="1:7">
      <c r="A83" s="791"/>
      <c r="B83" s="791"/>
      <c r="C83" s="792" t="s">
        <v>2988</v>
      </c>
      <c r="D83" s="797"/>
      <c r="E83" s="793"/>
      <c r="F83" s="796">
        <v>1</v>
      </c>
      <c r="G83" s="793"/>
    </row>
    <row r="84" spans="1:7">
      <c r="A84" s="791"/>
      <c r="B84" s="791"/>
      <c r="C84" s="792" t="s">
        <v>2989</v>
      </c>
      <c r="D84" s="797"/>
      <c r="E84" s="793"/>
      <c r="F84" s="796">
        <v>4</v>
      </c>
      <c r="G84" s="793"/>
    </row>
    <row r="85" spans="1:7">
      <c r="A85" s="791"/>
      <c r="B85" s="791"/>
      <c r="C85" s="792" t="s">
        <v>2990</v>
      </c>
      <c r="D85" s="797"/>
      <c r="E85" s="793"/>
      <c r="F85" s="796" t="s">
        <v>2987</v>
      </c>
      <c r="G85" s="793"/>
    </row>
    <row r="86" spans="1:7">
      <c r="A86" s="791"/>
      <c r="B86" s="791"/>
      <c r="C86" s="792" t="s">
        <v>2991</v>
      </c>
      <c r="D86" s="797"/>
      <c r="E86" s="793"/>
      <c r="F86" s="796" t="s">
        <v>1768</v>
      </c>
      <c r="G86" s="793"/>
    </row>
    <row r="87" spans="1:7">
      <c r="A87" s="791"/>
      <c r="B87" s="791"/>
      <c r="C87" s="792" t="s">
        <v>2992</v>
      </c>
      <c r="D87" s="797"/>
      <c r="E87" s="793"/>
      <c r="F87" s="796" t="s">
        <v>2987</v>
      </c>
      <c r="G87" s="793"/>
    </row>
    <row r="88" spans="1:7">
      <c r="A88" s="791"/>
      <c r="B88" s="791"/>
      <c r="C88" s="797"/>
      <c r="D88" s="797"/>
      <c r="E88" s="793"/>
      <c r="F88" s="796"/>
      <c r="G88" s="793"/>
    </row>
  </sheetData>
  <mergeCells count="11">
    <mergeCell ref="A6:G6"/>
    <mergeCell ref="A8:B8"/>
    <mergeCell ref="D8:G8"/>
    <mergeCell ref="A9:G9"/>
    <mergeCell ref="A10:C10"/>
    <mergeCell ref="A5:G5"/>
    <mergeCell ref="A1:C4"/>
    <mergeCell ref="D1:G1"/>
    <mergeCell ref="D2:G2"/>
    <mergeCell ref="D3:G3"/>
    <mergeCell ref="D4:G4"/>
  </mergeCells>
  <pageMargins left="0.7" right="0.7" top="0.78740157499999996" bottom="0.78740157499999996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"/>
  <sheetViews>
    <sheetView workbookViewId="0">
      <selection activeCell="K211" sqref="K211"/>
    </sheetView>
  </sheetViews>
  <sheetFormatPr baseColWidth="10" defaultColWidth="8.7109375" defaultRowHeight="13" x14ac:dyDescent="0"/>
  <cols>
    <col min="5" max="5" width="16.28515625" customWidth="1"/>
  </cols>
  <sheetData>
    <row r="1" spans="1:17" ht="14" thickBot="1">
      <c r="A1" s="1135"/>
      <c r="B1" s="1136"/>
      <c r="C1" s="1137"/>
      <c r="D1" s="1138"/>
      <c r="E1" s="1139"/>
      <c r="F1" s="567"/>
      <c r="G1" s="568"/>
      <c r="H1" s="1140" t="s">
        <v>2531</v>
      </c>
      <c r="I1" s="1141"/>
      <c r="J1" s="1141"/>
      <c r="K1" s="1141"/>
      <c r="L1" s="1142"/>
      <c r="M1" s="1143" t="s">
        <v>2532</v>
      </c>
      <c r="N1" s="1141"/>
      <c r="O1" s="1141"/>
      <c r="P1" s="1142"/>
      <c r="Q1" s="570"/>
    </row>
    <row r="2" spans="1:17" ht="14" thickBot="1">
      <c r="A2" s="1140" t="s">
        <v>79</v>
      </c>
      <c r="B2" s="1144"/>
      <c r="C2" s="1145" t="s">
        <v>2533</v>
      </c>
      <c r="D2" s="1146"/>
      <c r="E2" s="1147"/>
      <c r="F2" s="571" t="s">
        <v>1590</v>
      </c>
      <c r="G2" s="572" t="s">
        <v>1589</v>
      </c>
      <c r="H2" s="1140" t="s">
        <v>27</v>
      </c>
      <c r="I2" s="1141"/>
      <c r="J2" s="1144"/>
      <c r="K2" s="1140" t="s">
        <v>28</v>
      </c>
      <c r="L2" s="1144"/>
      <c r="M2" s="1140" t="s">
        <v>1592</v>
      </c>
      <c r="N2" s="1144"/>
      <c r="O2" s="1140" t="s">
        <v>2534</v>
      </c>
      <c r="P2" s="1144"/>
      <c r="Q2" s="570"/>
    </row>
    <row r="3" spans="1:17" ht="18" thickBot="1">
      <c r="A3" s="1132"/>
      <c r="B3" s="1132"/>
      <c r="C3" s="1133" t="s">
        <v>2535</v>
      </c>
      <c r="D3" s="1133"/>
      <c r="E3" s="1133"/>
      <c r="F3" s="573"/>
      <c r="G3" s="573"/>
      <c r="H3" s="1134"/>
      <c r="I3" s="1134"/>
      <c r="J3" s="1134"/>
      <c r="K3" s="1134"/>
      <c r="L3" s="1134"/>
      <c r="M3" s="1134"/>
      <c r="N3" s="1134"/>
      <c r="O3" s="1134"/>
      <c r="P3" s="1134"/>
      <c r="Q3" s="570"/>
    </row>
    <row r="4" spans="1:17" ht="16" thickBot="1">
      <c r="A4" s="1148"/>
      <c r="B4" s="1149"/>
      <c r="C4" s="1160" t="s">
        <v>2536</v>
      </c>
      <c r="D4" s="1162"/>
      <c r="E4" s="1161"/>
      <c r="F4" s="574"/>
      <c r="G4" s="575"/>
      <c r="H4" s="1156"/>
      <c r="I4" s="1163"/>
      <c r="J4" s="1157"/>
      <c r="K4" s="1156"/>
      <c r="L4" s="1157"/>
      <c r="M4" s="1160"/>
      <c r="N4" s="1161"/>
      <c r="O4" s="1158"/>
      <c r="P4" s="1159"/>
      <c r="Q4" s="570"/>
    </row>
    <row r="5" spans="1:17" ht="16" thickBot="1">
      <c r="A5" s="1148">
        <v>1</v>
      </c>
      <c r="B5" s="1149"/>
      <c r="C5" s="1150" t="s">
        <v>2537</v>
      </c>
      <c r="D5" s="1151"/>
      <c r="E5" s="1152"/>
      <c r="F5" s="576"/>
      <c r="G5" s="577"/>
      <c r="H5" s="1153">
        <v>0</v>
      </c>
      <c r="I5" s="1154"/>
      <c r="J5" s="1155"/>
      <c r="K5" s="1153">
        <v>0</v>
      </c>
      <c r="L5" s="1155"/>
      <c r="M5" s="1160"/>
      <c r="N5" s="1161"/>
      <c r="O5" s="1158"/>
      <c r="P5" s="1159"/>
      <c r="Q5" s="570"/>
    </row>
    <row r="6" spans="1:17" ht="14" thickBot="1">
      <c r="A6" s="1148">
        <v>2</v>
      </c>
      <c r="B6" s="1149"/>
      <c r="C6" s="1150" t="s">
        <v>2538</v>
      </c>
      <c r="D6" s="1151"/>
      <c r="E6" s="1152"/>
      <c r="F6" s="576">
        <v>4.7</v>
      </c>
      <c r="G6" s="577" t="s">
        <v>12</v>
      </c>
      <c r="H6" s="1153">
        <v>0</v>
      </c>
      <c r="I6" s="1154"/>
      <c r="J6" s="1155"/>
      <c r="K6" s="1156"/>
      <c r="L6" s="1157"/>
      <c r="M6" s="1156"/>
      <c r="N6" s="1157"/>
      <c r="O6" s="1158"/>
      <c r="P6" s="1159"/>
      <c r="Q6" s="570"/>
    </row>
    <row r="7" spans="1:17" ht="16" thickBot="1">
      <c r="A7" s="1148">
        <v>3</v>
      </c>
      <c r="B7" s="1149"/>
      <c r="C7" s="1150" t="s">
        <v>2539</v>
      </c>
      <c r="D7" s="1151"/>
      <c r="E7" s="1152"/>
      <c r="F7" s="576"/>
      <c r="G7" s="577" t="s">
        <v>2540</v>
      </c>
      <c r="H7" s="1160"/>
      <c r="I7" s="1162"/>
      <c r="J7" s="1161"/>
      <c r="K7" s="1153">
        <v>0</v>
      </c>
      <c r="L7" s="1155"/>
      <c r="M7" s="1156"/>
      <c r="N7" s="1157"/>
      <c r="O7" s="1158"/>
      <c r="P7" s="1159"/>
      <c r="Q7" s="570"/>
    </row>
    <row r="8" spans="1:17" ht="14" thickBot="1">
      <c r="A8" s="1148">
        <v>4</v>
      </c>
      <c r="B8" s="1149"/>
      <c r="C8" s="1150" t="s">
        <v>2541</v>
      </c>
      <c r="D8" s="1151"/>
      <c r="E8" s="1152"/>
      <c r="F8" s="576">
        <v>1</v>
      </c>
      <c r="G8" s="577" t="s">
        <v>12</v>
      </c>
      <c r="H8" s="1156"/>
      <c r="I8" s="1163"/>
      <c r="J8" s="1157"/>
      <c r="K8" s="1153">
        <v>0</v>
      </c>
      <c r="L8" s="1155"/>
      <c r="M8" s="1156"/>
      <c r="N8" s="1157"/>
      <c r="O8" s="1158"/>
      <c r="P8" s="1159"/>
      <c r="Q8" s="570"/>
    </row>
    <row r="9" spans="1:17" ht="14" thickBot="1">
      <c r="A9" s="1148">
        <v>5</v>
      </c>
      <c r="B9" s="1149"/>
      <c r="C9" s="1150" t="s">
        <v>2542</v>
      </c>
      <c r="D9" s="1151"/>
      <c r="E9" s="1152"/>
      <c r="F9" s="576">
        <v>1.6</v>
      </c>
      <c r="G9" s="577" t="s">
        <v>12</v>
      </c>
      <c r="H9" s="1156"/>
      <c r="I9" s="1163"/>
      <c r="J9" s="1157"/>
      <c r="K9" s="1153">
        <v>0</v>
      </c>
      <c r="L9" s="1155"/>
      <c r="M9" s="1156"/>
      <c r="N9" s="1157"/>
      <c r="O9" s="1158"/>
      <c r="P9" s="1159"/>
      <c r="Q9" s="570"/>
    </row>
    <row r="10" spans="1:17" ht="14" thickBot="1">
      <c r="A10" s="1148">
        <v>6</v>
      </c>
      <c r="B10" s="1149"/>
      <c r="C10" s="1164" t="s">
        <v>57</v>
      </c>
      <c r="D10" s="1165"/>
      <c r="E10" s="1166"/>
      <c r="F10" s="578"/>
      <c r="G10" s="579"/>
      <c r="H10" s="1167">
        <v>0</v>
      </c>
      <c r="I10" s="1168"/>
      <c r="J10" s="1169"/>
      <c r="K10" s="1167">
        <v>0</v>
      </c>
      <c r="L10" s="1169"/>
      <c r="M10" s="1170"/>
      <c r="N10" s="1171"/>
      <c r="O10" s="1172"/>
      <c r="P10" s="1173"/>
      <c r="Q10" s="570"/>
    </row>
    <row r="11" spans="1:17" ht="16" thickBot="1">
      <c r="A11" s="1148"/>
      <c r="B11" s="1149"/>
      <c r="C11" s="1160" t="s">
        <v>1864</v>
      </c>
      <c r="D11" s="1162"/>
      <c r="E11" s="1161"/>
      <c r="F11" s="576"/>
      <c r="G11" s="577"/>
      <c r="H11" s="1156"/>
      <c r="I11" s="1163"/>
      <c r="J11" s="1157"/>
      <c r="K11" s="1156"/>
      <c r="L11" s="1157"/>
      <c r="M11" s="1156"/>
      <c r="N11" s="1157"/>
      <c r="O11" s="1158"/>
      <c r="P11" s="1159"/>
      <c r="Q11" s="570"/>
    </row>
    <row r="12" spans="1:17" ht="14" thickBot="1">
      <c r="A12" s="1148">
        <v>7</v>
      </c>
      <c r="B12" s="1149"/>
      <c r="C12" s="1150" t="s">
        <v>1744</v>
      </c>
      <c r="D12" s="1151"/>
      <c r="E12" s="1152"/>
      <c r="F12" s="576">
        <v>0</v>
      </c>
      <c r="G12" s="577" t="s">
        <v>12</v>
      </c>
      <c r="H12" s="1156"/>
      <c r="I12" s="1163"/>
      <c r="J12" s="1157"/>
      <c r="K12" s="1153">
        <v>0</v>
      </c>
      <c r="L12" s="1155"/>
      <c r="M12" s="1156"/>
      <c r="N12" s="1157"/>
      <c r="O12" s="1158"/>
      <c r="P12" s="1159"/>
      <c r="Q12" s="570"/>
    </row>
    <row r="13" spans="1:17" ht="14" thickBot="1">
      <c r="A13" s="1148">
        <v>8</v>
      </c>
      <c r="B13" s="1149"/>
      <c r="C13" s="1150" t="s">
        <v>1568</v>
      </c>
      <c r="D13" s="1151"/>
      <c r="E13" s="1152"/>
      <c r="F13" s="576">
        <v>0</v>
      </c>
      <c r="G13" s="577" t="s">
        <v>12</v>
      </c>
      <c r="H13" s="1156"/>
      <c r="I13" s="1163"/>
      <c r="J13" s="1157"/>
      <c r="K13" s="1153">
        <v>0</v>
      </c>
      <c r="L13" s="1155"/>
      <c r="M13" s="1156"/>
      <c r="N13" s="1157"/>
      <c r="O13" s="1158"/>
      <c r="P13" s="1159"/>
      <c r="Q13" s="570"/>
    </row>
    <row r="14" spans="1:17" ht="14" thickBot="1">
      <c r="A14" s="1148">
        <v>9</v>
      </c>
      <c r="B14" s="1149"/>
      <c r="C14" s="1164" t="s">
        <v>2543</v>
      </c>
      <c r="D14" s="1165"/>
      <c r="E14" s="1166"/>
      <c r="F14" s="578"/>
      <c r="G14" s="579"/>
      <c r="H14" s="1170"/>
      <c r="I14" s="1184"/>
      <c r="J14" s="1171"/>
      <c r="K14" s="1167">
        <v>0</v>
      </c>
      <c r="L14" s="1169"/>
      <c r="M14" s="1170"/>
      <c r="N14" s="1171"/>
      <c r="O14" s="1172"/>
      <c r="P14" s="1173"/>
      <c r="Q14" s="570"/>
    </row>
    <row r="15" spans="1:17" ht="16" thickBot="1">
      <c r="A15" s="1148"/>
      <c r="B15" s="1149"/>
      <c r="C15" s="1174" t="s">
        <v>2544</v>
      </c>
      <c r="D15" s="1175"/>
      <c r="E15" s="1176"/>
      <c r="F15" s="581"/>
      <c r="G15" s="580"/>
      <c r="H15" s="1177">
        <v>0</v>
      </c>
      <c r="I15" s="1178"/>
      <c r="J15" s="1178"/>
      <c r="K15" s="1178"/>
      <c r="L15" s="1179"/>
      <c r="M15" s="1180"/>
      <c r="N15" s="1171"/>
      <c r="O15" s="1172"/>
      <c r="P15" s="1173"/>
      <c r="Q15" s="570"/>
    </row>
    <row r="16" spans="1:17" ht="63.75" customHeight="1">
      <c r="A16" s="1181"/>
      <c r="B16" s="1181"/>
      <c r="C16" s="1182" t="s">
        <v>2545</v>
      </c>
      <c r="D16" s="1182"/>
      <c r="E16" s="1182"/>
      <c r="F16" s="573"/>
      <c r="G16" s="573"/>
      <c r="H16" s="1183"/>
      <c r="I16" s="1183"/>
      <c r="J16" s="1183"/>
      <c r="K16" s="1183"/>
      <c r="L16" s="1183"/>
      <c r="M16" s="1183"/>
      <c r="N16" s="1183"/>
      <c r="O16" s="1183"/>
      <c r="P16" s="1183"/>
      <c r="Q16" s="570"/>
    </row>
    <row r="17" spans="1:17" ht="16" thickBot="1">
      <c r="A17" s="570"/>
      <c r="B17" s="1201"/>
      <c r="C17" s="1201"/>
      <c r="D17" s="573"/>
      <c r="E17" s="1201" t="s">
        <v>2546</v>
      </c>
      <c r="F17" s="1201"/>
      <c r="G17" s="1201"/>
      <c r="H17" s="1201"/>
      <c r="I17" s="573"/>
      <c r="J17" s="1202"/>
      <c r="K17" s="1202"/>
      <c r="L17" s="1202"/>
      <c r="M17" s="1202"/>
      <c r="N17" s="1202"/>
      <c r="O17" s="1202"/>
      <c r="P17" s="1202"/>
      <c r="Q17" s="1202"/>
    </row>
    <row r="18" spans="1:17" ht="14" thickBot="1">
      <c r="A18" s="570"/>
      <c r="B18" s="1192" t="s">
        <v>2547</v>
      </c>
      <c r="C18" s="1193"/>
      <c r="D18" s="582" t="s">
        <v>2548</v>
      </c>
      <c r="E18" s="1194" t="s">
        <v>2549</v>
      </c>
      <c r="F18" s="1195"/>
      <c r="G18" s="1195"/>
      <c r="H18" s="1196"/>
      <c r="I18" s="583"/>
      <c r="J18" s="1197"/>
      <c r="K18" s="1198"/>
      <c r="L18" s="1192" t="s">
        <v>2550</v>
      </c>
      <c r="M18" s="1193"/>
      <c r="N18" s="1192" t="s">
        <v>2551</v>
      </c>
      <c r="O18" s="1193"/>
      <c r="P18" s="1199"/>
      <c r="Q18" s="1200"/>
    </row>
    <row r="19" spans="1:17" ht="14" thickBot="1">
      <c r="A19" s="570"/>
      <c r="B19" s="1185">
        <v>10</v>
      </c>
      <c r="C19" s="1186"/>
      <c r="D19" s="584"/>
      <c r="E19" s="1187" t="s">
        <v>2552</v>
      </c>
      <c r="F19" s="1188"/>
      <c r="G19" s="1188"/>
      <c r="H19" s="1189"/>
      <c r="I19" s="585"/>
      <c r="J19" s="1187"/>
      <c r="K19" s="1189"/>
      <c r="L19" s="1190">
        <v>0</v>
      </c>
      <c r="M19" s="1191"/>
      <c r="N19" s="1190">
        <v>0</v>
      </c>
      <c r="O19" s="1191"/>
      <c r="P19" s="1185"/>
      <c r="Q19" s="1186"/>
    </row>
    <row r="20" spans="1:17" ht="14" thickBot="1">
      <c r="A20" s="570"/>
      <c r="B20" s="1185">
        <v>11</v>
      </c>
      <c r="C20" s="1186"/>
      <c r="D20" s="584"/>
      <c r="E20" s="1187" t="s">
        <v>2553</v>
      </c>
      <c r="F20" s="1188"/>
      <c r="G20" s="1188"/>
      <c r="H20" s="1189"/>
      <c r="I20" s="585"/>
      <c r="J20" s="1187"/>
      <c r="K20" s="1189"/>
      <c r="L20" s="1190">
        <v>0</v>
      </c>
      <c r="M20" s="1191"/>
      <c r="N20" s="1190">
        <v>0</v>
      </c>
      <c r="O20" s="1191"/>
      <c r="P20" s="1185"/>
      <c r="Q20" s="1186"/>
    </row>
    <row r="21" spans="1:17" ht="14" thickBot="1">
      <c r="A21" s="570"/>
      <c r="B21" s="1185">
        <v>12</v>
      </c>
      <c r="C21" s="1186"/>
      <c r="D21" s="584"/>
      <c r="E21" s="1187" t="s">
        <v>2554</v>
      </c>
      <c r="F21" s="1188"/>
      <c r="G21" s="1188"/>
      <c r="H21" s="1189"/>
      <c r="I21" s="585"/>
      <c r="J21" s="1187"/>
      <c r="K21" s="1189"/>
      <c r="L21" s="1190">
        <v>0</v>
      </c>
      <c r="M21" s="1191"/>
      <c r="N21" s="1190">
        <v>0</v>
      </c>
      <c r="O21" s="1191"/>
      <c r="P21" s="1185"/>
      <c r="Q21" s="1186"/>
    </row>
    <row r="22" spans="1:17" ht="14" thickBot="1">
      <c r="A22" s="570"/>
      <c r="B22" s="1185">
        <v>13</v>
      </c>
      <c r="C22" s="1186"/>
      <c r="D22" s="584"/>
      <c r="E22" s="1187" t="s">
        <v>2555</v>
      </c>
      <c r="F22" s="1188"/>
      <c r="G22" s="1188"/>
      <c r="H22" s="1189"/>
      <c r="I22" s="585"/>
      <c r="J22" s="1187"/>
      <c r="K22" s="1189"/>
      <c r="L22" s="1190">
        <v>0</v>
      </c>
      <c r="M22" s="1191"/>
      <c r="N22" s="1190">
        <v>0</v>
      </c>
      <c r="O22" s="1191"/>
      <c r="P22" s="1185"/>
      <c r="Q22" s="1186"/>
    </row>
    <row r="23" spans="1:17" ht="14" thickBot="1">
      <c r="A23" s="570"/>
      <c r="B23" s="1185">
        <v>14</v>
      </c>
      <c r="C23" s="1186"/>
      <c r="D23" s="584"/>
      <c r="E23" s="1187" t="s">
        <v>2556</v>
      </c>
      <c r="F23" s="1188"/>
      <c r="G23" s="1188"/>
      <c r="H23" s="1189"/>
      <c r="I23" s="585"/>
      <c r="J23" s="1187"/>
      <c r="K23" s="1189"/>
      <c r="L23" s="1190">
        <v>0</v>
      </c>
      <c r="M23" s="1191"/>
      <c r="N23" s="1190">
        <v>0</v>
      </c>
      <c r="O23" s="1191"/>
      <c r="P23" s="1185"/>
      <c r="Q23" s="1186"/>
    </row>
    <row r="24" spans="1:17" ht="14" thickBot="1">
      <c r="A24" s="570"/>
      <c r="B24" s="1185">
        <v>15</v>
      </c>
      <c r="C24" s="1186"/>
      <c r="D24" s="584"/>
      <c r="E24" s="1187" t="s">
        <v>2557</v>
      </c>
      <c r="F24" s="1188"/>
      <c r="G24" s="1188"/>
      <c r="H24" s="1189"/>
      <c r="I24" s="585"/>
      <c r="J24" s="1187"/>
      <c r="K24" s="1189"/>
      <c r="L24" s="1190">
        <v>0</v>
      </c>
      <c r="M24" s="1191"/>
      <c r="N24" s="1190">
        <v>0</v>
      </c>
      <c r="O24" s="1191"/>
      <c r="P24" s="1185"/>
      <c r="Q24" s="1186"/>
    </row>
    <row r="25" spans="1:17" ht="14" thickBot="1">
      <c r="A25" s="570"/>
      <c r="B25" s="1185">
        <v>16</v>
      </c>
      <c r="C25" s="1186"/>
      <c r="D25" s="587"/>
      <c r="E25" s="1203" t="s">
        <v>2558</v>
      </c>
      <c r="F25" s="1204"/>
      <c r="G25" s="1204"/>
      <c r="H25" s="1205"/>
      <c r="I25" s="589"/>
      <c r="J25" s="1187"/>
      <c r="K25" s="1189"/>
      <c r="L25" s="1206">
        <v>0</v>
      </c>
      <c r="M25" s="1207"/>
      <c r="N25" s="1206">
        <v>0</v>
      </c>
      <c r="O25" s="1207"/>
      <c r="P25" s="1185"/>
      <c r="Q25" s="1186"/>
    </row>
    <row r="26" spans="1:17">
      <c r="A26" s="570"/>
      <c r="B26" s="1183"/>
      <c r="C26" s="1183"/>
      <c r="D26" s="573"/>
      <c r="E26" s="1209"/>
      <c r="F26" s="1209"/>
      <c r="G26" s="1209"/>
      <c r="H26" s="1209"/>
      <c r="I26" s="573"/>
      <c r="J26" s="1183"/>
      <c r="K26" s="1183"/>
      <c r="L26" s="1183"/>
      <c r="M26" s="1183"/>
      <c r="N26" s="1183"/>
      <c r="O26" s="1183"/>
      <c r="P26" s="1183"/>
      <c r="Q26" s="1183"/>
    </row>
    <row r="27" spans="1:17" ht="16" thickBot="1">
      <c r="A27" s="570"/>
      <c r="B27" s="1202"/>
      <c r="C27" s="1202"/>
      <c r="D27" s="573"/>
      <c r="E27" s="1208" t="s">
        <v>2559</v>
      </c>
      <c r="F27" s="1208"/>
      <c r="G27" s="1208"/>
      <c r="H27" s="1208"/>
      <c r="I27" s="573"/>
      <c r="J27" s="1202"/>
      <c r="K27" s="1202"/>
      <c r="L27" s="1202"/>
      <c r="M27" s="1202"/>
      <c r="N27" s="1202"/>
      <c r="O27" s="1202"/>
      <c r="P27" s="1202"/>
      <c r="Q27" s="1202"/>
    </row>
    <row r="28" spans="1:17" ht="14" thickBot="1">
      <c r="A28" s="570"/>
      <c r="B28" s="1192" t="s">
        <v>2547</v>
      </c>
      <c r="C28" s="1193"/>
      <c r="D28" s="582" t="s">
        <v>2548</v>
      </c>
      <c r="E28" s="1194" t="s">
        <v>2549</v>
      </c>
      <c r="F28" s="1195"/>
      <c r="G28" s="1195"/>
      <c r="H28" s="1196"/>
      <c r="I28" s="583"/>
      <c r="J28" s="1197"/>
      <c r="K28" s="1198"/>
      <c r="L28" s="1192" t="s">
        <v>2560</v>
      </c>
      <c r="M28" s="1193"/>
      <c r="N28" s="1192" t="s">
        <v>2530</v>
      </c>
      <c r="O28" s="1193"/>
      <c r="P28" s="1192" t="s">
        <v>2561</v>
      </c>
      <c r="Q28" s="1193"/>
    </row>
    <row r="29" spans="1:17">
      <c r="A29" s="1239"/>
      <c r="B29" s="1240">
        <v>17</v>
      </c>
      <c r="C29" s="1241"/>
      <c r="D29" s="1244">
        <v>42736</v>
      </c>
      <c r="E29" s="1246" t="s">
        <v>2562</v>
      </c>
      <c r="F29" s="1247"/>
      <c r="G29" s="1247"/>
      <c r="H29" s="1248"/>
      <c r="I29" s="1252">
        <v>1</v>
      </c>
      <c r="J29" s="1221" t="s">
        <v>93</v>
      </c>
      <c r="K29" s="1222"/>
      <c r="L29" s="1225">
        <v>0</v>
      </c>
      <c r="M29" s="1226"/>
      <c r="N29" s="1229">
        <v>0</v>
      </c>
      <c r="O29" s="1226"/>
      <c r="P29" s="1231"/>
      <c r="Q29" s="1232"/>
    </row>
    <row r="30" spans="1:17" ht="14" thickBot="1">
      <c r="A30" s="1239"/>
      <c r="B30" s="1242"/>
      <c r="C30" s="1243"/>
      <c r="D30" s="1245"/>
      <c r="E30" s="1249" t="s">
        <v>2563</v>
      </c>
      <c r="F30" s="1250"/>
      <c r="G30" s="1250"/>
      <c r="H30" s="1251"/>
      <c r="I30" s="1253"/>
      <c r="J30" s="1223"/>
      <c r="K30" s="1224"/>
      <c r="L30" s="1227"/>
      <c r="M30" s="1228"/>
      <c r="N30" s="1230"/>
      <c r="O30" s="1228"/>
      <c r="P30" s="1233"/>
      <c r="Q30" s="1234"/>
    </row>
    <row r="31" spans="1:17" ht="14" thickBot="1">
      <c r="A31" s="570"/>
      <c r="B31" s="1210">
        <v>18</v>
      </c>
      <c r="C31" s="1211"/>
      <c r="D31" s="590"/>
      <c r="E31" s="1212" t="s">
        <v>2564</v>
      </c>
      <c r="F31" s="1213"/>
      <c r="G31" s="1213"/>
      <c r="H31" s="1214"/>
      <c r="I31" s="591"/>
      <c r="J31" s="1235"/>
      <c r="K31" s="1236"/>
      <c r="L31" s="1237"/>
      <c r="M31" s="1238"/>
      <c r="N31" s="1237"/>
      <c r="O31" s="1238"/>
      <c r="P31" s="1219"/>
      <c r="Q31" s="1220"/>
    </row>
    <row r="32" spans="1:17" ht="14" thickBot="1">
      <c r="A32" s="570"/>
      <c r="B32" s="1210">
        <v>19</v>
      </c>
      <c r="C32" s="1211"/>
      <c r="D32" s="592"/>
      <c r="E32" s="1212" t="s">
        <v>2565</v>
      </c>
      <c r="F32" s="1213"/>
      <c r="G32" s="1213"/>
      <c r="H32" s="1214"/>
      <c r="I32" s="591">
        <v>1</v>
      </c>
      <c r="J32" s="1215" t="s">
        <v>93</v>
      </c>
      <c r="K32" s="1216"/>
      <c r="L32" s="1217">
        <v>0</v>
      </c>
      <c r="M32" s="1218"/>
      <c r="N32" s="1217">
        <v>0</v>
      </c>
      <c r="O32" s="1218"/>
      <c r="P32" s="1219"/>
      <c r="Q32" s="1220"/>
    </row>
    <row r="33" spans="1:17" ht="14" thickBot="1">
      <c r="A33" s="570"/>
      <c r="B33" s="1210">
        <v>20</v>
      </c>
      <c r="C33" s="1211"/>
      <c r="D33" s="592"/>
      <c r="E33" s="1212" t="s">
        <v>2566</v>
      </c>
      <c r="F33" s="1213"/>
      <c r="G33" s="1213"/>
      <c r="H33" s="1214"/>
      <c r="I33" s="591">
        <v>2</v>
      </c>
      <c r="J33" s="1215" t="s">
        <v>93</v>
      </c>
      <c r="K33" s="1216"/>
      <c r="L33" s="1217">
        <v>0</v>
      </c>
      <c r="M33" s="1218"/>
      <c r="N33" s="1217">
        <v>0</v>
      </c>
      <c r="O33" s="1218"/>
      <c r="P33" s="1219"/>
      <c r="Q33" s="1220"/>
    </row>
    <row r="34" spans="1:17" ht="25.5" customHeight="1" thickBot="1">
      <c r="A34" s="570"/>
      <c r="B34" s="1210">
        <v>21</v>
      </c>
      <c r="C34" s="1211"/>
      <c r="D34" s="593">
        <v>42767</v>
      </c>
      <c r="E34" s="1254" t="s">
        <v>2567</v>
      </c>
      <c r="F34" s="1213"/>
      <c r="G34" s="1213"/>
      <c r="H34" s="1214"/>
      <c r="I34" s="591">
        <v>2</v>
      </c>
      <c r="J34" s="1215" t="s">
        <v>93</v>
      </c>
      <c r="K34" s="1216"/>
      <c r="L34" s="1217">
        <v>0</v>
      </c>
      <c r="M34" s="1218"/>
      <c r="N34" s="1217">
        <v>0</v>
      </c>
      <c r="O34" s="1218"/>
      <c r="P34" s="1219"/>
      <c r="Q34" s="1220"/>
    </row>
    <row r="35" spans="1:17" ht="14" thickBot="1">
      <c r="A35" s="570"/>
      <c r="B35" s="1210">
        <v>22</v>
      </c>
      <c r="C35" s="1211"/>
      <c r="D35" s="593">
        <v>42795</v>
      </c>
      <c r="E35" s="1254" t="s">
        <v>2568</v>
      </c>
      <c r="F35" s="1213"/>
      <c r="G35" s="1213"/>
      <c r="H35" s="1214"/>
      <c r="I35" s="591">
        <v>2</v>
      </c>
      <c r="J35" s="1215" t="s">
        <v>93</v>
      </c>
      <c r="K35" s="1216"/>
      <c r="L35" s="1217">
        <v>0</v>
      </c>
      <c r="M35" s="1218"/>
      <c r="N35" s="1217">
        <v>0</v>
      </c>
      <c r="O35" s="1218"/>
      <c r="P35" s="1219"/>
      <c r="Q35" s="1220"/>
    </row>
    <row r="36" spans="1:17" ht="14" thickBot="1">
      <c r="A36" s="570"/>
      <c r="B36" s="1210">
        <v>23</v>
      </c>
      <c r="C36" s="1211"/>
      <c r="D36" s="593">
        <v>42826</v>
      </c>
      <c r="E36" s="1255" t="s">
        <v>2569</v>
      </c>
      <c r="F36" s="1256"/>
      <c r="G36" s="1256"/>
      <c r="H36" s="1257"/>
      <c r="I36" s="591">
        <v>4</v>
      </c>
      <c r="J36" s="1215" t="s">
        <v>93</v>
      </c>
      <c r="K36" s="1216"/>
      <c r="L36" s="1217">
        <v>0</v>
      </c>
      <c r="M36" s="1218"/>
      <c r="N36" s="1217">
        <v>0</v>
      </c>
      <c r="O36" s="1218"/>
      <c r="P36" s="1219"/>
      <c r="Q36" s="1220"/>
    </row>
    <row r="37" spans="1:17" ht="14" thickBot="1">
      <c r="A37" s="570"/>
      <c r="B37" s="1210">
        <v>24</v>
      </c>
      <c r="C37" s="1211"/>
      <c r="D37" s="593">
        <v>42856</v>
      </c>
      <c r="E37" s="1255" t="s">
        <v>2570</v>
      </c>
      <c r="F37" s="1256"/>
      <c r="G37" s="1256"/>
      <c r="H37" s="1257"/>
      <c r="I37" s="591">
        <v>2</v>
      </c>
      <c r="J37" s="1215" t="s">
        <v>93</v>
      </c>
      <c r="K37" s="1216"/>
      <c r="L37" s="1217">
        <v>0</v>
      </c>
      <c r="M37" s="1218"/>
      <c r="N37" s="1217">
        <v>0</v>
      </c>
      <c r="O37" s="1218"/>
      <c r="P37" s="1219"/>
      <c r="Q37" s="1220"/>
    </row>
    <row r="38" spans="1:17" ht="14" thickBot="1">
      <c r="A38" s="570"/>
      <c r="B38" s="1210">
        <v>25</v>
      </c>
      <c r="C38" s="1211"/>
      <c r="D38" s="593">
        <v>42887</v>
      </c>
      <c r="E38" s="1255" t="s">
        <v>2571</v>
      </c>
      <c r="F38" s="1256"/>
      <c r="G38" s="1256"/>
      <c r="H38" s="1257"/>
      <c r="I38" s="591">
        <v>1</v>
      </c>
      <c r="J38" s="1215" t="s">
        <v>93</v>
      </c>
      <c r="K38" s="1216"/>
      <c r="L38" s="1217">
        <v>0</v>
      </c>
      <c r="M38" s="1218"/>
      <c r="N38" s="1217">
        <v>0</v>
      </c>
      <c r="O38" s="1218"/>
      <c r="P38" s="1219"/>
      <c r="Q38" s="1220"/>
    </row>
    <row r="39" spans="1:17" ht="14" thickBot="1">
      <c r="A39" s="570"/>
      <c r="B39" s="1210">
        <v>26</v>
      </c>
      <c r="C39" s="1211"/>
      <c r="D39" s="593">
        <v>42917</v>
      </c>
      <c r="E39" s="1255" t="s">
        <v>2572</v>
      </c>
      <c r="F39" s="1256"/>
      <c r="G39" s="1256"/>
      <c r="H39" s="1257"/>
      <c r="I39" s="591">
        <v>1</v>
      </c>
      <c r="J39" s="1215" t="s">
        <v>93</v>
      </c>
      <c r="K39" s="1216"/>
      <c r="L39" s="1217">
        <v>0</v>
      </c>
      <c r="M39" s="1218"/>
      <c r="N39" s="1217">
        <v>0</v>
      </c>
      <c r="O39" s="1218"/>
      <c r="P39" s="1219"/>
      <c r="Q39" s="1220"/>
    </row>
    <row r="40" spans="1:17" ht="14" thickBot="1">
      <c r="A40" s="570"/>
      <c r="B40" s="1210">
        <v>27</v>
      </c>
      <c r="C40" s="1211"/>
      <c r="D40" s="593">
        <v>42948</v>
      </c>
      <c r="E40" s="1255" t="s">
        <v>2573</v>
      </c>
      <c r="F40" s="1256"/>
      <c r="G40" s="1256"/>
      <c r="H40" s="1257"/>
      <c r="I40" s="591">
        <v>2</v>
      </c>
      <c r="J40" s="1215" t="s">
        <v>93</v>
      </c>
      <c r="K40" s="1216"/>
      <c r="L40" s="1217">
        <v>0</v>
      </c>
      <c r="M40" s="1218"/>
      <c r="N40" s="1217">
        <v>0</v>
      </c>
      <c r="O40" s="1218"/>
      <c r="P40" s="1219"/>
      <c r="Q40" s="1220"/>
    </row>
    <row r="41" spans="1:17" ht="14" thickBot="1">
      <c r="A41" s="570"/>
      <c r="B41" s="1210">
        <v>28</v>
      </c>
      <c r="C41" s="1211"/>
      <c r="D41" s="594" t="s">
        <v>2084</v>
      </c>
      <c r="E41" s="1254" t="s">
        <v>2574</v>
      </c>
      <c r="F41" s="1213"/>
      <c r="G41" s="1213"/>
      <c r="H41" s="1214"/>
      <c r="I41" s="591">
        <v>3</v>
      </c>
      <c r="J41" s="1215" t="s">
        <v>93</v>
      </c>
      <c r="K41" s="1216"/>
      <c r="L41" s="1217">
        <v>0</v>
      </c>
      <c r="M41" s="1218"/>
      <c r="N41" s="1217">
        <v>0</v>
      </c>
      <c r="O41" s="1218"/>
      <c r="P41" s="1219"/>
      <c r="Q41" s="1220"/>
    </row>
    <row r="42" spans="1:17" ht="14" thickBot="1">
      <c r="A42" s="570"/>
      <c r="B42" s="1210">
        <v>29</v>
      </c>
      <c r="C42" s="1211"/>
      <c r="D42" s="592"/>
      <c r="E42" s="1261" t="s">
        <v>2575</v>
      </c>
      <c r="F42" s="1262"/>
      <c r="G42" s="1262"/>
      <c r="H42" s="1263"/>
      <c r="I42" s="591"/>
      <c r="J42" s="1215"/>
      <c r="K42" s="1216"/>
      <c r="L42" s="1237"/>
      <c r="M42" s="1238"/>
      <c r="N42" s="1264">
        <v>0</v>
      </c>
      <c r="O42" s="1265"/>
      <c r="P42" s="1219"/>
      <c r="Q42" s="1220"/>
    </row>
    <row r="43" spans="1:17" ht="25.5" customHeight="1" thickBot="1">
      <c r="A43" s="570"/>
      <c r="B43" s="1210">
        <v>30</v>
      </c>
      <c r="C43" s="1211"/>
      <c r="D43" s="592"/>
      <c r="E43" s="1212" t="s">
        <v>2576</v>
      </c>
      <c r="F43" s="1213"/>
      <c r="G43" s="1213"/>
      <c r="H43" s="1213"/>
      <c r="I43" s="1213"/>
      <c r="J43" s="1213"/>
      <c r="K43" s="1213"/>
      <c r="L43" s="1213"/>
      <c r="M43" s="1214"/>
      <c r="N43" s="1237"/>
      <c r="O43" s="1238"/>
      <c r="P43" s="1219"/>
      <c r="Q43" s="1220"/>
    </row>
    <row r="44" spans="1:17" ht="14" thickBot="1">
      <c r="A44" s="570"/>
      <c r="B44" s="1210">
        <v>31</v>
      </c>
      <c r="C44" s="1211"/>
      <c r="D44" s="595">
        <v>42005</v>
      </c>
      <c r="E44" s="1258" t="s">
        <v>2577</v>
      </c>
      <c r="F44" s="1256"/>
      <c r="G44" s="1256"/>
      <c r="H44" s="1257"/>
      <c r="I44" s="591">
        <v>28</v>
      </c>
      <c r="J44" s="1215" t="s">
        <v>309</v>
      </c>
      <c r="K44" s="1216"/>
      <c r="L44" s="1217">
        <v>0</v>
      </c>
      <c r="M44" s="1218"/>
      <c r="N44" s="1259">
        <v>0</v>
      </c>
      <c r="O44" s="1260"/>
      <c r="P44" s="1219"/>
      <c r="Q44" s="1220"/>
    </row>
    <row r="45" spans="1:17" ht="14" thickBot="1">
      <c r="A45" s="570"/>
      <c r="B45" s="1210">
        <v>32</v>
      </c>
      <c r="C45" s="1211"/>
      <c r="D45" s="595">
        <v>42370</v>
      </c>
      <c r="E45" s="1258" t="s">
        <v>2578</v>
      </c>
      <c r="F45" s="1256"/>
      <c r="G45" s="1256"/>
      <c r="H45" s="1257"/>
      <c r="I45" s="591">
        <v>1</v>
      </c>
      <c r="J45" s="1215" t="s">
        <v>309</v>
      </c>
      <c r="K45" s="1216"/>
      <c r="L45" s="1217">
        <v>0</v>
      </c>
      <c r="M45" s="1218"/>
      <c r="N45" s="1259">
        <v>0</v>
      </c>
      <c r="O45" s="1260"/>
      <c r="P45" s="1219"/>
      <c r="Q45" s="1220"/>
    </row>
    <row r="46" spans="1:17" ht="14" thickBot="1">
      <c r="A46" s="570"/>
      <c r="B46" s="1210">
        <v>33</v>
      </c>
      <c r="C46" s="1211"/>
      <c r="D46" s="595">
        <v>42736</v>
      </c>
      <c r="E46" s="1258" t="s">
        <v>2579</v>
      </c>
      <c r="F46" s="1256"/>
      <c r="G46" s="1256"/>
      <c r="H46" s="1257"/>
      <c r="I46" s="591">
        <v>8</v>
      </c>
      <c r="J46" s="1215" t="s">
        <v>93</v>
      </c>
      <c r="K46" s="1216"/>
      <c r="L46" s="1217">
        <v>0</v>
      </c>
      <c r="M46" s="1218"/>
      <c r="N46" s="1259">
        <v>0</v>
      </c>
      <c r="O46" s="1260"/>
      <c r="P46" s="1219"/>
      <c r="Q46" s="1220"/>
    </row>
    <row r="47" spans="1:17" ht="14" thickBot="1">
      <c r="A47" s="570"/>
      <c r="B47" s="1210">
        <v>34</v>
      </c>
      <c r="C47" s="1211"/>
      <c r="D47" s="595">
        <v>43101</v>
      </c>
      <c r="E47" s="1258" t="s">
        <v>2580</v>
      </c>
      <c r="F47" s="1256"/>
      <c r="G47" s="1256"/>
      <c r="H47" s="1257"/>
      <c r="I47" s="591">
        <v>1</v>
      </c>
      <c r="J47" s="1215" t="s">
        <v>93</v>
      </c>
      <c r="K47" s="1216"/>
      <c r="L47" s="1217">
        <v>0</v>
      </c>
      <c r="M47" s="1218"/>
      <c r="N47" s="1259">
        <v>0</v>
      </c>
      <c r="O47" s="1260"/>
      <c r="P47" s="1219"/>
      <c r="Q47" s="1220"/>
    </row>
    <row r="48" spans="1:17" ht="14" thickBot="1">
      <c r="A48" s="570"/>
      <c r="B48" s="1210">
        <v>35</v>
      </c>
      <c r="C48" s="1211"/>
      <c r="D48" s="595">
        <v>43466</v>
      </c>
      <c r="E48" s="1258" t="s">
        <v>2581</v>
      </c>
      <c r="F48" s="1256"/>
      <c r="G48" s="1256"/>
      <c r="H48" s="1257"/>
      <c r="I48" s="591">
        <v>1</v>
      </c>
      <c r="J48" s="1215" t="s">
        <v>93</v>
      </c>
      <c r="K48" s="1216"/>
      <c r="L48" s="1217">
        <v>0</v>
      </c>
      <c r="M48" s="1218"/>
      <c r="N48" s="1259">
        <v>0</v>
      </c>
      <c r="O48" s="1260"/>
      <c r="P48" s="1219"/>
      <c r="Q48" s="1220"/>
    </row>
    <row r="49" spans="1:17" ht="14" thickBot="1">
      <c r="A49" s="570"/>
      <c r="B49" s="1210">
        <v>36</v>
      </c>
      <c r="C49" s="1211"/>
      <c r="D49" s="595">
        <v>43831</v>
      </c>
      <c r="E49" s="1258" t="s">
        <v>2582</v>
      </c>
      <c r="F49" s="1256"/>
      <c r="G49" s="1256"/>
      <c r="H49" s="1257"/>
      <c r="I49" s="591">
        <v>1</v>
      </c>
      <c r="J49" s="1215" t="s">
        <v>93</v>
      </c>
      <c r="K49" s="1216"/>
      <c r="L49" s="1217">
        <v>0</v>
      </c>
      <c r="M49" s="1218"/>
      <c r="N49" s="1259">
        <v>0</v>
      </c>
      <c r="O49" s="1260"/>
      <c r="P49" s="1219"/>
      <c r="Q49" s="1220"/>
    </row>
    <row r="50" spans="1:17" ht="14" thickBot="1">
      <c r="A50" s="570"/>
      <c r="B50" s="1210">
        <v>37</v>
      </c>
      <c r="C50" s="1211"/>
      <c r="D50" s="595">
        <v>44197</v>
      </c>
      <c r="E50" s="1258" t="s">
        <v>2583</v>
      </c>
      <c r="F50" s="1256"/>
      <c r="G50" s="1256"/>
      <c r="H50" s="1257"/>
      <c r="I50" s="591">
        <v>2</v>
      </c>
      <c r="J50" s="1215" t="s">
        <v>93</v>
      </c>
      <c r="K50" s="1216"/>
      <c r="L50" s="1217">
        <v>0</v>
      </c>
      <c r="M50" s="1218"/>
      <c r="N50" s="1259">
        <v>0</v>
      </c>
      <c r="O50" s="1260"/>
      <c r="P50" s="1219"/>
      <c r="Q50" s="1220"/>
    </row>
    <row r="51" spans="1:17" ht="14" thickBot="1">
      <c r="A51" s="570"/>
      <c r="B51" s="1210">
        <v>38</v>
      </c>
      <c r="C51" s="1211"/>
      <c r="D51" s="595">
        <v>44562</v>
      </c>
      <c r="E51" s="1258" t="s">
        <v>2584</v>
      </c>
      <c r="F51" s="1256"/>
      <c r="G51" s="1256"/>
      <c r="H51" s="1257"/>
      <c r="I51" s="591">
        <v>2</v>
      </c>
      <c r="J51" s="1215" t="s">
        <v>93</v>
      </c>
      <c r="K51" s="1216"/>
      <c r="L51" s="1217">
        <v>0</v>
      </c>
      <c r="M51" s="1218"/>
      <c r="N51" s="1259">
        <v>0</v>
      </c>
      <c r="O51" s="1260"/>
      <c r="P51" s="1219"/>
      <c r="Q51" s="1220"/>
    </row>
    <row r="52" spans="1:17" ht="14" thickBot="1">
      <c r="A52" s="570"/>
      <c r="B52" s="1210">
        <v>39</v>
      </c>
      <c r="C52" s="1211"/>
      <c r="D52" s="595">
        <v>44927</v>
      </c>
      <c r="E52" s="1258" t="s">
        <v>2585</v>
      </c>
      <c r="F52" s="1256"/>
      <c r="G52" s="1256"/>
      <c r="H52" s="1257"/>
      <c r="I52" s="591">
        <v>5</v>
      </c>
      <c r="J52" s="1215" t="s">
        <v>93</v>
      </c>
      <c r="K52" s="1216"/>
      <c r="L52" s="1217">
        <v>0</v>
      </c>
      <c r="M52" s="1218"/>
      <c r="N52" s="1259">
        <v>0</v>
      </c>
      <c r="O52" s="1260"/>
      <c r="P52" s="1219"/>
      <c r="Q52" s="1220"/>
    </row>
    <row r="53" spans="1:17" ht="14" thickBot="1">
      <c r="A53" s="570"/>
      <c r="B53" s="1210">
        <v>40</v>
      </c>
      <c r="C53" s="1211"/>
      <c r="D53" s="595">
        <v>45292</v>
      </c>
      <c r="E53" s="1258" t="s">
        <v>2586</v>
      </c>
      <c r="F53" s="1256"/>
      <c r="G53" s="1256"/>
      <c r="H53" s="1257"/>
      <c r="I53" s="591">
        <v>1</v>
      </c>
      <c r="J53" s="1215" t="s">
        <v>93</v>
      </c>
      <c r="K53" s="1216"/>
      <c r="L53" s="1217">
        <v>0</v>
      </c>
      <c r="M53" s="1218"/>
      <c r="N53" s="1259">
        <v>0</v>
      </c>
      <c r="O53" s="1260"/>
      <c r="P53" s="1219"/>
      <c r="Q53" s="1220"/>
    </row>
    <row r="54" spans="1:17" ht="14" thickBot="1">
      <c r="A54" s="570"/>
      <c r="B54" s="1210">
        <v>41</v>
      </c>
      <c r="C54" s="1211"/>
      <c r="D54" s="595">
        <v>45658</v>
      </c>
      <c r="E54" s="1258" t="s">
        <v>2587</v>
      </c>
      <c r="F54" s="1256"/>
      <c r="G54" s="1256"/>
      <c r="H54" s="1257"/>
      <c r="I54" s="591">
        <v>2</v>
      </c>
      <c r="J54" s="1215" t="s">
        <v>93</v>
      </c>
      <c r="K54" s="1216"/>
      <c r="L54" s="1217">
        <v>0</v>
      </c>
      <c r="M54" s="1218"/>
      <c r="N54" s="1259">
        <v>0</v>
      </c>
      <c r="O54" s="1260"/>
      <c r="P54" s="1219"/>
      <c r="Q54" s="1220"/>
    </row>
    <row r="55" spans="1:17" ht="14" thickBot="1">
      <c r="A55" s="570"/>
      <c r="B55" s="1210">
        <v>42</v>
      </c>
      <c r="C55" s="1211"/>
      <c r="D55" s="595">
        <v>46023</v>
      </c>
      <c r="E55" s="1258" t="s">
        <v>2588</v>
      </c>
      <c r="F55" s="1256"/>
      <c r="G55" s="1256"/>
      <c r="H55" s="1257"/>
      <c r="I55" s="591">
        <v>5</v>
      </c>
      <c r="J55" s="1215" t="s">
        <v>93</v>
      </c>
      <c r="K55" s="1216"/>
      <c r="L55" s="1217">
        <v>0</v>
      </c>
      <c r="M55" s="1218"/>
      <c r="N55" s="1259">
        <v>0</v>
      </c>
      <c r="O55" s="1260"/>
      <c r="P55" s="1219"/>
      <c r="Q55" s="1220"/>
    </row>
    <row r="56" spans="1:17" ht="14" thickBot="1">
      <c r="A56" s="570"/>
      <c r="B56" s="1210">
        <v>43</v>
      </c>
      <c r="C56" s="1211"/>
      <c r="D56" s="595">
        <v>46388</v>
      </c>
      <c r="E56" s="1258" t="s">
        <v>2589</v>
      </c>
      <c r="F56" s="1256"/>
      <c r="G56" s="1256"/>
      <c r="H56" s="1257"/>
      <c r="I56" s="591">
        <v>1</v>
      </c>
      <c r="J56" s="1215" t="s">
        <v>93</v>
      </c>
      <c r="K56" s="1216"/>
      <c r="L56" s="1217">
        <v>0</v>
      </c>
      <c r="M56" s="1218"/>
      <c r="N56" s="1259">
        <v>0</v>
      </c>
      <c r="O56" s="1260"/>
      <c r="P56" s="1219"/>
      <c r="Q56" s="1220"/>
    </row>
    <row r="57" spans="1:17" ht="14" thickBot="1">
      <c r="A57" s="570"/>
      <c r="B57" s="1210">
        <v>44</v>
      </c>
      <c r="C57" s="1211"/>
      <c r="D57" s="595">
        <v>46753</v>
      </c>
      <c r="E57" s="1258" t="s">
        <v>2590</v>
      </c>
      <c r="F57" s="1256"/>
      <c r="G57" s="1256"/>
      <c r="H57" s="1257"/>
      <c r="I57" s="591">
        <v>2</v>
      </c>
      <c r="J57" s="1215" t="s">
        <v>93</v>
      </c>
      <c r="K57" s="1216"/>
      <c r="L57" s="1217">
        <v>0</v>
      </c>
      <c r="M57" s="1218"/>
      <c r="N57" s="1259">
        <v>0</v>
      </c>
      <c r="O57" s="1260"/>
      <c r="P57" s="1219"/>
      <c r="Q57" s="1220"/>
    </row>
    <row r="58" spans="1:17" ht="14" thickBot="1">
      <c r="A58" s="570"/>
      <c r="B58" s="1210">
        <v>45</v>
      </c>
      <c r="C58" s="1211"/>
      <c r="D58" s="595">
        <v>47119</v>
      </c>
      <c r="E58" s="1258" t="s">
        <v>2591</v>
      </c>
      <c r="F58" s="1256"/>
      <c r="G58" s="1256"/>
      <c r="H58" s="1257"/>
      <c r="I58" s="591">
        <v>1</v>
      </c>
      <c r="J58" s="1215" t="s">
        <v>93</v>
      </c>
      <c r="K58" s="1216"/>
      <c r="L58" s="1217">
        <v>0</v>
      </c>
      <c r="M58" s="1218"/>
      <c r="N58" s="1217">
        <v>0</v>
      </c>
      <c r="O58" s="1218"/>
      <c r="P58" s="1219"/>
      <c r="Q58" s="1220"/>
    </row>
    <row r="59" spans="1:17" ht="14" thickBot="1">
      <c r="A59" s="570"/>
      <c r="B59" s="1210">
        <v>46</v>
      </c>
      <c r="C59" s="1211"/>
      <c r="D59" s="595">
        <v>10959</v>
      </c>
      <c r="E59" s="1258" t="s">
        <v>2592</v>
      </c>
      <c r="F59" s="1256"/>
      <c r="G59" s="1256"/>
      <c r="H59" s="1257"/>
      <c r="I59" s="591">
        <v>1</v>
      </c>
      <c r="J59" s="1215" t="s">
        <v>309</v>
      </c>
      <c r="K59" s="1216"/>
      <c r="L59" s="1217">
        <v>0</v>
      </c>
      <c r="M59" s="1218"/>
      <c r="N59" s="1259">
        <v>0</v>
      </c>
      <c r="O59" s="1260"/>
      <c r="P59" s="1219"/>
      <c r="Q59" s="1220"/>
    </row>
    <row r="60" spans="1:17" ht="14" thickBot="1">
      <c r="A60" s="570"/>
      <c r="B60" s="1210">
        <v>47</v>
      </c>
      <c r="C60" s="1211"/>
      <c r="D60" s="592"/>
      <c r="E60" s="1266" t="s">
        <v>2593</v>
      </c>
      <c r="F60" s="1267"/>
      <c r="G60" s="1267"/>
      <c r="H60" s="1268"/>
      <c r="I60" s="591"/>
      <c r="J60" s="1215"/>
      <c r="K60" s="1216"/>
      <c r="L60" s="1237"/>
      <c r="M60" s="1238"/>
      <c r="N60" s="1264">
        <v>0</v>
      </c>
      <c r="O60" s="1265"/>
      <c r="P60" s="1219"/>
      <c r="Q60" s="1220"/>
    </row>
    <row r="61" spans="1:17" ht="14" thickBot="1">
      <c r="A61" s="570"/>
      <c r="B61" s="1210">
        <v>48</v>
      </c>
      <c r="C61" s="1211"/>
      <c r="D61" s="592"/>
      <c r="E61" s="1266" t="s">
        <v>2594</v>
      </c>
      <c r="F61" s="1267"/>
      <c r="G61" s="1267"/>
      <c r="H61" s="1268"/>
      <c r="I61" s="591"/>
      <c r="J61" s="1215"/>
      <c r="K61" s="1216"/>
      <c r="L61" s="1237"/>
      <c r="M61" s="1238"/>
      <c r="N61" s="1264">
        <v>0</v>
      </c>
      <c r="O61" s="1265"/>
      <c r="P61" s="1219"/>
      <c r="Q61" s="1220"/>
    </row>
    <row r="62" spans="1:17" ht="25.5" customHeight="1" thickBot="1">
      <c r="A62" s="570"/>
      <c r="B62" s="1210">
        <v>49</v>
      </c>
      <c r="C62" s="1211"/>
      <c r="D62" s="592"/>
      <c r="E62" s="1258" t="s">
        <v>2595</v>
      </c>
      <c r="F62" s="1256"/>
      <c r="G62" s="1256"/>
      <c r="H62" s="1257"/>
      <c r="I62" s="591">
        <v>9</v>
      </c>
      <c r="J62" s="1215" t="s">
        <v>190</v>
      </c>
      <c r="K62" s="1216"/>
      <c r="L62" s="1217">
        <v>0</v>
      </c>
      <c r="M62" s="1218"/>
      <c r="N62" s="1217">
        <v>0</v>
      </c>
      <c r="O62" s="1218"/>
      <c r="P62" s="1219"/>
      <c r="Q62" s="1220"/>
    </row>
    <row r="63" spans="1:17" ht="14" thickBot="1">
      <c r="A63" s="570"/>
      <c r="B63" s="1210">
        <v>50</v>
      </c>
      <c r="C63" s="1211"/>
      <c r="D63" s="592"/>
      <c r="E63" s="1258" t="s">
        <v>2596</v>
      </c>
      <c r="F63" s="1256"/>
      <c r="G63" s="1256"/>
      <c r="H63" s="1257"/>
      <c r="I63" s="591">
        <v>9</v>
      </c>
      <c r="J63" s="1215" t="s">
        <v>190</v>
      </c>
      <c r="K63" s="1216"/>
      <c r="L63" s="1217">
        <v>0</v>
      </c>
      <c r="M63" s="1218"/>
      <c r="N63" s="1217">
        <v>0</v>
      </c>
      <c r="O63" s="1218"/>
      <c r="P63" s="1219"/>
      <c r="Q63" s="1220"/>
    </row>
    <row r="64" spans="1:17" ht="14" thickBot="1">
      <c r="A64" s="570"/>
      <c r="B64" s="1210">
        <v>51</v>
      </c>
      <c r="C64" s="1211"/>
      <c r="D64" s="592"/>
      <c r="E64" s="1258" t="s">
        <v>2597</v>
      </c>
      <c r="F64" s="1256"/>
      <c r="G64" s="1256"/>
      <c r="H64" s="1257"/>
      <c r="I64" s="591"/>
      <c r="J64" s="1215"/>
      <c r="K64" s="1216"/>
      <c r="L64" s="1237"/>
      <c r="M64" s="1238"/>
      <c r="N64" s="1217">
        <v>0</v>
      </c>
      <c r="O64" s="1218"/>
      <c r="P64" s="1219"/>
      <c r="Q64" s="1220"/>
    </row>
    <row r="65" spans="1:17" ht="14" thickBot="1">
      <c r="A65" s="570"/>
      <c r="B65" s="1210">
        <v>52</v>
      </c>
      <c r="C65" s="1211"/>
      <c r="D65" s="592"/>
      <c r="E65" s="1258" t="s">
        <v>2598</v>
      </c>
      <c r="F65" s="1256"/>
      <c r="G65" s="1256"/>
      <c r="H65" s="1257"/>
      <c r="I65" s="591"/>
      <c r="J65" s="1215"/>
      <c r="K65" s="1216"/>
      <c r="L65" s="1237"/>
      <c r="M65" s="1238"/>
      <c r="N65" s="1217">
        <v>0</v>
      </c>
      <c r="O65" s="1218"/>
      <c r="P65" s="1219"/>
      <c r="Q65" s="1220"/>
    </row>
    <row r="66" spans="1:17" ht="25.5" customHeight="1" thickBot="1">
      <c r="A66" s="570"/>
      <c r="B66" s="1210">
        <v>53</v>
      </c>
      <c r="C66" s="1211"/>
      <c r="D66" s="592"/>
      <c r="E66" s="1258" t="s">
        <v>2599</v>
      </c>
      <c r="F66" s="1256"/>
      <c r="G66" s="1256"/>
      <c r="H66" s="1257"/>
      <c r="I66" s="591"/>
      <c r="J66" s="1215"/>
      <c r="K66" s="1216"/>
      <c r="L66" s="1237"/>
      <c r="M66" s="1238"/>
      <c r="N66" s="1217">
        <v>0</v>
      </c>
      <c r="O66" s="1218"/>
      <c r="P66" s="1219"/>
      <c r="Q66" s="1220"/>
    </row>
    <row r="67" spans="1:17" ht="25.5" customHeight="1" thickBot="1">
      <c r="A67" s="570"/>
      <c r="B67" s="1210">
        <v>54</v>
      </c>
      <c r="C67" s="1211"/>
      <c r="D67" s="592"/>
      <c r="E67" s="1258" t="s">
        <v>2600</v>
      </c>
      <c r="F67" s="1256"/>
      <c r="G67" s="1256"/>
      <c r="H67" s="1257"/>
      <c r="I67" s="591"/>
      <c r="J67" s="1215"/>
      <c r="K67" s="1216"/>
      <c r="L67" s="1237"/>
      <c r="M67" s="1238"/>
      <c r="N67" s="1217">
        <v>0</v>
      </c>
      <c r="O67" s="1218"/>
      <c r="P67" s="1219"/>
      <c r="Q67" s="1220"/>
    </row>
    <row r="68" spans="1:17" ht="14" thickBot="1">
      <c r="A68" s="570"/>
      <c r="B68" s="1274">
        <v>55</v>
      </c>
      <c r="C68" s="1275"/>
      <c r="D68" s="596"/>
      <c r="E68" s="1276" t="s">
        <v>2601</v>
      </c>
      <c r="F68" s="1277"/>
      <c r="G68" s="1277"/>
      <c r="H68" s="1278"/>
      <c r="I68" s="597"/>
      <c r="J68" s="1279"/>
      <c r="K68" s="1280"/>
      <c r="L68" s="1281"/>
      <c r="M68" s="1282"/>
      <c r="N68" s="1283">
        <v>0</v>
      </c>
      <c r="O68" s="1284"/>
      <c r="P68" s="1285"/>
      <c r="Q68" s="1286"/>
    </row>
    <row r="69" spans="1:17" ht="14" thickBot="1">
      <c r="A69" s="570"/>
      <c r="B69" s="1185">
        <v>56</v>
      </c>
      <c r="C69" s="1186"/>
      <c r="D69" s="596"/>
      <c r="E69" s="1269" t="s">
        <v>2602</v>
      </c>
      <c r="F69" s="1270"/>
      <c r="G69" s="1270"/>
      <c r="H69" s="1271"/>
      <c r="I69" s="597"/>
      <c r="J69" s="1203"/>
      <c r="K69" s="1205"/>
      <c r="L69" s="1272"/>
      <c r="M69" s="1273"/>
      <c r="N69" s="1206">
        <v>0</v>
      </c>
      <c r="O69" s="1207"/>
      <c r="P69" s="1185"/>
      <c r="Q69" s="1186"/>
    </row>
    <row r="70" spans="1:17" ht="14" thickBot="1">
      <c r="A70" s="570"/>
      <c r="B70" s="1185">
        <v>57</v>
      </c>
      <c r="C70" s="1186"/>
      <c r="D70" s="596"/>
      <c r="E70" s="1289" t="s">
        <v>2603</v>
      </c>
      <c r="F70" s="1290"/>
      <c r="G70" s="1290"/>
      <c r="H70" s="1291"/>
      <c r="I70" s="597"/>
      <c r="J70" s="1203"/>
      <c r="K70" s="1205"/>
      <c r="L70" s="1272"/>
      <c r="M70" s="1273"/>
      <c r="N70" s="1206">
        <v>0</v>
      </c>
      <c r="O70" s="1207"/>
      <c r="P70" s="1185"/>
      <c r="Q70" s="1186"/>
    </row>
    <row r="71" spans="1:17">
      <c r="A71" s="570"/>
      <c r="B71" s="1183"/>
      <c r="C71" s="1183"/>
      <c r="D71" s="573"/>
      <c r="E71" s="1209"/>
      <c r="F71" s="1209"/>
      <c r="G71" s="1209"/>
      <c r="H71" s="1209"/>
      <c r="I71" s="573"/>
      <c r="J71" s="1183"/>
      <c r="K71" s="1183"/>
      <c r="L71" s="1183"/>
      <c r="M71" s="1183"/>
      <c r="N71" s="1183"/>
      <c r="O71" s="1183"/>
      <c r="P71" s="1183"/>
      <c r="Q71" s="1183"/>
    </row>
    <row r="72" spans="1:17" ht="16" thickBot="1">
      <c r="A72" s="570"/>
      <c r="B72" s="1287"/>
      <c r="C72" s="1287"/>
      <c r="D72" s="598"/>
      <c r="E72" s="1208" t="s">
        <v>2604</v>
      </c>
      <c r="F72" s="1208"/>
      <c r="G72" s="1208"/>
      <c r="H72" s="1208"/>
      <c r="I72" s="1208"/>
      <c r="J72" s="1208"/>
      <c r="K72" s="1208"/>
      <c r="L72" s="1208"/>
      <c r="M72" s="1208"/>
      <c r="N72" s="1288"/>
      <c r="O72" s="1288"/>
      <c r="P72" s="1287"/>
      <c r="Q72" s="1287"/>
    </row>
    <row r="73" spans="1:17" ht="14" thickBot="1">
      <c r="A73" s="570"/>
      <c r="B73" s="1192" t="s">
        <v>2547</v>
      </c>
      <c r="C73" s="1193"/>
      <c r="D73" s="599" t="s">
        <v>2548</v>
      </c>
      <c r="E73" s="1194" t="s">
        <v>2549</v>
      </c>
      <c r="F73" s="1195"/>
      <c r="G73" s="1195"/>
      <c r="H73" s="1196"/>
      <c r="I73" s="600"/>
      <c r="J73" s="1197"/>
      <c r="K73" s="1198"/>
      <c r="L73" s="1192" t="s">
        <v>2560</v>
      </c>
      <c r="M73" s="1193"/>
      <c r="N73" s="1192" t="s">
        <v>2530</v>
      </c>
      <c r="O73" s="1193"/>
      <c r="P73" s="1192" t="s">
        <v>2561</v>
      </c>
      <c r="Q73" s="1193"/>
    </row>
    <row r="74" spans="1:17" ht="38.25" customHeight="1" thickBot="1">
      <c r="A74" s="570"/>
      <c r="B74" s="1308">
        <v>58</v>
      </c>
      <c r="C74" s="1309"/>
      <c r="D74" s="601">
        <v>42737</v>
      </c>
      <c r="E74" s="1310" t="s">
        <v>2605</v>
      </c>
      <c r="F74" s="1311"/>
      <c r="G74" s="1311"/>
      <c r="H74" s="1312"/>
      <c r="I74" s="602">
        <v>3</v>
      </c>
      <c r="J74" s="1313" t="s">
        <v>93</v>
      </c>
      <c r="K74" s="1314"/>
      <c r="L74" s="1315">
        <v>0</v>
      </c>
      <c r="M74" s="1316"/>
      <c r="N74" s="1315">
        <v>0</v>
      </c>
      <c r="O74" s="1316"/>
      <c r="P74" s="1317"/>
      <c r="Q74" s="1318"/>
    </row>
    <row r="75" spans="1:17" ht="14" thickBot="1">
      <c r="A75" s="570"/>
      <c r="B75" s="1210">
        <v>59</v>
      </c>
      <c r="C75" s="1211"/>
      <c r="D75" s="603"/>
      <c r="E75" s="1299" t="s">
        <v>2606</v>
      </c>
      <c r="F75" s="1300"/>
      <c r="G75" s="1300"/>
      <c r="H75" s="1301"/>
      <c r="I75" s="602"/>
      <c r="J75" s="1302"/>
      <c r="K75" s="1303"/>
      <c r="L75" s="1304"/>
      <c r="M75" s="1305"/>
      <c r="N75" s="1304"/>
      <c r="O75" s="1305"/>
      <c r="P75" s="1306"/>
      <c r="Q75" s="1307"/>
    </row>
    <row r="76" spans="1:17" ht="14" thickBot="1">
      <c r="A76" s="570"/>
      <c r="B76" s="1210">
        <v>60</v>
      </c>
      <c r="C76" s="1211"/>
      <c r="D76" s="593">
        <v>42768</v>
      </c>
      <c r="E76" s="1292" t="s">
        <v>2607</v>
      </c>
      <c r="F76" s="1293"/>
      <c r="G76" s="1293"/>
      <c r="H76" s="1294"/>
      <c r="I76" s="591">
        <v>1</v>
      </c>
      <c r="J76" s="1235" t="s">
        <v>93</v>
      </c>
      <c r="K76" s="1236"/>
      <c r="L76" s="1295">
        <v>0</v>
      </c>
      <c r="M76" s="1296"/>
      <c r="N76" s="1295">
        <v>0</v>
      </c>
      <c r="O76" s="1296"/>
      <c r="P76" s="1297"/>
      <c r="Q76" s="1298"/>
    </row>
    <row r="77" spans="1:17" ht="14" thickBot="1">
      <c r="A77" s="570"/>
      <c r="B77" s="1210">
        <v>61</v>
      </c>
      <c r="C77" s="1211"/>
      <c r="D77" s="604"/>
      <c r="E77" s="1266" t="s">
        <v>2608</v>
      </c>
      <c r="F77" s="1267"/>
      <c r="G77" s="1267"/>
      <c r="H77" s="1268"/>
      <c r="I77" s="605"/>
      <c r="J77" s="1319"/>
      <c r="K77" s="1320"/>
      <c r="L77" s="1321"/>
      <c r="M77" s="1322"/>
      <c r="N77" s="1264">
        <v>0</v>
      </c>
      <c r="O77" s="1265"/>
      <c r="P77" s="1219"/>
      <c r="Q77" s="1220"/>
    </row>
    <row r="78" spans="1:17" ht="25.5" customHeight="1" thickBot="1">
      <c r="A78" s="570"/>
      <c r="B78" s="1210">
        <v>62</v>
      </c>
      <c r="C78" s="1211"/>
      <c r="D78" s="592"/>
      <c r="E78" s="1212" t="s">
        <v>2576</v>
      </c>
      <c r="F78" s="1213"/>
      <c r="G78" s="1213"/>
      <c r="H78" s="1213"/>
      <c r="I78" s="1213"/>
      <c r="J78" s="1213"/>
      <c r="K78" s="1213"/>
      <c r="L78" s="1213"/>
      <c r="M78" s="1214"/>
      <c r="N78" s="1237"/>
      <c r="O78" s="1238"/>
      <c r="P78" s="1219"/>
      <c r="Q78" s="1220"/>
    </row>
    <row r="79" spans="1:17" ht="14" thickBot="1">
      <c r="A79" s="570"/>
      <c r="B79" s="1210">
        <v>63</v>
      </c>
      <c r="C79" s="1211"/>
      <c r="D79" s="606">
        <v>42857</v>
      </c>
      <c r="E79" s="1258" t="s">
        <v>2609</v>
      </c>
      <c r="F79" s="1256"/>
      <c r="G79" s="1256"/>
      <c r="H79" s="1257"/>
      <c r="I79" s="607">
        <v>5</v>
      </c>
      <c r="J79" s="1215" t="s">
        <v>309</v>
      </c>
      <c r="K79" s="1216"/>
      <c r="L79" s="1217">
        <v>0</v>
      </c>
      <c r="M79" s="1218"/>
      <c r="N79" s="1217">
        <v>0</v>
      </c>
      <c r="O79" s="1218"/>
      <c r="P79" s="1219"/>
      <c r="Q79" s="1220"/>
    </row>
    <row r="80" spans="1:17" ht="14" thickBot="1">
      <c r="A80" s="570"/>
      <c r="B80" s="1210">
        <v>64</v>
      </c>
      <c r="C80" s="1211"/>
      <c r="D80" s="606">
        <v>42888</v>
      </c>
      <c r="E80" s="1258" t="s">
        <v>2578</v>
      </c>
      <c r="F80" s="1256"/>
      <c r="G80" s="1256"/>
      <c r="H80" s="1257"/>
      <c r="I80" s="607">
        <v>3</v>
      </c>
      <c r="J80" s="1215" t="s">
        <v>309</v>
      </c>
      <c r="K80" s="1216"/>
      <c r="L80" s="1217">
        <v>0</v>
      </c>
      <c r="M80" s="1218"/>
      <c r="N80" s="1217">
        <v>0</v>
      </c>
      <c r="O80" s="1218"/>
      <c r="P80" s="1219"/>
      <c r="Q80" s="1220"/>
    </row>
    <row r="81" spans="1:17" ht="14" thickBot="1">
      <c r="A81" s="570"/>
      <c r="B81" s="1210">
        <v>65</v>
      </c>
      <c r="C81" s="1211"/>
      <c r="D81" s="606">
        <v>42918</v>
      </c>
      <c r="E81" s="1258" t="s">
        <v>2582</v>
      </c>
      <c r="F81" s="1256"/>
      <c r="G81" s="1256"/>
      <c r="H81" s="1257"/>
      <c r="I81" s="607">
        <v>3</v>
      </c>
      <c r="J81" s="1215" t="s">
        <v>93</v>
      </c>
      <c r="K81" s="1216"/>
      <c r="L81" s="1217">
        <v>0</v>
      </c>
      <c r="M81" s="1218"/>
      <c r="N81" s="1217">
        <v>0</v>
      </c>
      <c r="O81" s="1218"/>
      <c r="P81" s="1219"/>
      <c r="Q81" s="1220"/>
    </row>
    <row r="82" spans="1:17" ht="14" thickBot="1">
      <c r="A82" s="570"/>
      <c r="B82" s="1210">
        <v>66</v>
      </c>
      <c r="C82" s="1211"/>
      <c r="D82" s="606">
        <v>42949</v>
      </c>
      <c r="E82" s="1258" t="s">
        <v>2610</v>
      </c>
      <c r="F82" s="1256"/>
      <c r="G82" s="1256"/>
      <c r="H82" s="1257"/>
      <c r="I82" s="607">
        <v>1</v>
      </c>
      <c r="J82" s="1215" t="s">
        <v>93</v>
      </c>
      <c r="K82" s="1216"/>
      <c r="L82" s="1217">
        <v>0</v>
      </c>
      <c r="M82" s="1218"/>
      <c r="N82" s="1217">
        <v>0</v>
      </c>
      <c r="O82" s="1218"/>
      <c r="P82" s="1219"/>
      <c r="Q82" s="1220"/>
    </row>
    <row r="83" spans="1:17" ht="14" thickBot="1">
      <c r="A83" s="570"/>
      <c r="B83" s="1210">
        <v>67</v>
      </c>
      <c r="C83" s="1211"/>
      <c r="D83" s="606">
        <v>42980</v>
      </c>
      <c r="E83" s="1258" t="s">
        <v>2611</v>
      </c>
      <c r="F83" s="1256"/>
      <c r="G83" s="1256"/>
      <c r="H83" s="1257"/>
      <c r="I83" s="607">
        <v>2</v>
      </c>
      <c r="J83" s="1215" t="s">
        <v>93</v>
      </c>
      <c r="K83" s="1216"/>
      <c r="L83" s="1217">
        <v>0</v>
      </c>
      <c r="M83" s="1218"/>
      <c r="N83" s="1217">
        <v>0</v>
      </c>
      <c r="O83" s="1218"/>
      <c r="P83" s="1219"/>
      <c r="Q83" s="1220"/>
    </row>
    <row r="84" spans="1:17" ht="14" thickBot="1">
      <c r="A84" s="570"/>
      <c r="B84" s="1210">
        <v>68</v>
      </c>
      <c r="C84" s="1211"/>
      <c r="D84" s="606">
        <v>43010</v>
      </c>
      <c r="E84" s="1258" t="s">
        <v>2612</v>
      </c>
      <c r="F84" s="1256"/>
      <c r="G84" s="1256"/>
      <c r="H84" s="1257"/>
      <c r="I84" s="607">
        <v>1</v>
      </c>
      <c r="J84" s="1215" t="s">
        <v>93</v>
      </c>
      <c r="K84" s="1216"/>
      <c r="L84" s="1217">
        <v>0</v>
      </c>
      <c r="M84" s="1218"/>
      <c r="N84" s="1217">
        <v>0</v>
      </c>
      <c r="O84" s="1218"/>
      <c r="P84" s="1219"/>
      <c r="Q84" s="1220"/>
    </row>
    <row r="85" spans="1:17" ht="14" thickBot="1">
      <c r="A85" s="570"/>
      <c r="B85" s="1210">
        <v>69</v>
      </c>
      <c r="C85" s="1211"/>
      <c r="D85" s="606">
        <v>43041</v>
      </c>
      <c r="E85" s="1258" t="s">
        <v>2613</v>
      </c>
      <c r="F85" s="1256"/>
      <c r="G85" s="1256"/>
      <c r="H85" s="1257"/>
      <c r="I85" s="607">
        <v>1</v>
      </c>
      <c r="J85" s="1215" t="s">
        <v>93</v>
      </c>
      <c r="K85" s="1216"/>
      <c r="L85" s="1217">
        <v>0</v>
      </c>
      <c r="M85" s="1218"/>
      <c r="N85" s="1217">
        <v>0</v>
      </c>
      <c r="O85" s="1218"/>
      <c r="P85" s="1219"/>
      <c r="Q85" s="1220"/>
    </row>
    <row r="86" spans="1:17" ht="14" thickBot="1">
      <c r="A86" s="570"/>
      <c r="B86" s="1210">
        <v>70</v>
      </c>
      <c r="C86" s="1211"/>
      <c r="D86" s="606">
        <v>43071</v>
      </c>
      <c r="E86" s="1258" t="s">
        <v>2614</v>
      </c>
      <c r="F86" s="1256"/>
      <c r="G86" s="1256"/>
      <c r="H86" s="1257"/>
      <c r="I86" s="591">
        <v>1</v>
      </c>
      <c r="J86" s="1215" t="s">
        <v>93</v>
      </c>
      <c r="K86" s="1216"/>
      <c r="L86" s="1217">
        <v>0</v>
      </c>
      <c r="M86" s="1218"/>
      <c r="N86" s="1217">
        <v>0</v>
      </c>
      <c r="O86" s="1218"/>
      <c r="P86" s="1219"/>
      <c r="Q86" s="1220"/>
    </row>
    <row r="87" spans="1:17" ht="14" thickBot="1">
      <c r="A87" s="570"/>
      <c r="B87" s="1210">
        <v>71</v>
      </c>
      <c r="C87" s="1211"/>
      <c r="D87" s="592"/>
      <c r="E87" s="1266" t="s">
        <v>2615</v>
      </c>
      <c r="F87" s="1267"/>
      <c r="G87" s="1267"/>
      <c r="H87" s="1268"/>
      <c r="I87" s="591"/>
      <c r="J87" s="1215"/>
      <c r="K87" s="1216"/>
      <c r="L87" s="1237"/>
      <c r="M87" s="1238"/>
      <c r="N87" s="1264">
        <v>0</v>
      </c>
      <c r="O87" s="1265"/>
      <c r="P87" s="1219"/>
      <c r="Q87" s="1220"/>
    </row>
    <row r="88" spans="1:17" ht="14" thickBot="1">
      <c r="A88" s="570"/>
      <c r="B88" s="1210">
        <v>72</v>
      </c>
      <c r="C88" s="1211"/>
      <c r="D88" s="592"/>
      <c r="E88" s="1258" t="s">
        <v>2616</v>
      </c>
      <c r="F88" s="1256"/>
      <c r="G88" s="1256"/>
      <c r="H88" s="1257"/>
      <c r="I88" s="591"/>
      <c r="J88" s="1215"/>
      <c r="K88" s="1216"/>
      <c r="L88" s="1237"/>
      <c r="M88" s="1238"/>
      <c r="N88" s="1217">
        <v>0</v>
      </c>
      <c r="O88" s="1218"/>
      <c r="P88" s="1219"/>
      <c r="Q88" s="1220"/>
    </row>
    <row r="89" spans="1:17" ht="14" thickBot="1">
      <c r="A89" s="570"/>
      <c r="B89" s="1210">
        <v>73</v>
      </c>
      <c r="C89" s="1211"/>
      <c r="D89" s="592"/>
      <c r="E89" s="1258" t="s">
        <v>2617</v>
      </c>
      <c r="F89" s="1256"/>
      <c r="G89" s="1256"/>
      <c r="H89" s="1257"/>
      <c r="I89" s="591"/>
      <c r="J89" s="1215"/>
      <c r="K89" s="1216"/>
      <c r="L89" s="1237"/>
      <c r="M89" s="1238"/>
      <c r="N89" s="1217">
        <v>0</v>
      </c>
      <c r="O89" s="1218"/>
      <c r="P89" s="1219"/>
      <c r="Q89" s="1220"/>
    </row>
    <row r="90" spans="1:17" ht="51" customHeight="1" thickBot="1">
      <c r="A90" s="570"/>
      <c r="B90" s="1210">
        <v>74</v>
      </c>
      <c r="C90" s="1211"/>
      <c r="D90" s="592"/>
      <c r="E90" s="1258" t="s">
        <v>2618</v>
      </c>
      <c r="F90" s="1256"/>
      <c r="G90" s="1256"/>
      <c r="H90" s="1257"/>
      <c r="I90" s="591">
        <v>4</v>
      </c>
      <c r="J90" s="1215" t="s">
        <v>190</v>
      </c>
      <c r="K90" s="1216"/>
      <c r="L90" s="1217">
        <v>0</v>
      </c>
      <c r="M90" s="1218"/>
      <c r="N90" s="1217">
        <v>0</v>
      </c>
      <c r="O90" s="1218"/>
      <c r="P90" s="1219"/>
      <c r="Q90" s="1220"/>
    </row>
    <row r="91" spans="1:17" ht="14" thickBot="1">
      <c r="A91" s="570"/>
      <c r="B91" s="1210">
        <v>75</v>
      </c>
      <c r="C91" s="1211"/>
      <c r="D91" s="608"/>
      <c r="E91" s="1258" t="s">
        <v>2619</v>
      </c>
      <c r="F91" s="1256"/>
      <c r="G91" s="1256"/>
      <c r="H91" s="1257"/>
      <c r="I91" s="591">
        <v>3</v>
      </c>
      <c r="J91" s="1215" t="s">
        <v>93</v>
      </c>
      <c r="K91" s="1216"/>
      <c r="L91" s="1217">
        <v>0</v>
      </c>
      <c r="M91" s="1218"/>
      <c r="N91" s="1217">
        <v>0</v>
      </c>
      <c r="O91" s="1218"/>
      <c r="P91" s="1219"/>
      <c r="Q91" s="1220"/>
    </row>
    <row r="92" spans="1:17" ht="14" thickBot="1">
      <c r="A92" s="570"/>
      <c r="B92" s="1274">
        <v>76</v>
      </c>
      <c r="C92" s="1275"/>
      <c r="D92" s="609"/>
      <c r="E92" s="1323" t="s">
        <v>2620</v>
      </c>
      <c r="F92" s="1324"/>
      <c r="G92" s="1324"/>
      <c r="H92" s="1325"/>
      <c r="I92" s="597"/>
      <c r="J92" s="1279"/>
      <c r="K92" s="1280"/>
      <c r="L92" s="1281"/>
      <c r="M92" s="1282"/>
      <c r="N92" s="1283">
        <v>0</v>
      </c>
      <c r="O92" s="1284"/>
      <c r="P92" s="1285"/>
      <c r="Q92" s="1286"/>
    </row>
    <row r="93" spans="1:17" ht="14" thickBot="1">
      <c r="A93" s="570"/>
      <c r="B93" s="1185">
        <v>77</v>
      </c>
      <c r="C93" s="1186"/>
      <c r="D93" s="596"/>
      <c r="E93" s="1269" t="s">
        <v>2621</v>
      </c>
      <c r="F93" s="1270"/>
      <c r="G93" s="1270"/>
      <c r="H93" s="1271"/>
      <c r="I93" s="597"/>
      <c r="J93" s="1203"/>
      <c r="K93" s="1205"/>
      <c r="L93" s="1272"/>
      <c r="M93" s="1273"/>
      <c r="N93" s="1206">
        <v>0</v>
      </c>
      <c r="O93" s="1207"/>
      <c r="P93" s="1185"/>
      <c r="Q93" s="1186"/>
    </row>
    <row r="94" spans="1:17" ht="14" thickBot="1">
      <c r="A94" s="570"/>
      <c r="B94" s="1185">
        <v>78</v>
      </c>
      <c r="C94" s="1186"/>
      <c r="D94" s="584"/>
      <c r="E94" s="1289" t="s">
        <v>2622</v>
      </c>
      <c r="F94" s="1290"/>
      <c r="G94" s="1290"/>
      <c r="H94" s="1291"/>
      <c r="I94" s="597"/>
      <c r="J94" s="1203"/>
      <c r="K94" s="1205"/>
      <c r="L94" s="1272"/>
      <c r="M94" s="1273"/>
      <c r="N94" s="1206">
        <v>0</v>
      </c>
      <c r="O94" s="1207"/>
      <c r="P94" s="1185"/>
      <c r="Q94" s="1186"/>
    </row>
    <row r="95" spans="1:17">
      <c r="A95" s="570"/>
      <c r="B95" s="1183"/>
      <c r="C95" s="1183"/>
      <c r="D95" s="573"/>
      <c r="E95" s="1209"/>
      <c r="F95" s="1209"/>
      <c r="G95" s="1209"/>
      <c r="H95" s="1209"/>
      <c r="I95" s="573"/>
      <c r="J95" s="1183"/>
      <c r="K95" s="1183"/>
      <c r="L95" s="1183"/>
      <c r="M95" s="1183"/>
      <c r="N95" s="1183"/>
      <c r="O95" s="1183"/>
      <c r="P95" s="1183"/>
      <c r="Q95" s="1183"/>
    </row>
    <row r="96" spans="1:17" ht="16" thickBot="1">
      <c r="A96" s="570"/>
      <c r="B96" s="1202"/>
      <c r="C96" s="1202"/>
      <c r="D96" s="573"/>
      <c r="E96" s="1208" t="s">
        <v>2623</v>
      </c>
      <c r="F96" s="1208"/>
      <c r="G96" s="1208"/>
      <c r="H96" s="1208"/>
      <c r="I96" s="1208"/>
      <c r="J96" s="1208"/>
      <c r="K96" s="1208"/>
      <c r="L96" s="1202"/>
      <c r="M96" s="1202"/>
      <c r="N96" s="1202"/>
      <c r="O96" s="1202"/>
      <c r="P96" s="1202"/>
      <c r="Q96" s="1202"/>
    </row>
    <row r="97" spans="1:17" ht="14" thickBot="1">
      <c r="A97" s="570"/>
      <c r="B97" s="1192" t="s">
        <v>2547</v>
      </c>
      <c r="C97" s="1193"/>
      <c r="D97" s="582" t="s">
        <v>2548</v>
      </c>
      <c r="E97" s="1194" t="s">
        <v>2549</v>
      </c>
      <c r="F97" s="1195"/>
      <c r="G97" s="1195"/>
      <c r="H97" s="1196"/>
      <c r="I97" s="600"/>
      <c r="J97" s="1197"/>
      <c r="K97" s="1198"/>
      <c r="L97" s="1192" t="s">
        <v>2560</v>
      </c>
      <c r="M97" s="1193"/>
      <c r="N97" s="1192" t="s">
        <v>2530</v>
      </c>
      <c r="O97" s="1193"/>
      <c r="P97" s="1199" t="s">
        <v>2561</v>
      </c>
      <c r="Q97" s="1200"/>
    </row>
    <row r="98" spans="1:17" ht="38.25" customHeight="1" thickBot="1">
      <c r="A98" s="570"/>
      <c r="B98" s="1308">
        <v>79</v>
      </c>
      <c r="C98" s="1326"/>
      <c r="D98" s="606">
        <v>42738</v>
      </c>
      <c r="E98" s="1327" t="s">
        <v>2624</v>
      </c>
      <c r="F98" s="1328"/>
      <c r="G98" s="1328"/>
      <c r="H98" s="1329"/>
      <c r="I98" s="591">
        <v>1</v>
      </c>
      <c r="J98" s="1330" t="s">
        <v>93</v>
      </c>
      <c r="K98" s="1331"/>
      <c r="L98" s="1332">
        <v>0</v>
      </c>
      <c r="M98" s="1333"/>
      <c r="N98" s="1332">
        <v>0</v>
      </c>
      <c r="O98" s="1333"/>
      <c r="P98" s="1334"/>
      <c r="Q98" s="1335"/>
    </row>
    <row r="99" spans="1:17" ht="14" thickBot="1">
      <c r="A99" s="570"/>
      <c r="B99" s="1210">
        <v>80</v>
      </c>
      <c r="C99" s="1336"/>
      <c r="D99" s="610"/>
      <c r="E99" s="1345" t="s">
        <v>2625</v>
      </c>
      <c r="F99" s="1346"/>
      <c r="G99" s="1346"/>
      <c r="H99" s="1347"/>
      <c r="I99" s="611"/>
      <c r="J99" s="1348"/>
      <c r="K99" s="1349"/>
      <c r="L99" s="1350"/>
      <c r="M99" s="1351"/>
      <c r="N99" s="1350"/>
      <c r="O99" s="1351"/>
      <c r="P99" s="1352"/>
      <c r="Q99" s="1353"/>
    </row>
    <row r="100" spans="1:17" ht="14" thickBot="1">
      <c r="A100" s="570"/>
      <c r="B100" s="1210">
        <v>81</v>
      </c>
      <c r="C100" s="1336"/>
      <c r="D100" s="610"/>
      <c r="E100" s="1337" t="s">
        <v>2626</v>
      </c>
      <c r="F100" s="1338"/>
      <c r="G100" s="1338"/>
      <c r="H100" s="1339"/>
      <c r="I100" s="611">
        <v>2</v>
      </c>
      <c r="J100" s="1340" t="s">
        <v>93</v>
      </c>
      <c r="K100" s="1341"/>
      <c r="L100" s="1342">
        <v>0</v>
      </c>
      <c r="M100" s="1343"/>
      <c r="N100" s="1342">
        <v>0</v>
      </c>
      <c r="O100" s="1343"/>
      <c r="P100" s="1344"/>
      <c r="Q100" s="1307"/>
    </row>
    <row r="101" spans="1:17" ht="14" thickBot="1">
      <c r="A101" s="570"/>
      <c r="B101" s="1210">
        <v>82</v>
      </c>
      <c r="C101" s="1336"/>
      <c r="D101" s="610"/>
      <c r="E101" s="1337" t="s">
        <v>2627</v>
      </c>
      <c r="F101" s="1338"/>
      <c r="G101" s="1338"/>
      <c r="H101" s="1339"/>
      <c r="I101" s="611">
        <v>1</v>
      </c>
      <c r="J101" s="1340" t="s">
        <v>93</v>
      </c>
      <c r="K101" s="1341"/>
      <c r="L101" s="1342">
        <v>0</v>
      </c>
      <c r="M101" s="1343"/>
      <c r="N101" s="1342">
        <v>0</v>
      </c>
      <c r="O101" s="1343"/>
      <c r="P101" s="1344"/>
      <c r="Q101" s="1307"/>
    </row>
    <row r="102" spans="1:17" ht="14" thickBot="1">
      <c r="A102" s="570"/>
      <c r="B102" s="1210">
        <v>83</v>
      </c>
      <c r="C102" s="1336"/>
      <c r="D102" s="593">
        <v>42769</v>
      </c>
      <c r="E102" s="1354" t="s">
        <v>2628</v>
      </c>
      <c r="F102" s="1355"/>
      <c r="G102" s="1355"/>
      <c r="H102" s="1356"/>
      <c r="I102" s="591">
        <v>3</v>
      </c>
      <c r="J102" s="1235" t="s">
        <v>93</v>
      </c>
      <c r="K102" s="1236"/>
      <c r="L102" s="1295">
        <v>0</v>
      </c>
      <c r="M102" s="1296"/>
      <c r="N102" s="1295">
        <v>0</v>
      </c>
      <c r="O102" s="1296"/>
      <c r="P102" s="1297"/>
      <c r="Q102" s="1298"/>
    </row>
    <row r="103" spans="1:17" ht="14" thickBot="1">
      <c r="A103" s="570"/>
      <c r="B103" s="1210">
        <v>84</v>
      </c>
      <c r="C103" s="1336"/>
      <c r="D103" s="593">
        <v>42797</v>
      </c>
      <c r="E103" s="1255" t="s">
        <v>2629</v>
      </c>
      <c r="F103" s="1256"/>
      <c r="G103" s="1256"/>
      <c r="H103" s="1257"/>
      <c r="I103" s="607">
        <v>1</v>
      </c>
      <c r="J103" s="1215" t="s">
        <v>93</v>
      </c>
      <c r="K103" s="1216"/>
      <c r="L103" s="1217">
        <v>0</v>
      </c>
      <c r="M103" s="1218"/>
      <c r="N103" s="1217">
        <v>0</v>
      </c>
      <c r="O103" s="1218"/>
      <c r="P103" s="1219"/>
      <c r="Q103" s="1220"/>
    </row>
    <row r="104" spans="1:17" ht="25.5" customHeight="1" thickBot="1">
      <c r="A104" s="570"/>
      <c r="B104" s="1210">
        <v>85</v>
      </c>
      <c r="C104" s="1336"/>
      <c r="D104" s="593">
        <v>42828</v>
      </c>
      <c r="E104" s="1255" t="s">
        <v>2630</v>
      </c>
      <c r="F104" s="1256"/>
      <c r="G104" s="1256"/>
      <c r="H104" s="1257"/>
      <c r="I104" s="607">
        <v>1</v>
      </c>
      <c r="J104" s="1215" t="s">
        <v>93</v>
      </c>
      <c r="K104" s="1216"/>
      <c r="L104" s="1217">
        <v>0</v>
      </c>
      <c r="M104" s="1218"/>
      <c r="N104" s="1217">
        <v>0</v>
      </c>
      <c r="O104" s="1218"/>
      <c r="P104" s="1219"/>
      <c r="Q104" s="1220"/>
    </row>
    <row r="105" spans="1:17" ht="14" thickBot="1">
      <c r="A105" s="570"/>
      <c r="B105" s="1210">
        <v>86</v>
      </c>
      <c r="C105" s="1336"/>
      <c r="D105" s="592"/>
      <c r="E105" s="1261" t="s">
        <v>2575</v>
      </c>
      <c r="F105" s="1262"/>
      <c r="G105" s="1262"/>
      <c r="H105" s="1263"/>
      <c r="I105" s="591"/>
      <c r="J105" s="1215"/>
      <c r="K105" s="1216"/>
      <c r="L105" s="1237"/>
      <c r="M105" s="1238"/>
      <c r="N105" s="1264">
        <v>0</v>
      </c>
      <c r="O105" s="1265"/>
      <c r="P105" s="1219"/>
      <c r="Q105" s="1220"/>
    </row>
    <row r="106" spans="1:17" ht="25.5" customHeight="1" thickBot="1">
      <c r="A106" s="570"/>
      <c r="B106" s="1210">
        <v>87</v>
      </c>
      <c r="C106" s="1336"/>
      <c r="D106" s="592"/>
      <c r="E106" s="1212" t="s">
        <v>2576</v>
      </c>
      <c r="F106" s="1213"/>
      <c r="G106" s="1213"/>
      <c r="H106" s="1213"/>
      <c r="I106" s="1213"/>
      <c r="J106" s="1213"/>
      <c r="K106" s="1213"/>
      <c r="L106" s="1213"/>
      <c r="M106" s="1214"/>
      <c r="N106" s="1237"/>
      <c r="O106" s="1238"/>
      <c r="P106" s="1219"/>
      <c r="Q106" s="1220"/>
    </row>
    <row r="107" spans="1:17" ht="14" thickBot="1">
      <c r="A107" s="570"/>
      <c r="B107" s="1210">
        <v>88</v>
      </c>
      <c r="C107" s="1336"/>
      <c r="D107" s="606">
        <v>42858</v>
      </c>
      <c r="E107" s="1258" t="s">
        <v>2577</v>
      </c>
      <c r="F107" s="1256"/>
      <c r="G107" s="1256"/>
      <c r="H107" s="1257"/>
      <c r="I107" s="591">
        <v>7</v>
      </c>
      <c r="J107" s="1215" t="s">
        <v>309</v>
      </c>
      <c r="K107" s="1216"/>
      <c r="L107" s="1217">
        <v>0</v>
      </c>
      <c r="M107" s="1218"/>
      <c r="N107" s="1259">
        <v>0</v>
      </c>
      <c r="O107" s="1260"/>
      <c r="P107" s="1219"/>
      <c r="Q107" s="1220"/>
    </row>
    <row r="108" spans="1:17" ht="14" thickBot="1">
      <c r="A108" s="570"/>
      <c r="B108" s="1210">
        <v>89</v>
      </c>
      <c r="C108" s="1336"/>
      <c r="D108" s="606">
        <v>42889</v>
      </c>
      <c r="E108" s="1258" t="s">
        <v>2579</v>
      </c>
      <c r="F108" s="1256"/>
      <c r="G108" s="1256"/>
      <c r="H108" s="1257"/>
      <c r="I108" s="591">
        <v>1</v>
      </c>
      <c r="J108" s="1215" t="s">
        <v>93</v>
      </c>
      <c r="K108" s="1216"/>
      <c r="L108" s="1217">
        <v>0</v>
      </c>
      <c r="M108" s="1218"/>
      <c r="N108" s="1259">
        <v>0</v>
      </c>
      <c r="O108" s="1260"/>
      <c r="P108" s="1219"/>
      <c r="Q108" s="1220"/>
    </row>
    <row r="109" spans="1:17" ht="14" thickBot="1">
      <c r="A109" s="570"/>
      <c r="B109" s="1210">
        <v>90</v>
      </c>
      <c r="C109" s="1336"/>
      <c r="D109" s="606">
        <v>42919</v>
      </c>
      <c r="E109" s="1258" t="s">
        <v>2581</v>
      </c>
      <c r="F109" s="1256"/>
      <c r="G109" s="1256"/>
      <c r="H109" s="1257"/>
      <c r="I109" s="591">
        <v>1</v>
      </c>
      <c r="J109" s="1215" t="s">
        <v>93</v>
      </c>
      <c r="K109" s="1216"/>
      <c r="L109" s="1217">
        <v>0</v>
      </c>
      <c r="M109" s="1218"/>
      <c r="N109" s="1259">
        <v>0</v>
      </c>
      <c r="O109" s="1260"/>
      <c r="P109" s="1219"/>
      <c r="Q109" s="1220"/>
    </row>
    <row r="110" spans="1:17" ht="14" thickBot="1">
      <c r="A110" s="570"/>
      <c r="B110" s="1210">
        <v>91</v>
      </c>
      <c r="C110" s="1336"/>
      <c r="D110" s="606">
        <v>42950</v>
      </c>
      <c r="E110" s="1258" t="s">
        <v>2583</v>
      </c>
      <c r="F110" s="1256"/>
      <c r="G110" s="1256"/>
      <c r="H110" s="1257"/>
      <c r="I110" s="591">
        <v>1</v>
      </c>
      <c r="J110" s="1215" t="s">
        <v>93</v>
      </c>
      <c r="K110" s="1216"/>
      <c r="L110" s="1217">
        <v>0</v>
      </c>
      <c r="M110" s="1218"/>
      <c r="N110" s="1259">
        <v>0</v>
      </c>
      <c r="O110" s="1260"/>
      <c r="P110" s="1219"/>
      <c r="Q110" s="1220"/>
    </row>
    <row r="111" spans="1:17" ht="14" thickBot="1">
      <c r="A111" s="570"/>
      <c r="B111" s="1210">
        <v>92</v>
      </c>
      <c r="C111" s="1336"/>
      <c r="D111" s="606">
        <v>42981</v>
      </c>
      <c r="E111" s="1258" t="s">
        <v>2587</v>
      </c>
      <c r="F111" s="1256"/>
      <c r="G111" s="1256"/>
      <c r="H111" s="1257"/>
      <c r="I111" s="591">
        <v>1</v>
      </c>
      <c r="J111" s="1215" t="s">
        <v>93</v>
      </c>
      <c r="K111" s="1216"/>
      <c r="L111" s="1217">
        <v>0</v>
      </c>
      <c r="M111" s="1218"/>
      <c r="N111" s="1259">
        <v>0</v>
      </c>
      <c r="O111" s="1260"/>
      <c r="P111" s="1219"/>
      <c r="Q111" s="1220"/>
    </row>
    <row r="112" spans="1:17" ht="14" thickBot="1">
      <c r="A112" s="570"/>
      <c r="B112" s="1210">
        <v>93</v>
      </c>
      <c r="C112" s="1336"/>
      <c r="D112" s="606">
        <v>43011</v>
      </c>
      <c r="E112" s="1258" t="s">
        <v>2631</v>
      </c>
      <c r="F112" s="1256"/>
      <c r="G112" s="1256"/>
      <c r="H112" s="1257"/>
      <c r="I112" s="591">
        <v>1</v>
      </c>
      <c r="J112" s="1215" t="s">
        <v>93</v>
      </c>
      <c r="K112" s="1216"/>
      <c r="L112" s="1217">
        <v>0</v>
      </c>
      <c r="M112" s="1218"/>
      <c r="N112" s="1259">
        <v>0</v>
      </c>
      <c r="O112" s="1260"/>
      <c r="P112" s="1219"/>
      <c r="Q112" s="1220"/>
    </row>
    <row r="113" spans="1:17" ht="14" thickBot="1">
      <c r="A113" s="570"/>
      <c r="B113" s="1210">
        <v>94</v>
      </c>
      <c r="C113" s="1336"/>
      <c r="D113" s="606">
        <v>43042</v>
      </c>
      <c r="E113" s="1258" t="s">
        <v>2588</v>
      </c>
      <c r="F113" s="1256"/>
      <c r="G113" s="1256"/>
      <c r="H113" s="1257"/>
      <c r="I113" s="591">
        <v>2</v>
      </c>
      <c r="J113" s="1215" t="s">
        <v>93</v>
      </c>
      <c r="K113" s="1216"/>
      <c r="L113" s="1217">
        <v>0</v>
      </c>
      <c r="M113" s="1218"/>
      <c r="N113" s="1259">
        <v>0</v>
      </c>
      <c r="O113" s="1260"/>
      <c r="P113" s="1219"/>
      <c r="Q113" s="1220"/>
    </row>
    <row r="114" spans="1:17" ht="14" thickBot="1">
      <c r="A114" s="570"/>
      <c r="B114" s="1210">
        <v>95</v>
      </c>
      <c r="C114" s="1336"/>
      <c r="D114" s="592"/>
      <c r="E114" s="1266" t="s">
        <v>2632</v>
      </c>
      <c r="F114" s="1267"/>
      <c r="G114" s="1267"/>
      <c r="H114" s="1268"/>
      <c r="I114" s="591"/>
      <c r="J114" s="1215"/>
      <c r="K114" s="1216"/>
      <c r="L114" s="1237"/>
      <c r="M114" s="1238"/>
      <c r="N114" s="1264">
        <v>0</v>
      </c>
      <c r="O114" s="1265"/>
      <c r="P114" s="1219"/>
      <c r="Q114" s="1220"/>
    </row>
    <row r="115" spans="1:17" ht="14" thickBot="1">
      <c r="A115" s="570"/>
      <c r="B115" s="1210">
        <v>96</v>
      </c>
      <c r="C115" s="1336"/>
      <c r="D115" s="592"/>
      <c r="E115" s="1266" t="s">
        <v>2594</v>
      </c>
      <c r="F115" s="1267"/>
      <c r="G115" s="1267"/>
      <c r="H115" s="1268"/>
      <c r="I115" s="591"/>
      <c r="J115" s="1215"/>
      <c r="K115" s="1216"/>
      <c r="L115" s="1237"/>
      <c r="M115" s="1238"/>
      <c r="N115" s="1264">
        <v>0</v>
      </c>
      <c r="O115" s="1265"/>
      <c r="P115" s="1219"/>
      <c r="Q115" s="1220"/>
    </row>
    <row r="116" spans="1:17" ht="25.5" customHeight="1" thickBot="1">
      <c r="A116" s="570"/>
      <c r="B116" s="1210">
        <v>97</v>
      </c>
      <c r="C116" s="1336"/>
      <c r="D116" s="592"/>
      <c r="E116" s="1258" t="s">
        <v>2595</v>
      </c>
      <c r="F116" s="1256"/>
      <c r="G116" s="1256"/>
      <c r="H116" s="1257"/>
      <c r="I116" s="591">
        <v>2</v>
      </c>
      <c r="J116" s="1215" t="s">
        <v>190</v>
      </c>
      <c r="K116" s="1216"/>
      <c r="L116" s="1217">
        <v>0</v>
      </c>
      <c r="M116" s="1218"/>
      <c r="N116" s="1217">
        <v>0</v>
      </c>
      <c r="O116" s="1218"/>
      <c r="P116" s="1219"/>
      <c r="Q116" s="1220"/>
    </row>
    <row r="117" spans="1:17" ht="14" thickBot="1">
      <c r="A117" s="570"/>
      <c r="B117" s="1210">
        <v>98</v>
      </c>
      <c r="C117" s="1336"/>
      <c r="D117" s="592"/>
      <c r="E117" s="1258" t="s">
        <v>2596</v>
      </c>
      <c r="F117" s="1256"/>
      <c r="G117" s="1256"/>
      <c r="H117" s="1257"/>
      <c r="I117" s="591">
        <v>2</v>
      </c>
      <c r="J117" s="1215" t="s">
        <v>190</v>
      </c>
      <c r="K117" s="1216"/>
      <c r="L117" s="1217">
        <v>0</v>
      </c>
      <c r="M117" s="1218"/>
      <c r="N117" s="1217">
        <v>0</v>
      </c>
      <c r="O117" s="1218"/>
      <c r="P117" s="1219"/>
      <c r="Q117" s="1220"/>
    </row>
    <row r="118" spans="1:17" ht="14" thickBot="1">
      <c r="A118" s="570"/>
      <c r="B118" s="1210">
        <v>99</v>
      </c>
      <c r="C118" s="1336"/>
      <c r="D118" s="592"/>
      <c r="E118" s="1258" t="s">
        <v>2597</v>
      </c>
      <c r="F118" s="1256"/>
      <c r="G118" s="1256"/>
      <c r="H118" s="1257"/>
      <c r="I118" s="591"/>
      <c r="J118" s="1215"/>
      <c r="K118" s="1216"/>
      <c r="L118" s="1237"/>
      <c r="M118" s="1238"/>
      <c r="N118" s="1217">
        <v>0</v>
      </c>
      <c r="O118" s="1218"/>
      <c r="P118" s="1219"/>
      <c r="Q118" s="1220"/>
    </row>
    <row r="119" spans="1:17" ht="14" thickBot="1">
      <c r="A119" s="570"/>
      <c r="B119" s="1210">
        <v>100</v>
      </c>
      <c r="C119" s="1336"/>
      <c r="D119" s="592"/>
      <c r="E119" s="1258" t="s">
        <v>2598</v>
      </c>
      <c r="F119" s="1256"/>
      <c r="G119" s="1256"/>
      <c r="H119" s="1257"/>
      <c r="I119" s="591"/>
      <c r="J119" s="1215"/>
      <c r="K119" s="1216"/>
      <c r="L119" s="1237"/>
      <c r="M119" s="1238"/>
      <c r="N119" s="1217">
        <v>0</v>
      </c>
      <c r="O119" s="1218"/>
      <c r="P119" s="1219"/>
      <c r="Q119" s="1220"/>
    </row>
    <row r="120" spans="1:17" ht="14" thickBot="1">
      <c r="A120" s="570"/>
      <c r="B120" s="1210">
        <v>101</v>
      </c>
      <c r="C120" s="1336"/>
      <c r="D120" s="592"/>
      <c r="E120" s="1258" t="s">
        <v>2633</v>
      </c>
      <c r="F120" s="1256"/>
      <c r="G120" s="1256"/>
      <c r="H120" s="1257"/>
      <c r="I120" s="591"/>
      <c r="J120" s="1215"/>
      <c r="K120" s="1216"/>
      <c r="L120" s="1237"/>
      <c r="M120" s="1238"/>
      <c r="N120" s="1217">
        <v>0</v>
      </c>
      <c r="O120" s="1218"/>
      <c r="P120" s="1219"/>
      <c r="Q120" s="1220"/>
    </row>
    <row r="121" spans="1:17" ht="14" thickBot="1">
      <c r="A121" s="570"/>
      <c r="B121" s="1210">
        <v>102</v>
      </c>
      <c r="C121" s="1336"/>
      <c r="D121" s="592"/>
      <c r="E121" s="1258" t="s">
        <v>2634</v>
      </c>
      <c r="F121" s="1256"/>
      <c r="G121" s="1256"/>
      <c r="H121" s="1257"/>
      <c r="I121" s="591">
        <v>1</v>
      </c>
      <c r="J121" s="1215" t="s">
        <v>93</v>
      </c>
      <c r="K121" s="1216"/>
      <c r="L121" s="1217">
        <v>0</v>
      </c>
      <c r="M121" s="1218"/>
      <c r="N121" s="1217">
        <v>0</v>
      </c>
      <c r="O121" s="1218"/>
      <c r="P121" s="1219"/>
      <c r="Q121" s="1220"/>
    </row>
    <row r="122" spans="1:17" ht="14" thickBot="1">
      <c r="A122" s="570"/>
      <c r="B122" s="1210">
        <v>103</v>
      </c>
      <c r="C122" s="1336"/>
      <c r="D122" s="592"/>
      <c r="E122" s="1258" t="s">
        <v>2619</v>
      </c>
      <c r="F122" s="1256"/>
      <c r="G122" s="1256"/>
      <c r="H122" s="1257"/>
      <c r="I122" s="591"/>
      <c r="J122" s="1215"/>
      <c r="K122" s="1216"/>
      <c r="L122" s="1237"/>
      <c r="M122" s="1238"/>
      <c r="N122" s="1217">
        <v>0</v>
      </c>
      <c r="O122" s="1218"/>
      <c r="P122" s="1219"/>
      <c r="Q122" s="1220"/>
    </row>
    <row r="123" spans="1:17" ht="14" thickBot="1">
      <c r="A123" s="570"/>
      <c r="B123" s="1274">
        <v>104</v>
      </c>
      <c r="C123" s="1275"/>
      <c r="D123" s="596"/>
      <c r="E123" s="1276" t="s">
        <v>2601</v>
      </c>
      <c r="F123" s="1277"/>
      <c r="G123" s="1277"/>
      <c r="H123" s="1278"/>
      <c r="I123" s="597"/>
      <c r="J123" s="1279"/>
      <c r="K123" s="1280"/>
      <c r="L123" s="1281"/>
      <c r="M123" s="1282"/>
      <c r="N123" s="1283">
        <v>0</v>
      </c>
      <c r="O123" s="1284"/>
      <c r="P123" s="1285"/>
      <c r="Q123" s="1286"/>
    </row>
    <row r="124" spans="1:17" ht="14" thickBot="1">
      <c r="A124" s="570"/>
      <c r="B124" s="1185">
        <v>105</v>
      </c>
      <c r="C124" s="1186"/>
      <c r="D124" s="596"/>
      <c r="E124" s="1269" t="s">
        <v>2602</v>
      </c>
      <c r="F124" s="1270"/>
      <c r="G124" s="1270"/>
      <c r="H124" s="1271"/>
      <c r="I124" s="597"/>
      <c r="J124" s="1203"/>
      <c r="K124" s="1205"/>
      <c r="L124" s="1272"/>
      <c r="M124" s="1273"/>
      <c r="N124" s="1206">
        <v>0</v>
      </c>
      <c r="O124" s="1207"/>
      <c r="P124" s="1185"/>
      <c r="Q124" s="1186"/>
    </row>
    <row r="125" spans="1:17" ht="14" thickBot="1">
      <c r="A125" s="570"/>
      <c r="B125" s="1185">
        <v>106</v>
      </c>
      <c r="C125" s="1186"/>
      <c r="D125" s="596"/>
      <c r="E125" s="1289" t="s">
        <v>2635</v>
      </c>
      <c r="F125" s="1290"/>
      <c r="G125" s="1290"/>
      <c r="H125" s="1291"/>
      <c r="I125" s="597"/>
      <c r="J125" s="1203"/>
      <c r="K125" s="1205"/>
      <c r="L125" s="1272"/>
      <c r="M125" s="1273"/>
      <c r="N125" s="1206">
        <v>0</v>
      </c>
      <c r="O125" s="1207"/>
      <c r="P125" s="1185"/>
      <c r="Q125" s="1186"/>
    </row>
    <row r="126" spans="1:17">
      <c r="A126" s="570"/>
      <c r="B126" s="1183"/>
      <c r="C126" s="1183"/>
      <c r="D126" s="573"/>
      <c r="E126" s="1209"/>
      <c r="F126" s="1209"/>
      <c r="G126" s="1209"/>
      <c r="H126" s="1209"/>
      <c r="I126" s="573"/>
      <c r="J126" s="1183"/>
      <c r="K126" s="1183"/>
      <c r="L126" s="1183"/>
      <c r="M126" s="1183"/>
      <c r="N126" s="1183"/>
      <c r="O126" s="1183"/>
      <c r="P126" s="1183"/>
      <c r="Q126" s="1183"/>
    </row>
    <row r="127" spans="1:17" ht="16" thickBot="1">
      <c r="A127" s="570"/>
      <c r="B127" s="1202"/>
      <c r="C127" s="1202"/>
      <c r="D127" s="573"/>
      <c r="E127" s="1208" t="s">
        <v>2555</v>
      </c>
      <c r="F127" s="1208"/>
      <c r="G127" s="1208"/>
      <c r="H127" s="1208"/>
      <c r="I127" s="1208"/>
      <c r="J127" s="1208"/>
      <c r="K127" s="1208"/>
      <c r="L127" s="1202"/>
      <c r="M127" s="1202"/>
      <c r="N127" s="1202"/>
      <c r="O127" s="1202"/>
      <c r="P127" s="1202"/>
      <c r="Q127" s="1202"/>
    </row>
    <row r="128" spans="1:17" ht="14" thickBot="1">
      <c r="A128" s="570"/>
      <c r="B128" s="1192" t="s">
        <v>2547</v>
      </c>
      <c r="C128" s="1193"/>
      <c r="D128" s="582" t="s">
        <v>2548</v>
      </c>
      <c r="E128" s="1194" t="s">
        <v>2549</v>
      </c>
      <c r="F128" s="1195"/>
      <c r="G128" s="1195"/>
      <c r="H128" s="1196"/>
      <c r="I128" s="600"/>
      <c r="J128" s="1197"/>
      <c r="K128" s="1198"/>
      <c r="L128" s="1192" t="s">
        <v>2560</v>
      </c>
      <c r="M128" s="1193"/>
      <c r="N128" s="1192" t="s">
        <v>2530</v>
      </c>
      <c r="O128" s="1193"/>
      <c r="P128" s="1199" t="s">
        <v>2561</v>
      </c>
      <c r="Q128" s="1200"/>
    </row>
    <row r="129" spans="1:17" ht="38.25" customHeight="1" thickBot="1">
      <c r="A129" s="570"/>
      <c r="B129" s="1308">
        <v>107</v>
      </c>
      <c r="C129" s="1326"/>
      <c r="D129" s="606">
        <v>42739</v>
      </c>
      <c r="E129" s="1327" t="s">
        <v>2636</v>
      </c>
      <c r="F129" s="1328"/>
      <c r="G129" s="1328"/>
      <c r="H129" s="1329"/>
      <c r="I129" s="591">
        <v>1</v>
      </c>
      <c r="J129" s="1330" t="s">
        <v>93</v>
      </c>
      <c r="K129" s="1331"/>
      <c r="L129" s="1332">
        <v>0</v>
      </c>
      <c r="M129" s="1333"/>
      <c r="N129" s="1332">
        <v>0</v>
      </c>
      <c r="O129" s="1333"/>
      <c r="P129" s="1334"/>
      <c r="Q129" s="1335"/>
    </row>
    <row r="130" spans="1:17" ht="14" thickBot="1">
      <c r="A130" s="570"/>
      <c r="B130" s="1210">
        <v>108</v>
      </c>
      <c r="C130" s="1336"/>
      <c r="D130" s="610"/>
      <c r="E130" s="1345" t="s">
        <v>2625</v>
      </c>
      <c r="F130" s="1346"/>
      <c r="G130" s="1346"/>
      <c r="H130" s="1347"/>
      <c r="I130" s="611"/>
      <c r="J130" s="1348"/>
      <c r="K130" s="1349"/>
      <c r="L130" s="1350"/>
      <c r="M130" s="1351"/>
      <c r="N130" s="1350"/>
      <c r="O130" s="1351"/>
      <c r="P130" s="1352"/>
      <c r="Q130" s="1353"/>
    </row>
    <row r="131" spans="1:17" ht="14" thickBot="1">
      <c r="A131" s="570"/>
      <c r="B131" s="1210">
        <v>109</v>
      </c>
      <c r="C131" s="1336"/>
      <c r="D131" s="610"/>
      <c r="E131" s="1337" t="s">
        <v>2637</v>
      </c>
      <c r="F131" s="1338"/>
      <c r="G131" s="1338"/>
      <c r="H131" s="1339"/>
      <c r="I131" s="611">
        <v>2</v>
      </c>
      <c r="J131" s="1340" t="s">
        <v>93</v>
      </c>
      <c r="K131" s="1341"/>
      <c r="L131" s="1342">
        <v>0</v>
      </c>
      <c r="M131" s="1343"/>
      <c r="N131" s="1342">
        <v>0</v>
      </c>
      <c r="O131" s="1343"/>
      <c r="P131" s="1344"/>
      <c r="Q131" s="1307"/>
    </row>
    <row r="132" spans="1:17" ht="14" thickBot="1">
      <c r="A132" s="570"/>
      <c r="B132" s="1210">
        <v>110</v>
      </c>
      <c r="C132" s="1336"/>
      <c r="D132" s="610"/>
      <c r="E132" s="1337" t="s">
        <v>2638</v>
      </c>
      <c r="F132" s="1338"/>
      <c r="G132" s="1338"/>
      <c r="H132" s="1339"/>
      <c r="I132" s="611">
        <v>1</v>
      </c>
      <c r="J132" s="1340" t="s">
        <v>93</v>
      </c>
      <c r="K132" s="1341"/>
      <c r="L132" s="1342">
        <v>0</v>
      </c>
      <c r="M132" s="1343"/>
      <c r="N132" s="1342">
        <v>0</v>
      </c>
      <c r="O132" s="1343"/>
      <c r="P132" s="1344"/>
      <c r="Q132" s="1307"/>
    </row>
    <row r="133" spans="1:17" ht="14" thickBot="1">
      <c r="A133" s="570"/>
      <c r="B133" s="1210">
        <v>111</v>
      </c>
      <c r="C133" s="1336"/>
      <c r="D133" s="593">
        <v>42770</v>
      </c>
      <c r="E133" s="1354" t="s">
        <v>2639</v>
      </c>
      <c r="F133" s="1355"/>
      <c r="G133" s="1355"/>
      <c r="H133" s="1356"/>
      <c r="I133" s="591">
        <v>3</v>
      </c>
      <c r="J133" s="1235" t="s">
        <v>93</v>
      </c>
      <c r="K133" s="1236"/>
      <c r="L133" s="1295">
        <v>0</v>
      </c>
      <c r="M133" s="1296"/>
      <c r="N133" s="1295">
        <v>0</v>
      </c>
      <c r="O133" s="1296"/>
      <c r="P133" s="1297"/>
      <c r="Q133" s="1298"/>
    </row>
    <row r="134" spans="1:17" ht="14" thickBot="1">
      <c r="A134" s="570"/>
      <c r="B134" s="1210">
        <v>112</v>
      </c>
      <c r="C134" s="1336"/>
      <c r="D134" s="593">
        <v>42798</v>
      </c>
      <c r="E134" s="1255" t="s">
        <v>2640</v>
      </c>
      <c r="F134" s="1256"/>
      <c r="G134" s="1256"/>
      <c r="H134" s="1257"/>
      <c r="I134" s="607">
        <v>1</v>
      </c>
      <c r="J134" s="1215" t="s">
        <v>93</v>
      </c>
      <c r="K134" s="1216"/>
      <c r="L134" s="1217">
        <v>0</v>
      </c>
      <c r="M134" s="1218"/>
      <c r="N134" s="1217">
        <v>0</v>
      </c>
      <c r="O134" s="1218"/>
      <c r="P134" s="1219"/>
      <c r="Q134" s="1220"/>
    </row>
    <row r="135" spans="1:17" ht="14" thickBot="1">
      <c r="A135" s="570"/>
      <c r="B135" s="1210">
        <v>113</v>
      </c>
      <c r="C135" s="1336"/>
      <c r="D135" s="593">
        <v>42829</v>
      </c>
      <c r="E135" s="1255" t="s">
        <v>2641</v>
      </c>
      <c r="F135" s="1256"/>
      <c r="G135" s="1256"/>
      <c r="H135" s="1257"/>
      <c r="I135" s="607">
        <v>1</v>
      </c>
      <c r="J135" s="1215" t="s">
        <v>93</v>
      </c>
      <c r="K135" s="1216"/>
      <c r="L135" s="1217">
        <v>0</v>
      </c>
      <c r="M135" s="1218"/>
      <c r="N135" s="1217">
        <v>0</v>
      </c>
      <c r="O135" s="1218"/>
      <c r="P135" s="1219"/>
      <c r="Q135" s="1220"/>
    </row>
    <row r="136" spans="1:17" ht="14" thickBot="1">
      <c r="A136" s="570"/>
      <c r="B136" s="1210">
        <v>114</v>
      </c>
      <c r="C136" s="1336"/>
      <c r="D136" s="592"/>
      <c r="E136" s="1261" t="s">
        <v>2575</v>
      </c>
      <c r="F136" s="1262"/>
      <c r="G136" s="1262"/>
      <c r="H136" s="1263"/>
      <c r="I136" s="591"/>
      <c r="J136" s="1215"/>
      <c r="K136" s="1216"/>
      <c r="L136" s="1237"/>
      <c r="M136" s="1238"/>
      <c r="N136" s="1264">
        <v>0</v>
      </c>
      <c r="O136" s="1265"/>
      <c r="P136" s="1219"/>
      <c r="Q136" s="1220"/>
    </row>
    <row r="137" spans="1:17" ht="25.5" customHeight="1" thickBot="1">
      <c r="A137" s="570"/>
      <c r="B137" s="1210">
        <v>115</v>
      </c>
      <c r="C137" s="1336"/>
      <c r="D137" s="592"/>
      <c r="E137" s="1212" t="s">
        <v>2576</v>
      </c>
      <c r="F137" s="1213"/>
      <c r="G137" s="1213"/>
      <c r="H137" s="1213"/>
      <c r="I137" s="1213"/>
      <c r="J137" s="1213"/>
      <c r="K137" s="1213"/>
      <c r="L137" s="1213"/>
      <c r="M137" s="1214"/>
      <c r="N137" s="1237"/>
      <c r="O137" s="1238"/>
      <c r="P137" s="1219"/>
      <c r="Q137" s="1220"/>
    </row>
    <row r="138" spans="1:17" ht="14" thickBot="1">
      <c r="A138" s="570"/>
      <c r="B138" s="1210">
        <v>116</v>
      </c>
      <c r="C138" s="1336"/>
      <c r="D138" s="606">
        <v>42859</v>
      </c>
      <c r="E138" s="1258" t="s">
        <v>2642</v>
      </c>
      <c r="F138" s="1256"/>
      <c r="G138" s="1256"/>
      <c r="H138" s="1257"/>
      <c r="I138" s="591">
        <v>4</v>
      </c>
      <c r="J138" s="1215" t="s">
        <v>309</v>
      </c>
      <c r="K138" s="1216"/>
      <c r="L138" s="1217">
        <v>0</v>
      </c>
      <c r="M138" s="1218"/>
      <c r="N138" s="1259">
        <v>0</v>
      </c>
      <c r="O138" s="1260"/>
      <c r="P138" s="1219"/>
      <c r="Q138" s="1220"/>
    </row>
    <row r="139" spans="1:17" ht="14" thickBot="1">
      <c r="A139" s="570"/>
      <c r="B139" s="1210">
        <v>117</v>
      </c>
      <c r="C139" s="1336"/>
      <c r="D139" s="606">
        <v>42890</v>
      </c>
      <c r="E139" s="1258" t="s">
        <v>2643</v>
      </c>
      <c r="F139" s="1256"/>
      <c r="G139" s="1256"/>
      <c r="H139" s="1257"/>
      <c r="I139" s="591">
        <v>1</v>
      </c>
      <c r="J139" s="1215" t="s">
        <v>93</v>
      </c>
      <c r="K139" s="1216"/>
      <c r="L139" s="1217">
        <v>0</v>
      </c>
      <c r="M139" s="1218"/>
      <c r="N139" s="1259">
        <v>0</v>
      </c>
      <c r="O139" s="1260"/>
      <c r="P139" s="1219"/>
      <c r="Q139" s="1220"/>
    </row>
    <row r="140" spans="1:17" ht="14" thickBot="1">
      <c r="A140" s="570"/>
      <c r="B140" s="1210">
        <v>118</v>
      </c>
      <c r="C140" s="1336"/>
      <c r="D140" s="606">
        <v>42920</v>
      </c>
      <c r="E140" s="1258" t="s">
        <v>2644</v>
      </c>
      <c r="F140" s="1256"/>
      <c r="G140" s="1256"/>
      <c r="H140" s="1257"/>
      <c r="I140" s="591">
        <v>2</v>
      </c>
      <c r="J140" s="1215" t="s">
        <v>93</v>
      </c>
      <c r="K140" s="1216"/>
      <c r="L140" s="1217">
        <v>0</v>
      </c>
      <c r="M140" s="1218"/>
      <c r="N140" s="1259">
        <v>0</v>
      </c>
      <c r="O140" s="1260"/>
      <c r="P140" s="1219"/>
      <c r="Q140" s="1220"/>
    </row>
    <row r="141" spans="1:17" ht="14" thickBot="1">
      <c r="A141" s="570"/>
      <c r="B141" s="1210">
        <v>119</v>
      </c>
      <c r="C141" s="1336"/>
      <c r="D141" s="606">
        <v>42951</v>
      </c>
      <c r="E141" s="1258" t="s">
        <v>2645</v>
      </c>
      <c r="F141" s="1256"/>
      <c r="G141" s="1256"/>
      <c r="H141" s="1257"/>
      <c r="I141" s="591">
        <v>1</v>
      </c>
      <c r="J141" s="1215" t="s">
        <v>93</v>
      </c>
      <c r="K141" s="1216"/>
      <c r="L141" s="1217">
        <v>0</v>
      </c>
      <c r="M141" s="1218"/>
      <c r="N141" s="1259">
        <v>0</v>
      </c>
      <c r="O141" s="1260"/>
      <c r="P141" s="1219"/>
      <c r="Q141" s="1220"/>
    </row>
    <row r="142" spans="1:17" ht="14" thickBot="1">
      <c r="A142" s="570"/>
      <c r="B142" s="1210">
        <v>120</v>
      </c>
      <c r="C142" s="1336"/>
      <c r="D142" s="592"/>
      <c r="E142" s="1266" t="s">
        <v>2632</v>
      </c>
      <c r="F142" s="1267"/>
      <c r="G142" s="1267"/>
      <c r="H142" s="1268"/>
      <c r="I142" s="591"/>
      <c r="J142" s="1215"/>
      <c r="K142" s="1216"/>
      <c r="L142" s="1237"/>
      <c r="M142" s="1238"/>
      <c r="N142" s="1264">
        <v>0</v>
      </c>
      <c r="O142" s="1265"/>
      <c r="P142" s="1219"/>
      <c r="Q142" s="1220"/>
    </row>
    <row r="143" spans="1:17" ht="14" thickBot="1">
      <c r="A143" s="570"/>
      <c r="B143" s="1210">
        <v>121</v>
      </c>
      <c r="C143" s="1336"/>
      <c r="D143" s="592"/>
      <c r="E143" s="1266" t="s">
        <v>2594</v>
      </c>
      <c r="F143" s="1267"/>
      <c r="G143" s="1267"/>
      <c r="H143" s="1268"/>
      <c r="I143" s="591"/>
      <c r="J143" s="1215"/>
      <c r="K143" s="1216"/>
      <c r="L143" s="1237"/>
      <c r="M143" s="1238"/>
      <c r="N143" s="1264">
        <v>0</v>
      </c>
      <c r="O143" s="1265"/>
      <c r="P143" s="1219"/>
      <c r="Q143" s="1220"/>
    </row>
    <row r="144" spans="1:17" ht="25.5" customHeight="1" thickBot="1">
      <c r="A144" s="570"/>
      <c r="B144" s="1210">
        <v>122</v>
      </c>
      <c r="C144" s="1336"/>
      <c r="D144" s="592"/>
      <c r="E144" s="1258" t="s">
        <v>2595</v>
      </c>
      <c r="F144" s="1256"/>
      <c r="G144" s="1256"/>
      <c r="H144" s="1257"/>
      <c r="I144" s="591">
        <v>2</v>
      </c>
      <c r="J144" s="1215" t="s">
        <v>190</v>
      </c>
      <c r="K144" s="1216"/>
      <c r="L144" s="1217">
        <v>0</v>
      </c>
      <c r="M144" s="1218"/>
      <c r="N144" s="1217">
        <v>0</v>
      </c>
      <c r="O144" s="1218"/>
      <c r="P144" s="1219"/>
      <c r="Q144" s="1220"/>
    </row>
    <row r="145" spans="1:17" ht="14" thickBot="1">
      <c r="A145" s="570"/>
      <c r="B145" s="1210">
        <v>123</v>
      </c>
      <c r="C145" s="1336"/>
      <c r="D145" s="592"/>
      <c r="E145" s="1258" t="s">
        <v>2596</v>
      </c>
      <c r="F145" s="1256"/>
      <c r="G145" s="1256"/>
      <c r="H145" s="1257"/>
      <c r="I145" s="591">
        <v>2</v>
      </c>
      <c r="J145" s="1215" t="s">
        <v>190</v>
      </c>
      <c r="K145" s="1216"/>
      <c r="L145" s="1217">
        <v>0</v>
      </c>
      <c r="M145" s="1218"/>
      <c r="N145" s="1217">
        <v>0</v>
      </c>
      <c r="O145" s="1218"/>
      <c r="P145" s="1219"/>
      <c r="Q145" s="1220"/>
    </row>
    <row r="146" spans="1:17" ht="14" thickBot="1">
      <c r="A146" s="570"/>
      <c r="B146" s="1210">
        <v>124</v>
      </c>
      <c r="C146" s="1336"/>
      <c r="D146" s="592"/>
      <c r="E146" s="1258" t="s">
        <v>2597</v>
      </c>
      <c r="F146" s="1256"/>
      <c r="G146" s="1256"/>
      <c r="H146" s="1257"/>
      <c r="I146" s="591"/>
      <c r="J146" s="1215"/>
      <c r="K146" s="1216"/>
      <c r="L146" s="1237"/>
      <c r="M146" s="1238"/>
      <c r="N146" s="1217">
        <v>0</v>
      </c>
      <c r="O146" s="1218"/>
      <c r="P146" s="1219"/>
      <c r="Q146" s="1220"/>
    </row>
    <row r="147" spans="1:17" ht="14" thickBot="1">
      <c r="A147" s="570"/>
      <c r="B147" s="1210">
        <v>125</v>
      </c>
      <c r="C147" s="1336"/>
      <c r="D147" s="592"/>
      <c r="E147" s="1258" t="s">
        <v>2598</v>
      </c>
      <c r="F147" s="1256"/>
      <c r="G147" s="1256"/>
      <c r="H147" s="1257"/>
      <c r="I147" s="591"/>
      <c r="J147" s="1215"/>
      <c r="K147" s="1216"/>
      <c r="L147" s="1237"/>
      <c r="M147" s="1238"/>
      <c r="N147" s="1217">
        <v>0</v>
      </c>
      <c r="O147" s="1218"/>
      <c r="P147" s="1219"/>
      <c r="Q147" s="1220"/>
    </row>
    <row r="148" spans="1:17" ht="14" thickBot="1">
      <c r="A148" s="570"/>
      <c r="B148" s="1210">
        <v>126</v>
      </c>
      <c r="C148" s="1336"/>
      <c r="D148" s="592"/>
      <c r="E148" s="1258" t="s">
        <v>2633</v>
      </c>
      <c r="F148" s="1256"/>
      <c r="G148" s="1256"/>
      <c r="H148" s="1257"/>
      <c r="I148" s="591"/>
      <c r="J148" s="1215"/>
      <c r="K148" s="1216"/>
      <c r="L148" s="1237"/>
      <c r="M148" s="1238"/>
      <c r="N148" s="1217">
        <v>0</v>
      </c>
      <c r="O148" s="1218"/>
      <c r="P148" s="1219"/>
      <c r="Q148" s="1220"/>
    </row>
    <row r="149" spans="1:17" ht="14" thickBot="1">
      <c r="A149" s="570"/>
      <c r="B149" s="1210">
        <v>127</v>
      </c>
      <c r="C149" s="1336"/>
      <c r="D149" s="592"/>
      <c r="E149" s="1258" t="s">
        <v>2619</v>
      </c>
      <c r="F149" s="1256"/>
      <c r="G149" s="1256"/>
      <c r="H149" s="1257"/>
      <c r="I149" s="591"/>
      <c r="J149" s="1215"/>
      <c r="K149" s="1216"/>
      <c r="L149" s="1237"/>
      <c r="M149" s="1238"/>
      <c r="N149" s="1217">
        <v>0</v>
      </c>
      <c r="O149" s="1218"/>
      <c r="P149" s="1219"/>
      <c r="Q149" s="1220"/>
    </row>
    <row r="150" spans="1:17" ht="14" thickBot="1">
      <c r="A150" s="570"/>
      <c r="B150" s="1274">
        <v>128</v>
      </c>
      <c r="C150" s="1275"/>
      <c r="D150" s="596"/>
      <c r="E150" s="1276" t="s">
        <v>2601</v>
      </c>
      <c r="F150" s="1277"/>
      <c r="G150" s="1277"/>
      <c r="H150" s="1278"/>
      <c r="I150" s="597"/>
      <c r="J150" s="1279"/>
      <c r="K150" s="1280"/>
      <c r="L150" s="1281"/>
      <c r="M150" s="1282"/>
      <c r="N150" s="1283">
        <v>0</v>
      </c>
      <c r="O150" s="1284"/>
      <c r="P150" s="1285"/>
      <c r="Q150" s="1286"/>
    </row>
    <row r="151" spans="1:17" ht="14" thickBot="1">
      <c r="A151" s="570"/>
      <c r="B151" s="1185">
        <v>129</v>
      </c>
      <c r="C151" s="1186"/>
      <c r="D151" s="596"/>
      <c r="E151" s="1269" t="s">
        <v>2602</v>
      </c>
      <c r="F151" s="1270"/>
      <c r="G151" s="1270"/>
      <c r="H151" s="1271"/>
      <c r="I151" s="597"/>
      <c r="J151" s="1203"/>
      <c r="K151" s="1205"/>
      <c r="L151" s="1272"/>
      <c r="M151" s="1273"/>
      <c r="N151" s="1206">
        <v>0</v>
      </c>
      <c r="O151" s="1207"/>
      <c r="P151" s="1185"/>
      <c r="Q151" s="1186"/>
    </row>
    <row r="152" spans="1:17" ht="14" thickBot="1">
      <c r="A152" s="570"/>
      <c r="B152" s="1185">
        <v>130</v>
      </c>
      <c r="C152" s="1186"/>
      <c r="D152" s="596"/>
      <c r="E152" s="1289" t="s">
        <v>2646</v>
      </c>
      <c r="F152" s="1290"/>
      <c r="G152" s="1290"/>
      <c r="H152" s="1291"/>
      <c r="I152" s="597"/>
      <c r="J152" s="1203"/>
      <c r="K152" s="1205"/>
      <c r="L152" s="1272"/>
      <c r="M152" s="1273"/>
      <c r="N152" s="1206">
        <v>0</v>
      </c>
      <c r="O152" s="1207"/>
      <c r="P152" s="1185"/>
      <c r="Q152" s="1186"/>
    </row>
    <row r="153" spans="1:17">
      <c r="A153" s="570"/>
      <c r="B153" s="1183"/>
      <c r="C153" s="1183"/>
      <c r="D153" s="573"/>
      <c r="E153" s="1209"/>
      <c r="F153" s="1209"/>
      <c r="G153" s="1209"/>
      <c r="H153" s="1209"/>
      <c r="I153" s="573"/>
      <c r="J153" s="1183"/>
      <c r="K153" s="1183"/>
      <c r="L153" s="1183"/>
      <c r="M153" s="1183"/>
      <c r="N153" s="1183"/>
      <c r="O153" s="1183"/>
      <c r="P153" s="1183"/>
      <c r="Q153" s="1183"/>
    </row>
    <row r="154" spans="1:17" ht="16" thickBot="1">
      <c r="A154" s="570"/>
      <c r="B154" s="1202"/>
      <c r="C154" s="1202"/>
      <c r="D154" s="573"/>
      <c r="E154" s="1208" t="s">
        <v>2647</v>
      </c>
      <c r="F154" s="1208"/>
      <c r="G154" s="1208"/>
      <c r="H154" s="1208"/>
      <c r="I154" s="1208"/>
      <c r="J154" s="1208"/>
      <c r="K154" s="1208"/>
      <c r="L154" s="1208"/>
      <c r="M154" s="1208"/>
      <c r="N154" s="1202"/>
      <c r="O154" s="1202"/>
      <c r="P154" s="1202"/>
      <c r="Q154" s="1202"/>
    </row>
    <row r="155" spans="1:17" ht="14" thickBot="1">
      <c r="A155" s="570"/>
      <c r="B155" s="1140" t="s">
        <v>2547</v>
      </c>
      <c r="C155" s="1144"/>
      <c r="D155" s="612" t="s">
        <v>2548</v>
      </c>
      <c r="E155" s="1357" t="s">
        <v>2549</v>
      </c>
      <c r="F155" s="1358"/>
      <c r="G155" s="1358"/>
      <c r="H155" s="1359"/>
      <c r="I155" s="613"/>
      <c r="J155" s="1187"/>
      <c r="K155" s="1189"/>
      <c r="L155" s="1140" t="s">
        <v>2560</v>
      </c>
      <c r="M155" s="1144"/>
      <c r="N155" s="1140" t="s">
        <v>2530</v>
      </c>
      <c r="O155" s="1144"/>
      <c r="P155" s="1185" t="s">
        <v>2561</v>
      </c>
      <c r="Q155" s="1186"/>
    </row>
    <row r="156" spans="1:17" ht="38.25" customHeight="1" thickBot="1">
      <c r="A156" s="570"/>
      <c r="B156" s="1367">
        <v>131</v>
      </c>
      <c r="C156" s="1368"/>
      <c r="D156" s="615"/>
      <c r="E156" s="1310" t="s">
        <v>2648</v>
      </c>
      <c r="F156" s="1311"/>
      <c r="G156" s="1311"/>
      <c r="H156" s="1312"/>
      <c r="I156" s="616"/>
      <c r="J156" s="1313"/>
      <c r="K156" s="1314"/>
      <c r="L156" s="1369"/>
      <c r="M156" s="1370"/>
      <c r="N156" s="1369"/>
      <c r="O156" s="1370"/>
      <c r="P156" s="1317"/>
      <c r="Q156" s="1318"/>
    </row>
    <row r="157" spans="1:17" ht="51" customHeight="1" thickBot="1">
      <c r="A157" s="570"/>
      <c r="B157" s="1360">
        <v>132</v>
      </c>
      <c r="C157" s="1361"/>
      <c r="D157" s="617" t="s">
        <v>2649</v>
      </c>
      <c r="E157" s="1299" t="s">
        <v>2650</v>
      </c>
      <c r="F157" s="1300"/>
      <c r="G157" s="1300"/>
      <c r="H157" s="1301"/>
      <c r="I157" s="616">
        <v>1</v>
      </c>
      <c r="J157" s="1302" t="s">
        <v>93</v>
      </c>
      <c r="K157" s="1303"/>
      <c r="L157" s="1365">
        <v>0</v>
      </c>
      <c r="M157" s="1366"/>
      <c r="N157" s="1365">
        <v>0</v>
      </c>
      <c r="O157" s="1366"/>
      <c r="P157" s="1306"/>
      <c r="Q157" s="1307"/>
    </row>
    <row r="158" spans="1:17" ht="38.25" customHeight="1" thickBot="1">
      <c r="A158" s="570"/>
      <c r="B158" s="1360">
        <v>133</v>
      </c>
      <c r="C158" s="1361"/>
      <c r="D158" s="617" t="s">
        <v>2651</v>
      </c>
      <c r="E158" s="1362" t="s">
        <v>2652</v>
      </c>
      <c r="F158" s="1363"/>
      <c r="G158" s="1363"/>
      <c r="H158" s="1364"/>
      <c r="I158" s="616">
        <v>3</v>
      </c>
      <c r="J158" s="1302" t="s">
        <v>93</v>
      </c>
      <c r="K158" s="1303"/>
      <c r="L158" s="1365">
        <v>0</v>
      </c>
      <c r="M158" s="1366"/>
      <c r="N158" s="1365">
        <v>0</v>
      </c>
      <c r="O158" s="1366"/>
      <c r="P158" s="1306"/>
      <c r="Q158" s="1307"/>
    </row>
    <row r="159" spans="1:17" ht="14" thickBot="1">
      <c r="A159" s="570"/>
      <c r="B159" s="1360">
        <v>134</v>
      </c>
      <c r="C159" s="1361"/>
      <c r="D159" s="617"/>
      <c r="E159" s="1299" t="s">
        <v>2653</v>
      </c>
      <c r="F159" s="1300"/>
      <c r="G159" s="1300"/>
      <c r="H159" s="1301"/>
      <c r="I159" s="616"/>
      <c r="J159" s="1302"/>
      <c r="K159" s="1303"/>
      <c r="L159" s="1384"/>
      <c r="M159" s="1385"/>
      <c r="N159" s="1384"/>
      <c r="O159" s="1385"/>
      <c r="P159" s="1306"/>
      <c r="Q159" s="1307"/>
    </row>
    <row r="160" spans="1:17" ht="14" thickBot="1">
      <c r="A160" s="570"/>
      <c r="B160" s="1360">
        <v>135</v>
      </c>
      <c r="C160" s="1361"/>
      <c r="D160" s="617"/>
      <c r="E160" s="1299" t="s">
        <v>2654</v>
      </c>
      <c r="F160" s="1300"/>
      <c r="G160" s="1300"/>
      <c r="H160" s="1301"/>
      <c r="I160" s="616">
        <v>1</v>
      </c>
      <c r="J160" s="1302" t="s">
        <v>93</v>
      </c>
      <c r="K160" s="1303"/>
      <c r="L160" s="1365">
        <v>0</v>
      </c>
      <c r="M160" s="1366"/>
      <c r="N160" s="1365">
        <v>0</v>
      </c>
      <c r="O160" s="1366"/>
      <c r="P160" s="1306"/>
      <c r="Q160" s="1307"/>
    </row>
    <row r="161" spans="1:17" ht="14" thickBot="1">
      <c r="A161" s="570"/>
      <c r="B161" s="1371">
        <v>136</v>
      </c>
      <c r="C161" s="1372"/>
      <c r="D161" s="618"/>
      <c r="E161" s="1373" t="s">
        <v>2601</v>
      </c>
      <c r="F161" s="1374"/>
      <c r="G161" s="1374"/>
      <c r="H161" s="1375"/>
      <c r="I161" s="619"/>
      <c r="J161" s="1376"/>
      <c r="K161" s="1377"/>
      <c r="L161" s="1378"/>
      <c r="M161" s="1379"/>
      <c r="N161" s="1380">
        <v>0</v>
      </c>
      <c r="O161" s="1381"/>
      <c r="P161" s="1382"/>
      <c r="Q161" s="1383"/>
    </row>
    <row r="162" spans="1:17" ht="25.5" customHeight="1" thickBot="1">
      <c r="A162" s="570"/>
      <c r="B162" s="1397">
        <v>137</v>
      </c>
      <c r="C162" s="1398"/>
      <c r="D162" s="620"/>
      <c r="E162" s="1399" t="s">
        <v>2655</v>
      </c>
      <c r="F162" s="1400"/>
      <c r="G162" s="1400"/>
      <c r="H162" s="1401"/>
      <c r="I162" s="621"/>
      <c r="J162" s="1330"/>
      <c r="K162" s="1331"/>
      <c r="L162" s="1402"/>
      <c r="M162" s="1403"/>
      <c r="N162" s="1402"/>
      <c r="O162" s="1403"/>
      <c r="P162" s="1334"/>
      <c r="Q162" s="1335"/>
    </row>
    <row r="163" spans="1:17" ht="14" thickBot="1">
      <c r="A163" s="570"/>
      <c r="B163" s="1388">
        <v>138</v>
      </c>
      <c r="C163" s="1389"/>
      <c r="D163" s="615"/>
      <c r="E163" s="1390" t="s">
        <v>2656</v>
      </c>
      <c r="F163" s="1346"/>
      <c r="G163" s="1346"/>
      <c r="H163" s="1391"/>
      <c r="I163" s="616">
        <v>38</v>
      </c>
      <c r="J163" s="1392" t="s">
        <v>309</v>
      </c>
      <c r="K163" s="1393"/>
      <c r="L163" s="1394"/>
      <c r="M163" s="1395"/>
      <c r="N163" s="1394"/>
      <c r="O163" s="1395"/>
      <c r="P163" s="1396"/>
      <c r="Q163" s="1353"/>
    </row>
    <row r="164" spans="1:17" ht="14" thickBot="1">
      <c r="A164" s="570"/>
      <c r="B164" s="1360">
        <v>139</v>
      </c>
      <c r="C164" s="1361"/>
      <c r="D164" s="615"/>
      <c r="E164" s="1386" t="s">
        <v>2657</v>
      </c>
      <c r="F164" s="1338"/>
      <c r="G164" s="1338"/>
      <c r="H164" s="1387"/>
      <c r="I164" s="616">
        <v>38</v>
      </c>
      <c r="J164" s="1302" t="s">
        <v>309</v>
      </c>
      <c r="K164" s="1303"/>
      <c r="L164" s="1384"/>
      <c r="M164" s="1385"/>
      <c r="N164" s="1384"/>
      <c r="O164" s="1385"/>
      <c r="P164" s="1306"/>
      <c r="Q164" s="1307"/>
    </row>
    <row r="165" spans="1:17" ht="51" customHeight="1" thickBot="1">
      <c r="A165" s="570"/>
      <c r="B165" s="1406">
        <v>140</v>
      </c>
      <c r="C165" s="1407"/>
      <c r="D165" s="620"/>
      <c r="E165" s="1408" t="s">
        <v>2658</v>
      </c>
      <c r="F165" s="1409"/>
      <c r="G165" s="1409"/>
      <c r="H165" s="1410"/>
      <c r="I165" s="621"/>
      <c r="J165" s="1235"/>
      <c r="K165" s="1236"/>
      <c r="L165" s="1411"/>
      <c r="M165" s="1412"/>
      <c r="N165" s="1411"/>
      <c r="O165" s="1412"/>
      <c r="P165" s="1297"/>
      <c r="Q165" s="1298"/>
    </row>
    <row r="166" spans="1:17" ht="14" thickBot="1">
      <c r="A166" s="570"/>
      <c r="B166" s="1404">
        <v>141</v>
      </c>
      <c r="C166" s="1405"/>
      <c r="D166" s="615"/>
      <c r="E166" s="1390" t="s">
        <v>2659</v>
      </c>
      <c r="F166" s="1346"/>
      <c r="G166" s="1346"/>
      <c r="H166" s="1391"/>
      <c r="I166" s="616">
        <v>38</v>
      </c>
      <c r="J166" s="1392" t="s">
        <v>309</v>
      </c>
      <c r="K166" s="1393"/>
      <c r="L166" s="1394"/>
      <c r="M166" s="1395"/>
      <c r="N166" s="1394"/>
      <c r="O166" s="1395"/>
      <c r="P166" s="1396"/>
      <c r="Q166" s="1353"/>
    </row>
    <row r="167" spans="1:17" ht="14" thickBot="1">
      <c r="A167" s="570"/>
      <c r="B167" s="1404">
        <v>142</v>
      </c>
      <c r="C167" s="1405"/>
      <c r="D167" s="615"/>
      <c r="E167" s="1386" t="s">
        <v>2660</v>
      </c>
      <c r="F167" s="1338"/>
      <c r="G167" s="1338"/>
      <c r="H167" s="1387"/>
      <c r="I167" s="616">
        <v>38</v>
      </c>
      <c r="J167" s="1302" t="s">
        <v>309</v>
      </c>
      <c r="K167" s="1303"/>
      <c r="L167" s="1384"/>
      <c r="M167" s="1385"/>
      <c r="N167" s="1384"/>
      <c r="O167" s="1385"/>
      <c r="P167" s="1306"/>
      <c r="Q167" s="1307"/>
    </row>
    <row r="168" spans="1:17" ht="14" thickBot="1">
      <c r="A168" s="570"/>
      <c r="B168" s="1404">
        <v>143</v>
      </c>
      <c r="C168" s="1405"/>
      <c r="D168" s="615"/>
      <c r="E168" s="1299" t="s">
        <v>2661</v>
      </c>
      <c r="F168" s="1300"/>
      <c r="G168" s="1300"/>
      <c r="H168" s="1301"/>
      <c r="I168" s="616">
        <v>38</v>
      </c>
      <c r="J168" s="1302" t="s">
        <v>309</v>
      </c>
      <c r="K168" s="1303"/>
      <c r="L168" s="1384"/>
      <c r="M168" s="1385"/>
      <c r="N168" s="1384"/>
      <c r="O168" s="1385"/>
      <c r="P168" s="1306"/>
      <c r="Q168" s="1307"/>
    </row>
    <row r="169" spans="1:17" ht="25.5" customHeight="1" thickBot="1">
      <c r="A169" s="570"/>
      <c r="B169" s="1404">
        <v>144</v>
      </c>
      <c r="C169" s="1405"/>
      <c r="D169" s="615"/>
      <c r="E169" s="1299" t="s">
        <v>2662</v>
      </c>
      <c r="F169" s="1300"/>
      <c r="G169" s="1300"/>
      <c r="H169" s="1301"/>
      <c r="I169" s="616">
        <v>38</v>
      </c>
      <c r="J169" s="1302" t="s">
        <v>309</v>
      </c>
      <c r="K169" s="1303"/>
      <c r="L169" s="1365">
        <v>0</v>
      </c>
      <c r="M169" s="1366"/>
      <c r="N169" s="1365">
        <v>0</v>
      </c>
      <c r="O169" s="1366"/>
      <c r="P169" s="1306"/>
      <c r="Q169" s="1307"/>
    </row>
    <row r="170" spans="1:17" ht="14" thickBot="1">
      <c r="A170" s="570"/>
      <c r="B170" s="1404">
        <v>145</v>
      </c>
      <c r="C170" s="1405"/>
      <c r="D170" s="615"/>
      <c r="E170" s="1299" t="s">
        <v>2663</v>
      </c>
      <c r="F170" s="1300"/>
      <c r="G170" s="1300"/>
      <c r="H170" s="1301"/>
      <c r="I170" s="616">
        <v>3</v>
      </c>
      <c r="J170" s="1302" t="s">
        <v>309</v>
      </c>
      <c r="K170" s="1303"/>
      <c r="L170" s="1365">
        <v>0</v>
      </c>
      <c r="M170" s="1366"/>
      <c r="N170" s="1365">
        <v>0</v>
      </c>
      <c r="O170" s="1366"/>
      <c r="P170" s="1306"/>
      <c r="Q170" s="1307"/>
    </row>
    <row r="171" spans="1:17" ht="25.5" customHeight="1" thickBot="1">
      <c r="A171" s="570"/>
      <c r="B171" s="1404">
        <v>146</v>
      </c>
      <c r="C171" s="1405"/>
      <c r="D171" s="615"/>
      <c r="E171" s="1299" t="s">
        <v>2664</v>
      </c>
      <c r="F171" s="1300"/>
      <c r="G171" s="1300"/>
      <c r="H171" s="1301"/>
      <c r="I171" s="616">
        <v>3</v>
      </c>
      <c r="J171" s="1302" t="s">
        <v>309</v>
      </c>
      <c r="K171" s="1303"/>
      <c r="L171" s="1365">
        <v>0</v>
      </c>
      <c r="M171" s="1366"/>
      <c r="N171" s="1365">
        <v>0</v>
      </c>
      <c r="O171" s="1366"/>
      <c r="P171" s="1306"/>
      <c r="Q171" s="1307"/>
    </row>
    <row r="172" spans="1:17" ht="14" thickBot="1">
      <c r="A172" s="570"/>
      <c r="B172" s="1404">
        <v>147</v>
      </c>
      <c r="C172" s="1405"/>
      <c r="D172" s="615"/>
      <c r="E172" s="1299" t="s">
        <v>2665</v>
      </c>
      <c r="F172" s="1300"/>
      <c r="G172" s="1300"/>
      <c r="H172" s="1301"/>
      <c r="I172" s="616">
        <v>1</v>
      </c>
      <c r="J172" s="1302" t="s">
        <v>93</v>
      </c>
      <c r="K172" s="1303"/>
      <c r="L172" s="1365">
        <v>0</v>
      </c>
      <c r="M172" s="1366"/>
      <c r="N172" s="1365">
        <v>0</v>
      </c>
      <c r="O172" s="1366"/>
      <c r="P172" s="1306"/>
      <c r="Q172" s="1307"/>
    </row>
    <row r="173" spans="1:17" ht="14" thickBot="1">
      <c r="A173" s="570"/>
      <c r="B173" s="1413">
        <v>148</v>
      </c>
      <c r="C173" s="1414"/>
      <c r="D173" s="622"/>
      <c r="E173" s="1415" t="s">
        <v>2666</v>
      </c>
      <c r="F173" s="1416"/>
      <c r="G173" s="1416"/>
      <c r="H173" s="1417"/>
      <c r="I173" s="623">
        <v>1</v>
      </c>
      <c r="J173" s="1418" t="s">
        <v>93</v>
      </c>
      <c r="K173" s="1419"/>
      <c r="L173" s="1365">
        <v>0</v>
      </c>
      <c r="M173" s="1366"/>
      <c r="N173" s="1365">
        <v>0</v>
      </c>
      <c r="O173" s="1366"/>
      <c r="P173" s="1420"/>
      <c r="Q173" s="1275"/>
    </row>
    <row r="174" spans="1:17" ht="14" thickBot="1">
      <c r="A174" s="570"/>
      <c r="B174" s="1135">
        <v>149</v>
      </c>
      <c r="C174" s="1136"/>
      <c r="D174" s="618"/>
      <c r="E174" s="1269" t="s">
        <v>2602</v>
      </c>
      <c r="F174" s="1270"/>
      <c r="G174" s="1270"/>
      <c r="H174" s="1271"/>
      <c r="I174" s="619"/>
      <c r="J174" s="1203"/>
      <c r="K174" s="1205"/>
      <c r="L174" s="1378"/>
      <c r="M174" s="1379"/>
      <c r="N174" s="1380">
        <v>0</v>
      </c>
      <c r="O174" s="1381"/>
      <c r="P174" s="1425"/>
      <c r="Q174" s="1426"/>
    </row>
    <row r="175" spans="1:17" ht="14" thickBot="1">
      <c r="A175" s="570"/>
      <c r="B175" s="1135">
        <v>150</v>
      </c>
      <c r="C175" s="1136"/>
      <c r="D175" s="618"/>
      <c r="E175" s="1289" t="s">
        <v>2667</v>
      </c>
      <c r="F175" s="1290"/>
      <c r="G175" s="1290"/>
      <c r="H175" s="1291"/>
      <c r="I175" s="619"/>
      <c r="J175" s="1203"/>
      <c r="K175" s="1205"/>
      <c r="L175" s="1421"/>
      <c r="M175" s="1422"/>
      <c r="N175" s="1423">
        <v>0</v>
      </c>
      <c r="O175" s="1424"/>
      <c r="P175" s="1425"/>
      <c r="Q175" s="1426"/>
    </row>
    <row r="176" spans="1:17">
      <c r="A176" s="570"/>
      <c r="B176" s="1183"/>
      <c r="C176" s="1183"/>
      <c r="D176" s="573"/>
      <c r="E176" s="1183"/>
      <c r="F176" s="1183"/>
      <c r="G176" s="1183"/>
      <c r="H176" s="1183"/>
      <c r="I176" s="573"/>
      <c r="J176" s="1183"/>
      <c r="K176" s="1183"/>
      <c r="L176" s="1183"/>
      <c r="M176" s="1183"/>
      <c r="N176" s="1183"/>
      <c r="O176" s="1183"/>
      <c r="P176" s="1183"/>
      <c r="Q176" s="1183"/>
    </row>
    <row r="177" spans="1:17" ht="16" thickBot="1">
      <c r="A177" s="570"/>
      <c r="B177" s="1202"/>
      <c r="C177" s="1202"/>
      <c r="D177" s="573"/>
      <c r="E177" s="1208" t="s">
        <v>2668</v>
      </c>
      <c r="F177" s="1208"/>
      <c r="G177" s="1208"/>
      <c r="H177" s="1208"/>
      <c r="I177" s="1208"/>
      <c r="J177" s="1208"/>
      <c r="K177" s="1208"/>
      <c r="L177" s="1208"/>
      <c r="M177" s="1208"/>
      <c r="N177" s="1202"/>
      <c r="O177" s="1202"/>
      <c r="P177" s="1202"/>
      <c r="Q177" s="1202"/>
    </row>
    <row r="178" spans="1:17" ht="14" thickBot="1">
      <c r="A178" s="570"/>
      <c r="B178" s="1140" t="s">
        <v>2547</v>
      </c>
      <c r="C178" s="1144"/>
      <c r="D178" s="612" t="s">
        <v>2548</v>
      </c>
      <c r="E178" s="1357" t="s">
        <v>2549</v>
      </c>
      <c r="F178" s="1358"/>
      <c r="G178" s="1358"/>
      <c r="H178" s="1359"/>
      <c r="I178" s="613"/>
      <c r="J178" s="1187"/>
      <c r="K178" s="1189"/>
      <c r="L178" s="1140" t="s">
        <v>2560</v>
      </c>
      <c r="M178" s="1144"/>
      <c r="N178" s="1140" t="s">
        <v>2530</v>
      </c>
      <c r="O178" s="1144"/>
      <c r="P178" s="1185" t="s">
        <v>2561</v>
      </c>
      <c r="Q178" s="1186"/>
    </row>
    <row r="179" spans="1:17" ht="38.25" customHeight="1" thickBot="1">
      <c r="A179" s="570"/>
      <c r="B179" s="1367">
        <v>151</v>
      </c>
      <c r="C179" s="1368"/>
      <c r="D179" s="615"/>
      <c r="E179" s="1310" t="s">
        <v>2648</v>
      </c>
      <c r="F179" s="1311"/>
      <c r="G179" s="1311"/>
      <c r="H179" s="1312"/>
      <c r="I179" s="616"/>
      <c r="J179" s="1313"/>
      <c r="K179" s="1314"/>
      <c r="L179" s="1369"/>
      <c r="M179" s="1370"/>
      <c r="N179" s="1369"/>
      <c r="O179" s="1370"/>
      <c r="P179" s="1317"/>
      <c r="Q179" s="1318"/>
    </row>
    <row r="180" spans="1:17" ht="51" customHeight="1" thickBot="1">
      <c r="A180" s="570"/>
      <c r="B180" s="1360">
        <v>152</v>
      </c>
      <c r="C180" s="1361"/>
      <c r="D180" s="617" t="s">
        <v>2669</v>
      </c>
      <c r="E180" s="1299" t="s">
        <v>2670</v>
      </c>
      <c r="F180" s="1300"/>
      <c r="G180" s="1300"/>
      <c r="H180" s="1301"/>
      <c r="I180" s="616">
        <v>1</v>
      </c>
      <c r="J180" s="1302" t="s">
        <v>93</v>
      </c>
      <c r="K180" s="1303"/>
      <c r="L180" s="1365">
        <v>0</v>
      </c>
      <c r="M180" s="1366"/>
      <c r="N180" s="1365">
        <v>0</v>
      </c>
      <c r="O180" s="1366"/>
      <c r="P180" s="1306"/>
      <c r="Q180" s="1307"/>
    </row>
    <row r="181" spans="1:17" ht="38.25" customHeight="1" thickBot="1">
      <c r="A181" s="570"/>
      <c r="B181" s="1360">
        <v>153</v>
      </c>
      <c r="C181" s="1361"/>
      <c r="D181" s="617" t="s">
        <v>2671</v>
      </c>
      <c r="E181" s="1362" t="s">
        <v>2672</v>
      </c>
      <c r="F181" s="1363"/>
      <c r="G181" s="1363"/>
      <c r="H181" s="1364"/>
      <c r="I181" s="616">
        <v>4</v>
      </c>
      <c r="J181" s="1302" t="s">
        <v>93</v>
      </c>
      <c r="K181" s="1303"/>
      <c r="L181" s="1365">
        <v>0</v>
      </c>
      <c r="M181" s="1366"/>
      <c r="N181" s="1365">
        <v>0</v>
      </c>
      <c r="O181" s="1366"/>
      <c r="P181" s="1306"/>
      <c r="Q181" s="1307"/>
    </row>
    <row r="182" spans="1:17" ht="14" thickBot="1">
      <c r="A182" s="570"/>
      <c r="B182" s="1360">
        <v>154</v>
      </c>
      <c r="C182" s="1361"/>
      <c r="D182" s="617"/>
      <c r="E182" s="1299" t="s">
        <v>2653</v>
      </c>
      <c r="F182" s="1300"/>
      <c r="G182" s="1300"/>
      <c r="H182" s="1301"/>
      <c r="I182" s="616"/>
      <c r="J182" s="1302"/>
      <c r="K182" s="1303"/>
      <c r="L182" s="1384"/>
      <c r="M182" s="1385"/>
      <c r="N182" s="1384"/>
      <c r="O182" s="1385"/>
      <c r="P182" s="1306"/>
      <c r="Q182" s="1307"/>
    </row>
    <row r="183" spans="1:17" ht="14" thickBot="1">
      <c r="A183" s="570"/>
      <c r="B183" s="1360">
        <v>155</v>
      </c>
      <c r="C183" s="1361"/>
      <c r="D183" s="617"/>
      <c r="E183" s="1299" t="s">
        <v>2654</v>
      </c>
      <c r="F183" s="1300"/>
      <c r="G183" s="1300"/>
      <c r="H183" s="1301"/>
      <c r="I183" s="616">
        <v>1</v>
      </c>
      <c r="J183" s="1302" t="s">
        <v>93</v>
      </c>
      <c r="K183" s="1303"/>
      <c r="L183" s="1365">
        <v>0</v>
      </c>
      <c r="M183" s="1366"/>
      <c r="N183" s="1365">
        <v>0</v>
      </c>
      <c r="O183" s="1366"/>
      <c r="P183" s="1306"/>
      <c r="Q183" s="1307"/>
    </row>
    <row r="184" spans="1:17" ht="14" thickBot="1">
      <c r="A184" s="570"/>
      <c r="B184" s="1371">
        <v>156</v>
      </c>
      <c r="C184" s="1372"/>
      <c r="D184" s="618"/>
      <c r="E184" s="1373" t="s">
        <v>2601</v>
      </c>
      <c r="F184" s="1374"/>
      <c r="G184" s="1374"/>
      <c r="H184" s="1375"/>
      <c r="I184" s="619"/>
      <c r="J184" s="1376"/>
      <c r="K184" s="1377"/>
      <c r="L184" s="1378"/>
      <c r="M184" s="1379"/>
      <c r="N184" s="1380">
        <v>0</v>
      </c>
      <c r="O184" s="1381"/>
      <c r="P184" s="1382"/>
      <c r="Q184" s="1383"/>
    </row>
    <row r="185" spans="1:17" ht="25.5" customHeight="1" thickBot="1">
      <c r="A185" s="570"/>
      <c r="B185" s="1397">
        <v>157</v>
      </c>
      <c r="C185" s="1398"/>
      <c r="D185" s="620"/>
      <c r="E185" s="1399" t="s">
        <v>2655</v>
      </c>
      <c r="F185" s="1400"/>
      <c r="G185" s="1400"/>
      <c r="H185" s="1401"/>
      <c r="I185" s="621"/>
      <c r="J185" s="1330"/>
      <c r="K185" s="1331"/>
      <c r="L185" s="1402"/>
      <c r="M185" s="1403"/>
      <c r="N185" s="1402"/>
      <c r="O185" s="1403"/>
      <c r="P185" s="1334"/>
      <c r="Q185" s="1335"/>
    </row>
    <row r="186" spans="1:17" ht="14" thickBot="1">
      <c r="A186" s="570"/>
      <c r="B186" s="1388">
        <v>158</v>
      </c>
      <c r="C186" s="1389"/>
      <c r="D186" s="615"/>
      <c r="E186" s="1390" t="s">
        <v>2656</v>
      </c>
      <c r="F186" s="1346"/>
      <c r="G186" s="1346"/>
      <c r="H186" s="1391"/>
      <c r="I186" s="616">
        <v>52</v>
      </c>
      <c r="J186" s="1392" t="s">
        <v>309</v>
      </c>
      <c r="K186" s="1393"/>
      <c r="L186" s="1394"/>
      <c r="M186" s="1395"/>
      <c r="N186" s="1394"/>
      <c r="O186" s="1395"/>
      <c r="P186" s="1396"/>
      <c r="Q186" s="1353"/>
    </row>
    <row r="187" spans="1:17" ht="14" thickBot="1">
      <c r="A187" s="570"/>
      <c r="B187" s="1360">
        <v>159</v>
      </c>
      <c r="C187" s="1361"/>
      <c r="D187" s="615"/>
      <c r="E187" s="1386" t="s">
        <v>2657</v>
      </c>
      <c r="F187" s="1338"/>
      <c r="G187" s="1338"/>
      <c r="H187" s="1387"/>
      <c r="I187" s="616">
        <v>52</v>
      </c>
      <c r="J187" s="1302" t="s">
        <v>309</v>
      </c>
      <c r="K187" s="1303"/>
      <c r="L187" s="1384"/>
      <c r="M187" s="1385"/>
      <c r="N187" s="1384"/>
      <c r="O187" s="1385"/>
      <c r="P187" s="1306"/>
      <c r="Q187" s="1307"/>
    </row>
    <row r="188" spans="1:17" ht="51" customHeight="1" thickBot="1">
      <c r="A188" s="570"/>
      <c r="B188" s="1406">
        <v>160</v>
      </c>
      <c r="C188" s="1407"/>
      <c r="D188" s="620"/>
      <c r="E188" s="1408" t="s">
        <v>2658</v>
      </c>
      <c r="F188" s="1409"/>
      <c r="G188" s="1409"/>
      <c r="H188" s="1410"/>
      <c r="I188" s="621"/>
      <c r="J188" s="1235"/>
      <c r="K188" s="1236"/>
      <c r="L188" s="1411"/>
      <c r="M188" s="1412"/>
      <c r="N188" s="1411"/>
      <c r="O188" s="1412"/>
      <c r="P188" s="1297"/>
      <c r="Q188" s="1298"/>
    </row>
    <row r="189" spans="1:17" ht="14" thickBot="1">
      <c r="A189" s="570"/>
      <c r="B189" s="1404">
        <v>161</v>
      </c>
      <c r="C189" s="1405"/>
      <c r="D189" s="615"/>
      <c r="E189" s="1390" t="s">
        <v>2659</v>
      </c>
      <c r="F189" s="1346"/>
      <c r="G189" s="1346"/>
      <c r="H189" s="1391"/>
      <c r="I189" s="616">
        <v>52</v>
      </c>
      <c r="J189" s="1392" t="s">
        <v>309</v>
      </c>
      <c r="K189" s="1393"/>
      <c r="L189" s="1394"/>
      <c r="M189" s="1395"/>
      <c r="N189" s="1394"/>
      <c r="O189" s="1395"/>
      <c r="P189" s="1396"/>
      <c r="Q189" s="1353"/>
    </row>
    <row r="190" spans="1:17" ht="14" thickBot="1">
      <c r="A190" s="570"/>
      <c r="B190" s="1404">
        <v>162</v>
      </c>
      <c r="C190" s="1405"/>
      <c r="D190" s="615"/>
      <c r="E190" s="1386" t="s">
        <v>2660</v>
      </c>
      <c r="F190" s="1338"/>
      <c r="G190" s="1338"/>
      <c r="H190" s="1387"/>
      <c r="I190" s="616">
        <v>52</v>
      </c>
      <c r="J190" s="1302" t="s">
        <v>309</v>
      </c>
      <c r="K190" s="1303"/>
      <c r="L190" s="1384"/>
      <c r="M190" s="1385"/>
      <c r="N190" s="1384"/>
      <c r="O190" s="1385"/>
      <c r="P190" s="1306"/>
      <c r="Q190" s="1307"/>
    </row>
    <row r="191" spans="1:17" ht="14" thickBot="1">
      <c r="A191" s="570"/>
      <c r="B191" s="1404">
        <v>163</v>
      </c>
      <c r="C191" s="1405"/>
      <c r="D191" s="615"/>
      <c r="E191" s="1299" t="s">
        <v>2661</v>
      </c>
      <c r="F191" s="1300"/>
      <c r="G191" s="1300"/>
      <c r="H191" s="1301"/>
      <c r="I191" s="616">
        <v>52</v>
      </c>
      <c r="J191" s="1302" t="s">
        <v>309</v>
      </c>
      <c r="K191" s="1303"/>
      <c r="L191" s="1384"/>
      <c r="M191" s="1385"/>
      <c r="N191" s="1384"/>
      <c r="O191" s="1385"/>
      <c r="P191" s="1306"/>
      <c r="Q191" s="1307"/>
    </row>
    <row r="192" spans="1:17" ht="25.5" customHeight="1" thickBot="1">
      <c r="A192" s="570"/>
      <c r="B192" s="1404">
        <v>164</v>
      </c>
      <c r="C192" s="1405"/>
      <c r="D192" s="615"/>
      <c r="E192" s="1299" t="s">
        <v>2662</v>
      </c>
      <c r="F192" s="1300"/>
      <c r="G192" s="1300"/>
      <c r="H192" s="1301"/>
      <c r="I192" s="616">
        <v>52</v>
      </c>
      <c r="J192" s="1302" t="s">
        <v>309</v>
      </c>
      <c r="K192" s="1303"/>
      <c r="L192" s="1365">
        <v>0</v>
      </c>
      <c r="M192" s="1366"/>
      <c r="N192" s="1365">
        <v>0</v>
      </c>
      <c r="O192" s="1366"/>
      <c r="P192" s="1306"/>
      <c r="Q192" s="1307"/>
    </row>
    <row r="193" spans="1:17" ht="14" thickBot="1">
      <c r="A193" s="570"/>
      <c r="B193" s="1404">
        <v>165</v>
      </c>
      <c r="C193" s="1405"/>
      <c r="D193" s="615"/>
      <c r="E193" s="1299" t="s">
        <v>2663</v>
      </c>
      <c r="F193" s="1300"/>
      <c r="G193" s="1300"/>
      <c r="H193" s="1301"/>
      <c r="I193" s="616">
        <v>4</v>
      </c>
      <c r="J193" s="1302" t="s">
        <v>309</v>
      </c>
      <c r="K193" s="1303"/>
      <c r="L193" s="1365">
        <v>0</v>
      </c>
      <c r="M193" s="1366"/>
      <c r="N193" s="1365">
        <v>0</v>
      </c>
      <c r="O193" s="1366"/>
      <c r="P193" s="1306"/>
      <c r="Q193" s="1307"/>
    </row>
    <row r="194" spans="1:17" ht="25.5" customHeight="1" thickBot="1">
      <c r="A194" s="570"/>
      <c r="B194" s="1404">
        <v>166</v>
      </c>
      <c r="C194" s="1405"/>
      <c r="D194" s="615"/>
      <c r="E194" s="1299" t="s">
        <v>2664</v>
      </c>
      <c r="F194" s="1300"/>
      <c r="G194" s="1300"/>
      <c r="H194" s="1301"/>
      <c r="I194" s="616">
        <v>6</v>
      </c>
      <c r="J194" s="1302" t="s">
        <v>309</v>
      </c>
      <c r="K194" s="1303"/>
      <c r="L194" s="1365">
        <v>0</v>
      </c>
      <c r="M194" s="1366"/>
      <c r="N194" s="1365">
        <v>0</v>
      </c>
      <c r="O194" s="1366"/>
      <c r="P194" s="1306"/>
      <c r="Q194" s="1307"/>
    </row>
    <row r="195" spans="1:17" ht="14" thickBot="1">
      <c r="A195" s="570"/>
      <c r="B195" s="1404">
        <v>167</v>
      </c>
      <c r="C195" s="1405"/>
      <c r="D195" s="615"/>
      <c r="E195" s="1299" t="s">
        <v>2665</v>
      </c>
      <c r="F195" s="1300"/>
      <c r="G195" s="1300"/>
      <c r="H195" s="1301"/>
      <c r="I195" s="616">
        <v>1</v>
      </c>
      <c r="J195" s="1302" t="s">
        <v>93</v>
      </c>
      <c r="K195" s="1303"/>
      <c r="L195" s="1365">
        <v>0</v>
      </c>
      <c r="M195" s="1366"/>
      <c r="N195" s="1365">
        <v>0</v>
      </c>
      <c r="O195" s="1366"/>
      <c r="P195" s="1306"/>
      <c r="Q195" s="1307"/>
    </row>
    <row r="196" spans="1:17" ht="14" thickBot="1">
      <c r="A196" s="570"/>
      <c r="B196" s="1413">
        <v>168</v>
      </c>
      <c r="C196" s="1414"/>
      <c r="D196" s="622"/>
      <c r="E196" s="1415" t="s">
        <v>2666</v>
      </c>
      <c r="F196" s="1416"/>
      <c r="G196" s="1416"/>
      <c r="H196" s="1417"/>
      <c r="I196" s="623">
        <v>1</v>
      </c>
      <c r="J196" s="1418" t="s">
        <v>93</v>
      </c>
      <c r="K196" s="1419"/>
      <c r="L196" s="1365">
        <v>0</v>
      </c>
      <c r="M196" s="1366"/>
      <c r="N196" s="1365">
        <v>0</v>
      </c>
      <c r="O196" s="1366"/>
      <c r="P196" s="1420"/>
      <c r="Q196" s="1275"/>
    </row>
    <row r="197" spans="1:17" ht="14" thickBot="1">
      <c r="A197" s="570"/>
      <c r="B197" s="1135">
        <v>169</v>
      </c>
      <c r="C197" s="1136"/>
      <c r="D197" s="618"/>
      <c r="E197" s="1269" t="s">
        <v>2602</v>
      </c>
      <c r="F197" s="1270"/>
      <c r="G197" s="1270"/>
      <c r="H197" s="1271"/>
      <c r="I197" s="619"/>
      <c r="J197" s="1203"/>
      <c r="K197" s="1205"/>
      <c r="L197" s="1378"/>
      <c r="M197" s="1379"/>
      <c r="N197" s="1380">
        <v>0</v>
      </c>
      <c r="O197" s="1381"/>
      <c r="P197" s="1425"/>
      <c r="Q197" s="1426"/>
    </row>
    <row r="198" spans="1:17" ht="14" thickBot="1">
      <c r="A198" s="570"/>
      <c r="B198" s="1135">
        <v>170</v>
      </c>
      <c r="C198" s="1136"/>
      <c r="D198" s="618"/>
      <c r="E198" s="1289" t="s">
        <v>2673</v>
      </c>
      <c r="F198" s="1290"/>
      <c r="G198" s="1290"/>
      <c r="H198" s="1291"/>
      <c r="I198" s="619"/>
      <c r="J198" s="1203"/>
      <c r="K198" s="1205"/>
      <c r="L198" s="1421"/>
      <c r="M198" s="1422"/>
      <c r="N198" s="1423">
        <v>0</v>
      </c>
      <c r="O198" s="1424"/>
      <c r="P198" s="1425"/>
      <c r="Q198" s="1426"/>
    </row>
  </sheetData>
  <mergeCells count="1167">
    <mergeCell ref="B198:C198"/>
    <mergeCell ref="E198:H198"/>
    <mergeCell ref="J198:K198"/>
    <mergeCell ref="L198:M198"/>
    <mergeCell ref="N198:O198"/>
    <mergeCell ref="P198:Q198"/>
    <mergeCell ref="B197:C197"/>
    <mergeCell ref="E197:H197"/>
    <mergeCell ref="J197:K197"/>
    <mergeCell ref="L197:M197"/>
    <mergeCell ref="N197:O197"/>
    <mergeCell ref="P197:Q197"/>
    <mergeCell ref="B196:C196"/>
    <mergeCell ref="E196:H196"/>
    <mergeCell ref="J196:K196"/>
    <mergeCell ref="L196:M196"/>
    <mergeCell ref="N196:O196"/>
    <mergeCell ref="P196:Q196"/>
    <mergeCell ref="B195:C195"/>
    <mergeCell ref="E195:H195"/>
    <mergeCell ref="J195:K195"/>
    <mergeCell ref="L195:M195"/>
    <mergeCell ref="N195:O195"/>
    <mergeCell ref="P195:Q195"/>
    <mergeCell ref="B194:C194"/>
    <mergeCell ref="E194:H194"/>
    <mergeCell ref="J194:K194"/>
    <mergeCell ref="L194:M194"/>
    <mergeCell ref="N194:O194"/>
    <mergeCell ref="P194:Q194"/>
    <mergeCell ref="B193:C193"/>
    <mergeCell ref="E193:H193"/>
    <mergeCell ref="J193:K193"/>
    <mergeCell ref="L193:M193"/>
    <mergeCell ref="N193:O193"/>
    <mergeCell ref="P193:Q193"/>
    <mergeCell ref="B192:C192"/>
    <mergeCell ref="E192:H192"/>
    <mergeCell ref="J192:K192"/>
    <mergeCell ref="L192:M192"/>
    <mergeCell ref="N192:O192"/>
    <mergeCell ref="P192:Q192"/>
    <mergeCell ref="B191:C191"/>
    <mergeCell ref="E191:H191"/>
    <mergeCell ref="J191:K191"/>
    <mergeCell ref="L191:M191"/>
    <mergeCell ref="N191:O191"/>
    <mergeCell ref="P191:Q191"/>
    <mergeCell ref="B190:C190"/>
    <mergeCell ref="E190:H190"/>
    <mergeCell ref="J190:K190"/>
    <mergeCell ref="L190:M190"/>
    <mergeCell ref="N190:O190"/>
    <mergeCell ref="P190:Q190"/>
    <mergeCell ref="B189:C189"/>
    <mergeCell ref="E189:H189"/>
    <mergeCell ref="J189:K189"/>
    <mergeCell ref="L189:M189"/>
    <mergeCell ref="N189:O189"/>
    <mergeCell ref="P189:Q189"/>
    <mergeCell ref="B188:C188"/>
    <mergeCell ref="E188:H188"/>
    <mergeCell ref="J188:K188"/>
    <mergeCell ref="L188:M188"/>
    <mergeCell ref="N188:O188"/>
    <mergeCell ref="P188:Q188"/>
    <mergeCell ref="B187:C187"/>
    <mergeCell ref="E187:H187"/>
    <mergeCell ref="J187:K187"/>
    <mergeCell ref="L187:M187"/>
    <mergeCell ref="N187:O187"/>
    <mergeCell ref="P187:Q187"/>
    <mergeCell ref="B186:C186"/>
    <mergeCell ref="E186:H186"/>
    <mergeCell ref="J186:K186"/>
    <mergeCell ref="L186:M186"/>
    <mergeCell ref="N186:O186"/>
    <mergeCell ref="P186:Q186"/>
    <mergeCell ref="B185:C185"/>
    <mergeCell ref="E185:H185"/>
    <mergeCell ref="J185:K185"/>
    <mergeCell ref="L185:M185"/>
    <mergeCell ref="N185:O185"/>
    <mergeCell ref="P185:Q185"/>
    <mergeCell ref="B184:C184"/>
    <mergeCell ref="E184:H184"/>
    <mergeCell ref="J184:K184"/>
    <mergeCell ref="L184:M184"/>
    <mergeCell ref="N184:O184"/>
    <mergeCell ref="P184:Q184"/>
    <mergeCell ref="B183:C183"/>
    <mergeCell ref="E183:H183"/>
    <mergeCell ref="J183:K183"/>
    <mergeCell ref="L183:M183"/>
    <mergeCell ref="N183:O183"/>
    <mergeCell ref="P183:Q183"/>
    <mergeCell ref="B182:C182"/>
    <mergeCell ref="E182:H182"/>
    <mergeCell ref="J182:K182"/>
    <mergeCell ref="L182:M182"/>
    <mergeCell ref="N182:O182"/>
    <mergeCell ref="P182:Q182"/>
    <mergeCell ref="B181:C181"/>
    <mergeCell ref="E181:H181"/>
    <mergeCell ref="J181:K181"/>
    <mergeCell ref="L181:M181"/>
    <mergeCell ref="N181:O181"/>
    <mergeCell ref="P181:Q181"/>
    <mergeCell ref="B180:C180"/>
    <mergeCell ref="E180:H180"/>
    <mergeCell ref="J180:K180"/>
    <mergeCell ref="L180:M180"/>
    <mergeCell ref="N180:O180"/>
    <mergeCell ref="P180:Q180"/>
    <mergeCell ref="B179:C179"/>
    <mergeCell ref="E179:H179"/>
    <mergeCell ref="J179:K179"/>
    <mergeCell ref="L179:M179"/>
    <mergeCell ref="N179:O179"/>
    <mergeCell ref="P179:Q179"/>
    <mergeCell ref="B177:C177"/>
    <mergeCell ref="E177:M177"/>
    <mergeCell ref="N177:O177"/>
    <mergeCell ref="P177:Q177"/>
    <mergeCell ref="B178:C178"/>
    <mergeCell ref="E178:H178"/>
    <mergeCell ref="J178:K178"/>
    <mergeCell ref="L178:M178"/>
    <mergeCell ref="N178:O178"/>
    <mergeCell ref="P178:Q178"/>
    <mergeCell ref="B176:C176"/>
    <mergeCell ref="E176:H176"/>
    <mergeCell ref="J176:K176"/>
    <mergeCell ref="L176:M176"/>
    <mergeCell ref="N176:O176"/>
    <mergeCell ref="P176:Q176"/>
    <mergeCell ref="B175:C175"/>
    <mergeCell ref="E175:H175"/>
    <mergeCell ref="J175:K175"/>
    <mergeCell ref="L175:M175"/>
    <mergeCell ref="N175:O175"/>
    <mergeCell ref="P175:Q175"/>
    <mergeCell ref="B174:C174"/>
    <mergeCell ref="E174:H174"/>
    <mergeCell ref="J174:K174"/>
    <mergeCell ref="L174:M174"/>
    <mergeCell ref="N174:O174"/>
    <mergeCell ref="P174:Q174"/>
    <mergeCell ref="B173:C173"/>
    <mergeCell ref="E173:H173"/>
    <mergeCell ref="J173:K173"/>
    <mergeCell ref="L173:M173"/>
    <mergeCell ref="N173:O173"/>
    <mergeCell ref="P173:Q173"/>
    <mergeCell ref="B172:C172"/>
    <mergeCell ref="E172:H172"/>
    <mergeCell ref="J172:K172"/>
    <mergeCell ref="L172:M172"/>
    <mergeCell ref="N172:O172"/>
    <mergeCell ref="P172:Q172"/>
    <mergeCell ref="B171:C171"/>
    <mergeCell ref="E171:H171"/>
    <mergeCell ref="J171:K171"/>
    <mergeCell ref="L171:M171"/>
    <mergeCell ref="N171:O171"/>
    <mergeCell ref="P171:Q171"/>
    <mergeCell ref="B170:C170"/>
    <mergeCell ref="E170:H170"/>
    <mergeCell ref="J170:K170"/>
    <mergeCell ref="L170:M170"/>
    <mergeCell ref="N170:O170"/>
    <mergeCell ref="P170:Q170"/>
    <mergeCell ref="B169:C169"/>
    <mergeCell ref="E169:H169"/>
    <mergeCell ref="J169:K169"/>
    <mergeCell ref="L169:M169"/>
    <mergeCell ref="N169:O169"/>
    <mergeCell ref="P169:Q169"/>
    <mergeCell ref="B168:C168"/>
    <mergeCell ref="E168:H168"/>
    <mergeCell ref="J168:K168"/>
    <mergeCell ref="L168:M168"/>
    <mergeCell ref="N168:O168"/>
    <mergeCell ref="P168:Q168"/>
    <mergeCell ref="B167:C167"/>
    <mergeCell ref="E167:H167"/>
    <mergeCell ref="J167:K167"/>
    <mergeCell ref="L167:M167"/>
    <mergeCell ref="N167:O167"/>
    <mergeCell ref="P167:Q167"/>
    <mergeCell ref="B166:C166"/>
    <mergeCell ref="E166:H166"/>
    <mergeCell ref="J166:K166"/>
    <mergeCell ref="L166:M166"/>
    <mergeCell ref="N166:O166"/>
    <mergeCell ref="P166:Q166"/>
    <mergeCell ref="B165:C165"/>
    <mergeCell ref="E165:H165"/>
    <mergeCell ref="J165:K165"/>
    <mergeCell ref="L165:M165"/>
    <mergeCell ref="N165:O165"/>
    <mergeCell ref="P165:Q165"/>
    <mergeCell ref="B164:C164"/>
    <mergeCell ref="E164:H164"/>
    <mergeCell ref="J164:K164"/>
    <mergeCell ref="L164:M164"/>
    <mergeCell ref="N164:O164"/>
    <mergeCell ref="P164:Q164"/>
    <mergeCell ref="B163:C163"/>
    <mergeCell ref="E163:H163"/>
    <mergeCell ref="J163:K163"/>
    <mergeCell ref="L163:M163"/>
    <mergeCell ref="N163:O163"/>
    <mergeCell ref="P163:Q163"/>
    <mergeCell ref="B162:C162"/>
    <mergeCell ref="E162:H162"/>
    <mergeCell ref="J162:K162"/>
    <mergeCell ref="L162:M162"/>
    <mergeCell ref="N162:O162"/>
    <mergeCell ref="P162:Q162"/>
    <mergeCell ref="B161:C161"/>
    <mergeCell ref="E161:H161"/>
    <mergeCell ref="J161:K161"/>
    <mergeCell ref="L161:M161"/>
    <mergeCell ref="N161:O161"/>
    <mergeCell ref="P161:Q161"/>
    <mergeCell ref="B160:C160"/>
    <mergeCell ref="E160:H160"/>
    <mergeCell ref="J160:K160"/>
    <mergeCell ref="L160:M160"/>
    <mergeCell ref="N160:O160"/>
    <mergeCell ref="P160:Q160"/>
    <mergeCell ref="B159:C159"/>
    <mergeCell ref="E159:H159"/>
    <mergeCell ref="J159:K159"/>
    <mergeCell ref="L159:M159"/>
    <mergeCell ref="N159:O159"/>
    <mergeCell ref="P159:Q159"/>
    <mergeCell ref="B158:C158"/>
    <mergeCell ref="E158:H158"/>
    <mergeCell ref="J158:K158"/>
    <mergeCell ref="L158:M158"/>
    <mergeCell ref="N158:O158"/>
    <mergeCell ref="P158:Q158"/>
    <mergeCell ref="B157:C157"/>
    <mergeCell ref="E157:H157"/>
    <mergeCell ref="J157:K157"/>
    <mergeCell ref="L157:M157"/>
    <mergeCell ref="N157:O157"/>
    <mergeCell ref="P157:Q157"/>
    <mergeCell ref="B156:C156"/>
    <mergeCell ref="E156:H156"/>
    <mergeCell ref="J156:K156"/>
    <mergeCell ref="L156:M156"/>
    <mergeCell ref="N156:O156"/>
    <mergeCell ref="P156:Q156"/>
    <mergeCell ref="B154:C154"/>
    <mergeCell ref="E154:M154"/>
    <mergeCell ref="N154:O154"/>
    <mergeCell ref="P154:Q154"/>
    <mergeCell ref="B155:C155"/>
    <mergeCell ref="E155:H155"/>
    <mergeCell ref="J155:K155"/>
    <mergeCell ref="L155:M155"/>
    <mergeCell ref="N155:O155"/>
    <mergeCell ref="P155:Q155"/>
    <mergeCell ref="B153:C153"/>
    <mergeCell ref="E153:H153"/>
    <mergeCell ref="J153:K153"/>
    <mergeCell ref="L153:M153"/>
    <mergeCell ref="N153:O153"/>
    <mergeCell ref="P153:Q153"/>
    <mergeCell ref="B152:C152"/>
    <mergeCell ref="E152:H152"/>
    <mergeCell ref="J152:K152"/>
    <mergeCell ref="L152:M152"/>
    <mergeCell ref="N152:O152"/>
    <mergeCell ref="P152:Q152"/>
    <mergeCell ref="B151:C151"/>
    <mergeCell ref="E151:H151"/>
    <mergeCell ref="J151:K151"/>
    <mergeCell ref="L151:M151"/>
    <mergeCell ref="N151:O151"/>
    <mergeCell ref="P151:Q151"/>
    <mergeCell ref="B150:C150"/>
    <mergeCell ref="E150:H150"/>
    <mergeCell ref="J150:K150"/>
    <mergeCell ref="L150:M150"/>
    <mergeCell ref="N150:O150"/>
    <mergeCell ref="P150:Q150"/>
    <mergeCell ref="B149:C149"/>
    <mergeCell ref="E149:H149"/>
    <mergeCell ref="J149:K149"/>
    <mergeCell ref="L149:M149"/>
    <mergeCell ref="N149:O149"/>
    <mergeCell ref="P149:Q149"/>
    <mergeCell ref="B148:C148"/>
    <mergeCell ref="E148:H148"/>
    <mergeCell ref="J148:K148"/>
    <mergeCell ref="L148:M148"/>
    <mergeCell ref="N148:O148"/>
    <mergeCell ref="P148:Q148"/>
    <mergeCell ref="B147:C147"/>
    <mergeCell ref="E147:H147"/>
    <mergeCell ref="J147:K147"/>
    <mergeCell ref="L147:M147"/>
    <mergeCell ref="N147:O147"/>
    <mergeCell ref="P147:Q147"/>
    <mergeCell ref="B146:C146"/>
    <mergeCell ref="E146:H146"/>
    <mergeCell ref="J146:K146"/>
    <mergeCell ref="L146:M146"/>
    <mergeCell ref="N146:O146"/>
    <mergeCell ref="P146:Q146"/>
    <mergeCell ref="B145:C145"/>
    <mergeCell ref="E145:H145"/>
    <mergeCell ref="J145:K145"/>
    <mergeCell ref="L145:M145"/>
    <mergeCell ref="N145:O145"/>
    <mergeCell ref="P145:Q145"/>
    <mergeCell ref="B144:C144"/>
    <mergeCell ref="E144:H144"/>
    <mergeCell ref="J144:K144"/>
    <mergeCell ref="L144:M144"/>
    <mergeCell ref="N144:O144"/>
    <mergeCell ref="P144:Q144"/>
    <mergeCell ref="B143:C143"/>
    <mergeCell ref="E143:H143"/>
    <mergeCell ref="J143:K143"/>
    <mergeCell ref="L143:M143"/>
    <mergeCell ref="N143:O143"/>
    <mergeCell ref="P143:Q143"/>
    <mergeCell ref="B142:C142"/>
    <mergeCell ref="E142:H142"/>
    <mergeCell ref="J142:K142"/>
    <mergeCell ref="L142:M142"/>
    <mergeCell ref="N142:O142"/>
    <mergeCell ref="P142:Q142"/>
    <mergeCell ref="B141:C141"/>
    <mergeCell ref="E141:H141"/>
    <mergeCell ref="J141:K141"/>
    <mergeCell ref="L141:M141"/>
    <mergeCell ref="N141:O141"/>
    <mergeCell ref="P141:Q141"/>
    <mergeCell ref="B140:C140"/>
    <mergeCell ref="E140:H140"/>
    <mergeCell ref="J140:K140"/>
    <mergeCell ref="L140:M140"/>
    <mergeCell ref="N140:O140"/>
    <mergeCell ref="P140:Q140"/>
    <mergeCell ref="B139:C139"/>
    <mergeCell ref="E139:H139"/>
    <mergeCell ref="J139:K139"/>
    <mergeCell ref="L139:M139"/>
    <mergeCell ref="N139:O139"/>
    <mergeCell ref="P139:Q139"/>
    <mergeCell ref="B137:C137"/>
    <mergeCell ref="E137:M137"/>
    <mergeCell ref="N137:O137"/>
    <mergeCell ref="P137:Q137"/>
    <mergeCell ref="B138:C138"/>
    <mergeCell ref="E138:H138"/>
    <mergeCell ref="J138:K138"/>
    <mergeCell ref="L138:M138"/>
    <mergeCell ref="N138:O138"/>
    <mergeCell ref="P138:Q138"/>
    <mergeCell ref="B136:C136"/>
    <mergeCell ref="E136:H136"/>
    <mergeCell ref="J136:K136"/>
    <mergeCell ref="L136:M136"/>
    <mergeCell ref="N136:O136"/>
    <mergeCell ref="P136:Q136"/>
    <mergeCell ref="B135:C135"/>
    <mergeCell ref="E135:H135"/>
    <mergeCell ref="J135:K135"/>
    <mergeCell ref="L135:M135"/>
    <mergeCell ref="N135:O135"/>
    <mergeCell ref="P135:Q135"/>
    <mergeCell ref="B134:C134"/>
    <mergeCell ref="E134:H134"/>
    <mergeCell ref="J134:K134"/>
    <mergeCell ref="L134:M134"/>
    <mergeCell ref="N134:O134"/>
    <mergeCell ref="P134:Q134"/>
    <mergeCell ref="B133:C133"/>
    <mergeCell ref="E133:H133"/>
    <mergeCell ref="J133:K133"/>
    <mergeCell ref="L133:M133"/>
    <mergeCell ref="N133:O133"/>
    <mergeCell ref="P133:Q133"/>
    <mergeCell ref="B132:C132"/>
    <mergeCell ref="E132:H132"/>
    <mergeCell ref="J132:K132"/>
    <mergeCell ref="L132:M132"/>
    <mergeCell ref="N132:O132"/>
    <mergeCell ref="P132:Q132"/>
    <mergeCell ref="B131:C131"/>
    <mergeCell ref="E131:H131"/>
    <mergeCell ref="J131:K131"/>
    <mergeCell ref="L131:M131"/>
    <mergeCell ref="N131:O131"/>
    <mergeCell ref="P131:Q131"/>
    <mergeCell ref="B130:C130"/>
    <mergeCell ref="E130:H130"/>
    <mergeCell ref="J130:K130"/>
    <mergeCell ref="L130:M130"/>
    <mergeCell ref="N130:O130"/>
    <mergeCell ref="P130:Q130"/>
    <mergeCell ref="P128:Q128"/>
    <mergeCell ref="B129:C129"/>
    <mergeCell ref="E129:H129"/>
    <mergeCell ref="J129:K129"/>
    <mergeCell ref="L129:M129"/>
    <mergeCell ref="N129:O129"/>
    <mergeCell ref="P129:Q129"/>
    <mergeCell ref="B127:C127"/>
    <mergeCell ref="E127:K127"/>
    <mergeCell ref="L127:M127"/>
    <mergeCell ref="N127:O127"/>
    <mergeCell ref="P127:Q127"/>
    <mergeCell ref="B128:C128"/>
    <mergeCell ref="E128:H128"/>
    <mergeCell ref="J128:K128"/>
    <mergeCell ref="L128:M128"/>
    <mergeCell ref="N128:O128"/>
    <mergeCell ref="B126:C126"/>
    <mergeCell ref="E126:H126"/>
    <mergeCell ref="J126:K126"/>
    <mergeCell ref="L126:M126"/>
    <mergeCell ref="N126:O126"/>
    <mergeCell ref="P126:Q126"/>
    <mergeCell ref="B125:C125"/>
    <mergeCell ref="E125:H125"/>
    <mergeCell ref="J125:K125"/>
    <mergeCell ref="L125:M125"/>
    <mergeCell ref="N125:O125"/>
    <mergeCell ref="P125:Q125"/>
    <mergeCell ref="B124:C124"/>
    <mergeCell ref="E124:H124"/>
    <mergeCell ref="J124:K124"/>
    <mergeCell ref="L124:M124"/>
    <mergeCell ref="N124:O124"/>
    <mergeCell ref="P124:Q124"/>
    <mergeCell ref="B123:C123"/>
    <mergeCell ref="E123:H123"/>
    <mergeCell ref="J123:K123"/>
    <mergeCell ref="L123:M123"/>
    <mergeCell ref="N123:O123"/>
    <mergeCell ref="P123:Q123"/>
    <mergeCell ref="B122:C122"/>
    <mergeCell ref="E122:H122"/>
    <mergeCell ref="J122:K122"/>
    <mergeCell ref="L122:M122"/>
    <mergeCell ref="N122:O122"/>
    <mergeCell ref="P122:Q122"/>
    <mergeCell ref="B121:C121"/>
    <mergeCell ref="E121:H121"/>
    <mergeCell ref="J121:K121"/>
    <mergeCell ref="L121:M121"/>
    <mergeCell ref="N121:O121"/>
    <mergeCell ref="P121:Q121"/>
    <mergeCell ref="B120:C120"/>
    <mergeCell ref="E120:H120"/>
    <mergeCell ref="J120:K120"/>
    <mergeCell ref="L120:M120"/>
    <mergeCell ref="N120:O120"/>
    <mergeCell ref="P120:Q120"/>
    <mergeCell ref="B119:C119"/>
    <mergeCell ref="E119:H119"/>
    <mergeCell ref="J119:K119"/>
    <mergeCell ref="L119:M119"/>
    <mergeCell ref="N119:O119"/>
    <mergeCell ref="P119:Q119"/>
    <mergeCell ref="B118:C118"/>
    <mergeCell ref="E118:H118"/>
    <mergeCell ref="J118:K118"/>
    <mergeCell ref="L118:M118"/>
    <mergeCell ref="N118:O118"/>
    <mergeCell ref="P118:Q118"/>
    <mergeCell ref="B117:C117"/>
    <mergeCell ref="E117:H117"/>
    <mergeCell ref="J117:K117"/>
    <mergeCell ref="L117:M117"/>
    <mergeCell ref="N117:O117"/>
    <mergeCell ref="P117:Q117"/>
    <mergeCell ref="B116:C116"/>
    <mergeCell ref="E116:H116"/>
    <mergeCell ref="J116:K116"/>
    <mergeCell ref="L116:M116"/>
    <mergeCell ref="N116:O116"/>
    <mergeCell ref="P116:Q116"/>
    <mergeCell ref="B115:C115"/>
    <mergeCell ref="E115:H115"/>
    <mergeCell ref="J115:K115"/>
    <mergeCell ref="L115:M115"/>
    <mergeCell ref="N115:O115"/>
    <mergeCell ref="P115:Q115"/>
    <mergeCell ref="B114:C114"/>
    <mergeCell ref="E114:H114"/>
    <mergeCell ref="J114:K114"/>
    <mergeCell ref="L114:M114"/>
    <mergeCell ref="N114:O114"/>
    <mergeCell ref="P114:Q114"/>
    <mergeCell ref="B113:C113"/>
    <mergeCell ref="E113:H113"/>
    <mergeCell ref="J113:K113"/>
    <mergeCell ref="L113:M113"/>
    <mergeCell ref="N113:O113"/>
    <mergeCell ref="P113:Q113"/>
    <mergeCell ref="B112:C112"/>
    <mergeCell ref="E112:H112"/>
    <mergeCell ref="J112:K112"/>
    <mergeCell ref="L112:M112"/>
    <mergeCell ref="N112:O112"/>
    <mergeCell ref="P112:Q112"/>
    <mergeCell ref="B111:C111"/>
    <mergeCell ref="E111:H111"/>
    <mergeCell ref="J111:K111"/>
    <mergeCell ref="L111:M111"/>
    <mergeCell ref="N111:O111"/>
    <mergeCell ref="P111:Q111"/>
    <mergeCell ref="B110:C110"/>
    <mergeCell ref="E110:H110"/>
    <mergeCell ref="J110:K110"/>
    <mergeCell ref="L110:M110"/>
    <mergeCell ref="N110:O110"/>
    <mergeCell ref="P110:Q110"/>
    <mergeCell ref="B109:C109"/>
    <mergeCell ref="E109:H109"/>
    <mergeCell ref="J109:K109"/>
    <mergeCell ref="L109:M109"/>
    <mergeCell ref="N109:O109"/>
    <mergeCell ref="P109:Q109"/>
    <mergeCell ref="B108:C108"/>
    <mergeCell ref="E108:H108"/>
    <mergeCell ref="J108:K108"/>
    <mergeCell ref="L108:M108"/>
    <mergeCell ref="N108:O108"/>
    <mergeCell ref="P108:Q108"/>
    <mergeCell ref="B106:C106"/>
    <mergeCell ref="E106:M106"/>
    <mergeCell ref="N106:O106"/>
    <mergeCell ref="P106:Q106"/>
    <mergeCell ref="B107:C107"/>
    <mergeCell ref="E107:H107"/>
    <mergeCell ref="J107:K107"/>
    <mergeCell ref="L107:M107"/>
    <mergeCell ref="N107:O107"/>
    <mergeCell ref="P107:Q107"/>
    <mergeCell ref="B105:C105"/>
    <mergeCell ref="E105:H105"/>
    <mergeCell ref="J105:K105"/>
    <mergeCell ref="L105:M105"/>
    <mergeCell ref="N105:O105"/>
    <mergeCell ref="P105:Q105"/>
    <mergeCell ref="B104:C104"/>
    <mergeCell ref="E104:H104"/>
    <mergeCell ref="J104:K104"/>
    <mergeCell ref="L104:M104"/>
    <mergeCell ref="N104:O104"/>
    <mergeCell ref="P104:Q104"/>
    <mergeCell ref="B103:C103"/>
    <mergeCell ref="E103:H103"/>
    <mergeCell ref="J103:K103"/>
    <mergeCell ref="L103:M103"/>
    <mergeCell ref="N103:O103"/>
    <mergeCell ref="P103:Q103"/>
    <mergeCell ref="B102:C102"/>
    <mergeCell ref="E102:H102"/>
    <mergeCell ref="J102:K102"/>
    <mergeCell ref="L102:M102"/>
    <mergeCell ref="N102:O102"/>
    <mergeCell ref="P102:Q102"/>
    <mergeCell ref="B101:C101"/>
    <mergeCell ref="E101:H101"/>
    <mergeCell ref="J101:K101"/>
    <mergeCell ref="L101:M101"/>
    <mergeCell ref="N101:O101"/>
    <mergeCell ref="P101:Q101"/>
    <mergeCell ref="B100:C100"/>
    <mergeCell ref="E100:H100"/>
    <mergeCell ref="J100:K100"/>
    <mergeCell ref="L100:M100"/>
    <mergeCell ref="N100:O100"/>
    <mergeCell ref="P100:Q100"/>
    <mergeCell ref="B99:C99"/>
    <mergeCell ref="E99:H99"/>
    <mergeCell ref="J99:K99"/>
    <mergeCell ref="L99:M99"/>
    <mergeCell ref="N99:O99"/>
    <mergeCell ref="P99:Q99"/>
    <mergeCell ref="P97:Q97"/>
    <mergeCell ref="B98:C98"/>
    <mergeCell ref="E98:H98"/>
    <mergeCell ref="J98:K98"/>
    <mergeCell ref="L98:M98"/>
    <mergeCell ref="N98:O98"/>
    <mergeCell ref="P98:Q98"/>
    <mergeCell ref="B96:C96"/>
    <mergeCell ref="E96:K96"/>
    <mergeCell ref="L96:M96"/>
    <mergeCell ref="N96:O96"/>
    <mergeCell ref="P96:Q96"/>
    <mergeCell ref="B97:C97"/>
    <mergeCell ref="E97:H97"/>
    <mergeCell ref="J97:K97"/>
    <mergeCell ref="L97:M97"/>
    <mergeCell ref="N97:O97"/>
    <mergeCell ref="B95:C95"/>
    <mergeCell ref="E95:H95"/>
    <mergeCell ref="J95:K95"/>
    <mergeCell ref="L95:M95"/>
    <mergeCell ref="N95:O95"/>
    <mergeCell ref="P95:Q95"/>
    <mergeCell ref="B94:C94"/>
    <mergeCell ref="E94:H94"/>
    <mergeCell ref="J94:K94"/>
    <mergeCell ref="L94:M94"/>
    <mergeCell ref="N94:O94"/>
    <mergeCell ref="P94:Q94"/>
    <mergeCell ref="B93:C93"/>
    <mergeCell ref="E93:H93"/>
    <mergeCell ref="J93:K93"/>
    <mergeCell ref="L93:M93"/>
    <mergeCell ref="N93:O93"/>
    <mergeCell ref="P93:Q93"/>
    <mergeCell ref="B92:C92"/>
    <mergeCell ref="E92:H92"/>
    <mergeCell ref="J92:K92"/>
    <mergeCell ref="L92:M92"/>
    <mergeCell ref="N92:O92"/>
    <mergeCell ref="P92:Q92"/>
    <mergeCell ref="B91:C91"/>
    <mergeCell ref="E91:H91"/>
    <mergeCell ref="J91:K91"/>
    <mergeCell ref="L91:M91"/>
    <mergeCell ref="N91:O91"/>
    <mergeCell ref="P91:Q91"/>
    <mergeCell ref="B90:C90"/>
    <mergeCell ref="E90:H90"/>
    <mergeCell ref="J90:K90"/>
    <mergeCell ref="L90:M90"/>
    <mergeCell ref="N90:O90"/>
    <mergeCell ref="P90:Q90"/>
    <mergeCell ref="B89:C89"/>
    <mergeCell ref="E89:H89"/>
    <mergeCell ref="J89:K89"/>
    <mergeCell ref="L89:M89"/>
    <mergeCell ref="N89:O89"/>
    <mergeCell ref="P89:Q89"/>
    <mergeCell ref="B88:C88"/>
    <mergeCell ref="E88:H88"/>
    <mergeCell ref="J88:K88"/>
    <mergeCell ref="L88:M88"/>
    <mergeCell ref="N88:O88"/>
    <mergeCell ref="P88:Q88"/>
    <mergeCell ref="B87:C87"/>
    <mergeCell ref="E87:H87"/>
    <mergeCell ref="J87:K87"/>
    <mergeCell ref="L87:M87"/>
    <mergeCell ref="N87:O87"/>
    <mergeCell ref="P87:Q87"/>
    <mergeCell ref="B86:C86"/>
    <mergeCell ref="E86:H86"/>
    <mergeCell ref="J86:K86"/>
    <mergeCell ref="L86:M86"/>
    <mergeCell ref="N86:O86"/>
    <mergeCell ref="P86:Q86"/>
    <mergeCell ref="B85:C85"/>
    <mergeCell ref="E85:H85"/>
    <mergeCell ref="J85:K85"/>
    <mergeCell ref="L85:M85"/>
    <mergeCell ref="N85:O85"/>
    <mergeCell ref="P85:Q85"/>
    <mergeCell ref="B84:C84"/>
    <mergeCell ref="E84:H84"/>
    <mergeCell ref="J84:K84"/>
    <mergeCell ref="L84:M84"/>
    <mergeCell ref="N84:O84"/>
    <mergeCell ref="P84:Q84"/>
    <mergeCell ref="B83:C83"/>
    <mergeCell ref="E83:H83"/>
    <mergeCell ref="J83:K83"/>
    <mergeCell ref="L83:M83"/>
    <mergeCell ref="N83:O83"/>
    <mergeCell ref="P83:Q83"/>
    <mergeCell ref="B82:C82"/>
    <mergeCell ref="E82:H82"/>
    <mergeCell ref="J82:K82"/>
    <mergeCell ref="L82:M82"/>
    <mergeCell ref="N82:O82"/>
    <mergeCell ref="P82:Q82"/>
    <mergeCell ref="B81:C81"/>
    <mergeCell ref="E81:H81"/>
    <mergeCell ref="J81:K81"/>
    <mergeCell ref="L81:M81"/>
    <mergeCell ref="N81:O81"/>
    <mergeCell ref="P81:Q81"/>
    <mergeCell ref="B80:C80"/>
    <mergeCell ref="E80:H80"/>
    <mergeCell ref="J80:K80"/>
    <mergeCell ref="L80:M80"/>
    <mergeCell ref="N80:O80"/>
    <mergeCell ref="P80:Q80"/>
    <mergeCell ref="B78:C78"/>
    <mergeCell ref="E78:M78"/>
    <mergeCell ref="N78:O78"/>
    <mergeCell ref="P78:Q78"/>
    <mergeCell ref="B79:C79"/>
    <mergeCell ref="E79:H79"/>
    <mergeCell ref="J79:K79"/>
    <mergeCell ref="L79:M79"/>
    <mergeCell ref="N79:O79"/>
    <mergeCell ref="P79:Q79"/>
    <mergeCell ref="B77:C77"/>
    <mergeCell ref="E77:H77"/>
    <mergeCell ref="J77:K77"/>
    <mergeCell ref="L77:M77"/>
    <mergeCell ref="N77:O77"/>
    <mergeCell ref="P77:Q77"/>
    <mergeCell ref="B76:C76"/>
    <mergeCell ref="E76:H76"/>
    <mergeCell ref="J76:K76"/>
    <mergeCell ref="L76:M76"/>
    <mergeCell ref="N76:O76"/>
    <mergeCell ref="P76:Q76"/>
    <mergeCell ref="B75:C75"/>
    <mergeCell ref="E75:H75"/>
    <mergeCell ref="J75:K75"/>
    <mergeCell ref="L75:M75"/>
    <mergeCell ref="N75:O75"/>
    <mergeCell ref="P75:Q75"/>
    <mergeCell ref="B74:C74"/>
    <mergeCell ref="E74:H74"/>
    <mergeCell ref="J74:K74"/>
    <mergeCell ref="L74:M74"/>
    <mergeCell ref="N74:O74"/>
    <mergeCell ref="P74:Q74"/>
    <mergeCell ref="B72:C72"/>
    <mergeCell ref="E72:M72"/>
    <mergeCell ref="N72:O72"/>
    <mergeCell ref="P72:Q72"/>
    <mergeCell ref="B73:C73"/>
    <mergeCell ref="E73:H73"/>
    <mergeCell ref="J73:K73"/>
    <mergeCell ref="L73:M73"/>
    <mergeCell ref="N73:O73"/>
    <mergeCell ref="P73:Q73"/>
    <mergeCell ref="B71:C71"/>
    <mergeCell ref="E71:H71"/>
    <mergeCell ref="J71:K71"/>
    <mergeCell ref="L71:M71"/>
    <mergeCell ref="N71:O71"/>
    <mergeCell ref="P71:Q71"/>
    <mergeCell ref="B70:C70"/>
    <mergeCell ref="E70:H70"/>
    <mergeCell ref="J70:K70"/>
    <mergeCell ref="L70:M70"/>
    <mergeCell ref="N70:O70"/>
    <mergeCell ref="P70:Q70"/>
    <mergeCell ref="B69:C69"/>
    <mergeCell ref="E69:H69"/>
    <mergeCell ref="J69:K69"/>
    <mergeCell ref="L69:M69"/>
    <mergeCell ref="N69:O69"/>
    <mergeCell ref="P69:Q69"/>
    <mergeCell ref="B68:C68"/>
    <mergeCell ref="E68:H68"/>
    <mergeCell ref="J68:K68"/>
    <mergeCell ref="L68:M68"/>
    <mergeCell ref="N68:O68"/>
    <mergeCell ref="P68:Q68"/>
    <mergeCell ref="B67:C67"/>
    <mergeCell ref="E67:H67"/>
    <mergeCell ref="J67:K67"/>
    <mergeCell ref="L67:M67"/>
    <mergeCell ref="N67:O67"/>
    <mergeCell ref="P67:Q67"/>
    <mergeCell ref="B66:C66"/>
    <mergeCell ref="E66:H66"/>
    <mergeCell ref="J66:K66"/>
    <mergeCell ref="L66:M66"/>
    <mergeCell ref="N66:O66"/>
    <mergeCell ref="P66:Q66"/>
    <mergeCell ref="B65:C65"/>
    <mergeCell ref="E65:H65"/>
    <mergeCell ref="J65:K65"/>
    <mergeCell ref="L65:M65"/>
    <mergeCell ref="N65:O65"/>
    <mergeCell ref="P65:Q65"/>
    <mergeCell ref="B64:C64"/>
    <mergeCell ref="E64:H64"/>
    <mergeCell ref="J64:K64"/>
    <mergeCell ref="L64:M64"/>
    <mergeCell ref="N64:O64"/>
    <mergeCell ref="P64:Q64"/>
    <mergeCell ref="B63:C63"/>
    <mergeCell ref="E63:H63"/>
    <mergeCell ref="J63:K63"/>
    <mergeCell ref="L63:M63"/>
    <mergeCell ref="N63:O63"/>
    <mergeCell ref="P63:Q63"/>
    <mergeCell ref="B62:C62"/>
    <mergeCell ref="E62:H62"/>
    <mergeCell ref="J62:K62"/>
    <mergeCell ref="L62:M62"/>
    <mergeCell ref="N62:O62"/>
    <mergeCell ref="P62:Q62"/>
    <mergeCell ref="B61:C61"/>
    <mergeCell ref="E61:H61"/>
    <mergeCell ref="J61:K61"/>
    <mergeCell ref="L61:M61"/>
    <mergeCell ref="N61:O61"/>
    <mergeCell ref="P61:Q61"/>
    <mergeCell ref="B60:C60"/>
    <mergeCell ref="E60:H60"/>
    <mergeCell ref="J60:K60"/>
    <mergeCell ref="L60:M60"/>
    <mergeCell ref="N60:O60"/>
    <mergeCell ref="P60:Q60"/>
    <mergeCell ref="B59:C59"/>
    <mergeCell ref="E59:H59"/>
    <mergeCell ref="J59:K59"/>
    <mergeCell ref="L59:M59"/>
    <mergeCell ref="N59:O59"/>
    <mergeCell ref="P59:Q59"/>
    <mergeCell ref="B58:C58"/>
    <mergeCell ref="E58:H58"/>
    <mergeCell ref="J58:K58"/>
    <mergeCell ref="L58:M58"/>
    <mergeCell ref="N58:O58"/>
    <mergeCell ref="P58:Q58"/>
    <mergeCell ref="B57:C57"/>
    <mergeCell ref="E57:H57"/>
    <mergeCell ref="J57:K57"/>
    <mergeCell ref="L57:M57"/>
    <mergeCell ref="N57:O57"/>
    <mergeCell ref="P57:Q57"/>
    <mergeCell ref="B56:C56"/>
    <mergeCell ref="E56:H56"/>
    <mergeCell ref="J56:K56"/>
    <mergeCell ref="L56:M56"/>
    <mergeCell ref="N56:O56"/>
    <mergeCell ref="P56:Q56"/>
    <mergeCell ref="B55:C55"/>
    <mergeCell ref="E55:H55"/>
    <mergeCell ref="J55:K55"/>
    <mergeCell ref="L55:M55"/>
    <mergeCell ref="N55:O55"/>
    <mergeCell ref="P55:Q55"/>
    <mergeCell ref="B54:C54"/>
    <mergeCell ref="E54:H54"/>
    <mergeCell ref="J54:K54"/>
    <mergeCell ref="L54:M54"/>
    <mergeCell ref="N54:O54"/>
    <mergeCell ref="P54:Q54"/>
    <mergeCell ref="B53:C53"/>
    <mergeCell ref="E53:H53"/>
    <mergeCell ref="J53:K53"/>
    <mergeCell ref="L53:M53"/>
    <mergeCell ref="N53:O53"/>
    <mergeCell ref="P53:Q53"/>
    <mergeCell ref="B52:C52"/>
    <mergeCell ref="E52:H52"/>
    <mergeCell ref="J52:K52"/>
    <mergeCell ref="L52:M52"/>
    <mergeCell ref="N52:O52"/>
    <mergeCell ref="P52:Q52"/>
    <mergeCell ref="B51:C51"/>
    <mergeCell ref="E51:H51"/>
    <mergeCell ref="J51:K51"/>
    <mergeCell ref="L51:M51"/>
    <mergeCell ref="N51:O51"/>
    <mergeCell ref="P51:Q51"/>
    <mergeCell ref="B50:C50"/>
    <mergeCell ref="E50:H50"/>
    <mergeCell ref="J50:K50"/>
    <mergeCell ref="L50:M50"/>
    <mergeCell ref="N50:O50"/>
    <mergeCell ref="P50:Q50"/>
    <mergeCell ref="B49:C49"/>
    <mergeCell ref="E49:H49"/>
    <mergeCell ref="J49:K49"/>
    <mergeCell ref="L49:M49"/>
    <mergeCell ref="N49:O49"/>
    <mergeCell ref="P49:Q49"/>
    <mergeCell ref="B48:C48"/>
    <mergeCell ref="E48:H48"/>
    <mergeCell ref="J48:K48"/>
    <mergeCell ref="L48:M48"/>
    <mergeCell ref="N48:O48"/>
    <mergeCell ref="P48:Q48"/>
    <mergeCell ref="B47:C47"/>
    <mergeCell ref="E47:H47"/>
    <mergeCell ref="J47:K47"/>
    <mergeCell ref="L47:M47"/>
    <mergeCell ref="N47:O47"/>
    <mergeCell ref="P47:Q47"/>
    <mergeCell ref="B46:C46"/>
    <mergeCell ref="E46:H46"/>
    <mergeCell ref="J46:K46"/>
    <mergeCell ref="L46:M46"/>
    <mergeCell ref="N46:O46"/>
    <mergeCell ref="P46:Q46"/>
    <mergeCell ref="B45:C45"/>
    <mergeCell ref="E45:H45"/>
    <mergeCell ref="J45:K45"/>
    <mergeCell ref="L45:M45"/>
    <mergeCell ref="N45:O45"/>
    <mergeCell ref="P45:Q45"/>
    <mergeCell ref="B43:C43"/>
    <mergeCell ref="E43:M43"/>
    <mergeCell ref="N43:O43"/>
    <mergeCell ref="P43:Q43"/>
    <mergeCell ref="B44:C44"/>
    <mergeCell ref="E44:H44"/>
    <mergeCell ref="J44:K44"/>
    <mergeCell ref="L44:M44"/>
    <mergeCell ref="N44:O44"/>
    <mergeCell ref="P44:Q44"/>
    <mergeCell ref="B42:C42"/>
    <mergeCell ref="E42:H42"/>
    <mergeCell ref="J42:K42"/>
    <mergeCell ref="L42:M42"/>
    <mergeCell ref="N42:O42"/>
    <mergeCell ref="P42:Q42"/>
    <mergeCell ref="B41:C41"/>
    <mergeCell ref="E41:H41"/>
    <mergeCell ref="J41:K41"/>
    <mergeCell ref="L41:M41"/>
    <mergeCell ref="N41:O41"/>
    <mergeCell ref="P41:Q41"/>
    <mergeCell ref="B40:C40"/>
    <mergeCell ref="E40:H40"/>
    <mergeCell ref="J40:K40"/>
    <mergeCell ref="L40:M40"/>
    <mergeCell ref="N40:O40"/>
    <mergeCell ref="P40:Q40"/>
    <mergeCell ref="B39:C39"/>
    <mergeCell ref="E39:H39"/>
    <mergeCell ref="J39:K39"/>
    <mergeCell ref="L39:M39"/>
    <mergeCell ref="N39:O39"/>
    <mergeCell ref="P39:Q39"/>
    <mergeCell ref="B38:C38"/>
    <mergeCell ref="E38:H38"/>
    <mergeCell ref="J38:K38"/>
    <mergeCell ref="L38:M38"/>
    <mergeCell ref="N38:O38"/>
    <mergeCell ref="P38:Q38"/>
    <mergeCell ref="B37:C37"/>
    <mergeCell ref="E37:H37"/>
    <mergeCell ref="J37:K37"/>
    <mergeCell ref="L37:M37"/>
    <mergeCell ref="N37:O37"/>
    <mergeCell ref="P37:Q37"/>
    <mergeCell ref="B36:C36"/>
    <mergeCell ref="E36:H36"/>
    <mergeCell ref="J36:K36"/>
    <mergeCell ref="L36:M36"/>
    <mergeCell ref="N36:O36"/>
    <mergeCell ref="P36:Q36"/>
    <mergeCell ref="B35:C35"/>
    <mergeCell ref="E35:H35"/>
    <mergeCell ref="J35:K35"/>
    <mergeCell ref="L35:M35"/>
    <mergeCell ref="N35:O35"/>
    <mergeCell ref="P35:Q35"/>
    <mergeCell ref="B34:C34"/>
    <mergeCell ref="E34:H34"/>
    <mergeCell ref="J34:K34"/>
    <mergeCell ref="L34:M34"/>
    <mergeCell ref="N34:O34"/>
    <mergeCell ref="P34:Q34"/>
    <mergeCell ref="B33:C33"/>
    <mergeCell ref="E33:H33"/>
    <mergeCell ref="J33:K33"/>
    <mergeCell ref="L33:M33"/>
    <mergeCell ref="N33:O33"/>
    <mergeCell ref="P33:Q33"/>
    <mergeCell ref="B32:C32"/>
    <mergeCell ref="E32:H32"/>
    <mergeCell ref="J32:K32"/>
    <mergeCell ref="L32:M32"/>
    <mergeCell ref="N32:O32"/>
    <mergeCell ref="P32:Q32"/>
    <mergeCell ref="J29:K30"/>
    <mergeCell ref="L29:M30"/>
    <mergeCell ref="N29:O30"/>
    <mergeCell ref="P29:Q30"/>
    <mergeCell ref="B31:C31"/>
    <mergeCell ref="E31:H31"/>
    <mergeCell ref="J31:K31"/>
    <mergeCell ref="L31:M31"/>
    <mergeCell ref="N31:O31"/>
    <mergeCell ref="P31:Q31"/>
    <mergeCell ref="A29:A30"/>
    <mergeCell ref="B29:C30"/>
    <mergeCell ref="D29:D30"/>
    <mergeCell ref="E29:H29"/>
    <mergeCell ref="E30:H30"/>
    <mergeCell ref="I29:I30"/>
    <mergeCell ref="B28:C28"/>
    <mergeCell ref="E28:H28"/>
    <mergeCell ref="J28:K28"/>
    <mergeCell ref="L28:M28"/>
    <mergeCell ref="N28:O28"/>
    <mergeCell ref="P28:Q28"/>
    <mergeCell ref="B27:C27"/>
    <mergeCell ref="E27:H27"/>
    <mergeCell ref="J27:K27"/>
    <mergeCell ref="L27:M27"/>
    <mergeCell ref="N27:O27"/>
    <mergeCell ref="P27:Q27"/>
    <mergeCell ref="B26:C26"/>
    <mergeCell ref="E26:H26"/>
    <mergeCell ref="J26:K26"/>
    <mergeCell ref="L26:M26"/>
    <mergeCell ref="N26:O26"/>
    <mergeCell ref="P26:Q26"/>
    <mergeCell ref="B25:C25"/>
    <mergeCell ref="E25:H25"/>
    <mergeCell ref="J25:K25"/>
    <mergeCell ref="L25:M25"/>
    <mergeCell ref="N25:O25"/>
    <mergeCell ref="P25:Q25"/>
    <mergeCell ref="B24:C24"/>
    <mergeCell ref="E24:H24"/>
    <mergeCell ref="J24:K24"/>
    <mergeCell ref="L24:M24"/>
    <mergeCell ref="N24:O24"/>
    <mergeCell ref="P24:Q24"/>
    <mergeCell ref="B23:C23"/>
    <mergeCell ref="E23:H23"/>
    <mergeCell ref="J23:K23"/>
    <mergeCell ref="L23:M23"/>
    <mergeCell ref="N23:O23"/>
    <mergeCell ref="P23:Q23"/>
    <mergeCell ref="B22:C22"/>
    <mergeCell ref="E22:H22"/>
    <mergeCell ref="J22:K22"/>
    <mergeCell ref="L22:M22"/>
    <mergeCell ref="N22:O22"/>
    <mergeCell ref="P22:Q22"/>
    <mergeCell ref="B21:C21"/>
    <mergeCell ref="E21:H21"/>
    <mergeCell ref="J21:K21"/>
    <mergeCell ref="L21:M21"/>
    <mergeCell ref="N21:O21"/>
    <mergeCell ref="P21:Q21"/>
    <mergeCell ref="B20:C20"/>
    <mergeCell ref="E20:H20"/>
    <mergeCell ref="J20:K20"/>
    <mergeCell ref="L20:M20"/>
    <mergeCell ref="N20:O20"/>
    <mergeCell ref="P20:Q20"/>
    <mergeCell ref="B19:C19"/>
    <mergeCell ref="E19:H19"/>
    <mergeCell ref="J19:K19"/>
    <mergeCell ref="L19:M19"/>
    <mergeCell ref="N19:O19"/>
    <mergeCell ref="P19:Q19"/>
    <mergeCell ref="B18:C18"/>
    <mergeCell ref="E18:H18"/>
    <mergeCell ref="J18:K18"/>
    <mergeCell ref="L18:M18"/>
    <mergeCell ref="N18:O18"/>
    <mergeCell ref="P18:Q18"/>
    <mergeCell ref="O16:P16"/>
    <mergeCell ref="B17:C17"/>
    <mergeCell ref="E17:H17"/>
    <mergeCell ref="J17:K17"/>
    <mergeCell ref="L17:M17"/>
    <mergeCell ref="N17:O17"/>
    <mergeCell ref="P17:Q17"/>
    <mergeCell ref="A15:B15"/>
    <mergeCell ref="C15:E15"/>
    <mergeCell ref="H15:L15"/>
    <mergeCell ref="M15:N15"/>
    <mergeCell ref="O15:P15"/>
    <mergeCell ref="A16:B16"/>
    <mergeCell ref="C16:E16"/>
    <mergeCell ref="H16:J16"/>
    <mergeCell ref="K16:L16"/>
    <mergeCell ref="M16:N16"/>
    <mergeCell ref="A14:B14"/>
    <mergeCell ref="C14:E14"/>
    <mergeCell ref="H14:J14"/>
    <mergeCell ref="K14:L14"/>
    <mergeCell ref="M14:N14"/>
    <mergeCell ref="O14:P14"/>
    <mergeCell ref="A13:B13"/>
    <mergeCell ref="C13:E13"/>
    <mergeCell ref="H13:J13"/>
    <mergeCell ref="K13:L13"/>
    <mergeCell ref="M13:N13"/>
    <mergeCell ref="O13:P13"/>
    <mergeCell ref="A12:B12"/>
    <mergeCell ref="C12:E12"/>
    <mergeCell ref="H12:J12"/>
    <mergeCell ref="K12:L12"/>
    <mergeCell ref="M12:N12"/>
    <mergeCell ref="O12:P12"/>
    <mergeCell ref="A11:B11"/>
    <mergeCell ref="C11:E11"/>
    <mergeCell ref="H11:J11"/>
    <mergeCell ref="K11:L11"/>
    <mergeCell ref="M11:N11"/>
    <mergeCell ref="O11:P11"/>
    <mergeCell ref="A10:B10"/>
    <mergeCell ref="C10:E10"/>
    <mergeCell ref="H10:J10"/>
    <mergeCell ref="K10:L10"/>
    <mergeCell ref="M10:N10"/>
    <mergeCell ref="O10:P10"/>
    <mergeCell ref="M4:N4"/>
    <mergeCell ref="O4:P4"/>
    <mergeCell ref="A9:B9"/>
    <mergeCell ref="C9:E9"/>
    <mergeCell ref="H9:J9"/>
    <mergeCell ref="K9:L9"/>
    <mergeCell ref="M9:N9"/>
    <mergeCell ref="O9:P9"/>
    <mergeCell ref="A8:B8"/>
    <mergeCell ref="C8:E8"/>
    <mergeCell ref="H8:J8"/>
    <mergeCell ref="K8:L8"/>
    <mergeCell ref="M8:N8"/>
    <mergeCell ref="O8:P8"/>
    <mergeCell ref="A7:B7"/>
    <mergeCell ref="C7:E7"/>
    <mergeCell ref="H7:J7"/>
    <mergeCell ref="K7:L7"/>
    <mergeCell ref="M7:N7"/>
    <mergeCell ref="O7:P7"/>
    <mergeCell ref="A3:B3"/>
    <mergeCell ref="C3:E3"/>
    <mergeCell ref="H3:J3"/>
    <mergeCell ref="K3:L3"/>
    <mergeCell ref="M3:N3"/>
    <mergeCell ref="O3:P3"/>
    <mergeCell ref="A1:B1"/>
    <mergeCell ref="C1:E1"/>
    <mergeCell ref="H1:L1"/>
    <mergeCell ref="M1:P1"/>
    <mergeCell ref="A2:B2"/>
    <mergeCell ref="C2:E2"/>
    <mergeCell ref="H2:J2"/>
    <mergeCell ref="K2:L2"/>
    <mergeCell ref="M2:N2"/>
    <mergeCell ref="O2:P2"/>
    <mergeCell ref="A6:B6"/>
    <mergeCell ref="C6:E6"/>
    <mergeCell ref="H6:J6"/>
    <mergeCell ref="K6:L6"/>
    <mergeCell ref="M6:N6"/>
    <mergeCell ref="O6:P6"/>
    <mergeCell ref="A5:B5"/>
    <mergeCell ref="C5:E5"/>
    <mergeCell ref="H5:J5"/>
    <mergeCell ref="K5:L5"/>
    <mergeCell ref="M5:N5"/>
    <mergeCell ref="O5:P5"/>
    <mergeCell ref="A4:B4"/>
    <mergeCell ref="C4:E4"/>
    <mergeCell ref="H4:J4"/>
    <mergeCell ref="K4:L4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workbookViewId="0">
      <selection activeCell="I17" sqref="I17"/>
    </sheetView>
  </sheetViews>
  <sheetFormatPr baseColWidth="10" defaultColWidth="8.7109375" defaultRowHeight="13" x14ac:dyDescent="0"/>
  <cols>
    <col min="2" max="2" width="23.140625" customWidth="1"/>
    <col min="3" max="3" width="17.5703125" customWidth="1"/>
    <col min="4" max="4" width="21" customWidth="1"/>
  </cols>
  <sheetData>
    <row r="1" spans="2:4" ht="15">
      <c r="B1" s="827" t="str">
        <f>[2]Rozpocet!A1</f>
        <v>ROZPOČET</v>
      </c>
    </row>
    <row r="2" spans="2:4">
      <c r="B2" s="1427" t="str">
        <f>[2]Rozpocet!A2</f>
        <v>Zakázka: Výstavba haly LU7</v>
      </c>
      <c r="C2" s="1427"/>
      <c r="D2" s="1427"/>
    </row>
    <row r="3" spans="2:4">
      <c r="B3" s="1427" t="str">
        <f>[2]Rozpocet!A3</f>
        <v>Investor: D Plast a.s. U Tescomy 206, 760 01 Zlín - Lužkovice</v>
      </c>
      <c r="C3" s="1427"/>
      <c r="D3" s="1427"/>
    </row>
    <row r="4" spans="2:4">
      <c r="B4" s="1428" t="s">
        <v>3268</v>
      </c>
      <c r="C4" s="1428"/>
      <c r="D4" s="1428"/>
    </row>
    <row r="5" spans="2:4">
      <c r="B5" s="800" t="s">
        <v>2045</v>
      </c>
      <c r="C5" s="801" t="s">
        <v>2046</v>
      </c>
      <c r="D5" s="801" t="s">
        <v>2047</v>
      </c>
    </row>
    <row r="6" spans="2:4">
      <c r="B6" s="828" t="s">
        <v>2048</v>
      </c>
      <c r="C6" s="829"/>
      <c r="D6" s="829"/>
    </row>
    <row r="7" spans="2:4">
      <c r="B7" s="803" t="s">
        <v>3269</v>
      </c>
      <c r="C7" s="804"/>
      <c r="D7" s="804"/>
    </row>
    <row r="8" spans="2:4">
      <c r="B8" s="803" t="s">
        <v>3270</v>
      </c>
      <c r="C8" s="804"/>
      <c r="D8" s="804"/>
    </row>
    <row r="9" spans="2:4">
      <c r="B9" s="803" t="s">
        <v>3271</v>
      </c>
      <c r="C9" s="804"/>
      <c r="D9" s="804">
        <f>SUM('EL-pol'!E339)</f>
        <v>0</v>
      </c>
    </row>
    <row r="10" spans="2:4">
      <c r="B10" s="803" t="s">
        <v>3272</v>
      </c>
      <c r="C10" s="804"/>
      <c r="D10" s="804">
        <f>SUM('EL-pol'!G339)</f>
        <v>0</v>
      </c>
    </row>
    <row r="11" spans="2:4">
      <c r="B11" s="830" t="s">
        <v>3273</v>
      </c>
      <c r="C11" s="831">
        <f>C7+C8</f>
        <v>0</v>
      </c>
      <c r="D11" s="831">
        <f>D9+D10</f>
        <v>0</v>
      </c>
    </row>
    <row r="12" spans="2:4">
      <c r="B12" s="803" t="s">
        <v>3274</v>
      </c>
      <c r="C12" s="804"/>
      <c r="D12" s="804">
        <f>CEILING(PRODUCT(D11,0.06),100)</f>
        <v>0</v>
      </c>
    </row>
    <row r="13" spans="2:4">
      <c r="B13" s="803" t="s">
        <v>1368</v>
      </c>
      <c r="C13" s="804"/>
      <c r="D13" s="804">
        <v>0</v>
      </c>
    </row>
    <row r="14" spans="2:4">
      <c r="B14" s="803" t="s">
        <v>92</v>
      </c>
      <c r="C14" s="804"/>
      <c r="D14" s="804">
        <v>0</v>
      </c>
    </row>
    <row r="15" spans="2:4">
      <c r="B15" s="803" t="s">
        <v>3275</v>
      </c>
      <c r="C15" s="804"/>
      <c r="D15" s="804">
        <v>0</v>
      </c>
    </row>
    <row r="16" spans="2:4">
      <c r="B16" s="830" t="s">
        <v>3276</v>
      </c>
      <c r="C16" s="831"/>
      <c r="D16" s="831">
        <f>SUM(D11:D15)+C11</f>
        <v>0</v>
      </c>
    </row>
    <row r="17" spans="2:4">
      <c r="B17" s="803" t="s">
        <v>3277</v>
      </c>
      <c r="C17" s="804"/>
      <c r="D17" s="804">
        <v>0</v>
      </c>
    </row>
    <row r="18" spans="2:4">
      <c r="B18" s="803" t="s">
        <v>3278</v>
      </c>
      <c r="C18" s="804"/>
      <c r="D18" s="804">
        <v>0</v>
      </c>
    </row>
    <row r="19" spans="2:4">
      <c r="B19" s="803" t="s">
        <v>3279</v>
      </c>
      <c r="C19" s="804"/>
      <c r="D19" s="804">
        <v>0</v>
      </c>
    </row>
    <row r="20" spans="2:4">
      <c r="B20" s="828" t="s">
        <v>2053</v>
      </c>
      <c r="C20" s="829"/>
      <c r="D20" s="829">
        <f>D16</f>
        <v>0</v>
      </c>
    </row>
    <row r="21" spans="2:4">
      <c r="B21" s="803"/>
      <c r="C21" s="804"/>
      <c r="D21" s="804"/>
    </row>
    <row r="22" spans="2:4">
      <c r="B22" s="828" t="s">
        <v>105</v>
      </c>
      <c r="C22" s="829"/>
      <c r="D22" s="829"/>
    </row>
    <row r="23" spans="2:4">
      <c r="B23" s="803" t="s">
        <v>3280</v>
      </c>
      <c r="C23" s="804"/>
      <c r="D23" s="804">
        <v>0</v>
      </c>
    </row>
    <row r="24" spans="2:4">
      <c r="B24" s="803" t="s">
        <v>3281</v>
      </c>
      <c r="C24" s="804"/>
      <c r="D24" s="804">
        <v>0</v>
      </c>
    </row>
    <row r="25" spans="2:4">
      <c r="B25" s="828" t="s">
        <v>2057</v>
      </c>
      <c r="C25" s="829"/>
      <c r="D25" s="829">
        <v>0</v>
      </c>
    </row>
    <row r="26" spans="2:4">
      <c r="B26" s="803" t="s">
        <v>1746</v>
      </c>
      <c r="C26" s="804"/>
      <c r="D26" s="804">
        <v>0</v>
      </c>
    </row>
    <row r="27" spans="2:4">
      <c r="B27" s="803"/>
      <c r="C27" s="804"/>
      <c r="D27" s="804"/>
    </row>
    <row r="28" spans="2:4" ht="14">
      <c r="B28" s="814" t="s">
        <v>2058</v>
      </c>
      <c r="C28" s="815"/>
      <c r="D28" s="815">
        <f>D16</f>
        <v>0</v>
      </c>
    </row>
    <row r="29" spans="2:4">
      <c r="B29" s="803" t="s">
        <v>3282</v>
      </c>
      <c r="C29" s="804">
        <f>D28</f>
        <v>0</v>
      </c>
      <c r="D29" s="804">
        <f>CEILING(PRODUCT(C29,0.21),1)</f>
        <v>0</v>
      </c>
    </row>
    <row r="30" spans="2:4">
      <c r="B30" s="803" t="s">
        <v>3283</v>
      </c>
      <c r="C30" s="804">
        <v>0</v>
      </c>
      <c r="D30" s="804">
        <v>0</v>
      </c>
    </row>
    <row r="31" spans="2:4" ht="14">
      <c r="B31" s="814" t="s">
        <v>2060</v>
      </c>
      <c r="C31" s="815"/>
      <c r="D31" s="815">
        <f>SUM(C29,D29)</f>
        <v>0</v>
      </c>
    </row>
    <row r="32" spans="2:4">
      <c r="B32" s="803"/>
      <c r="C32" s="804"/>
      <c r="D32" s="804"/>
    </row>
    <row r="33" spans="2:4">
      <c r="B33" s="803" t="s">
        <v>3284</v>
      </c>
      <c r="C33" s="804"/>
      <c r="D33" s="804">
        <v>0</v>
      </c>
    </row>
    <row r="34" spans="2:4">
      <c r="B34" s="803" t="s">
        <v>3284</v>
      </c>
      <c r="C34" s="804"/>
      <c r="D34" s="804">
        <v>0</v>
      </c>
    </row>
    <row r="35" spans="2:4">
      <c r="B35" s="828" t="s">
        <v>2062</v>
      </c>
      <c r="C35" s="832" t="s">
        <v>2083</v>
      </c>
      <c r="D35" s="832" t="s">
        <v>28</v>
      </c>
    </row>
    <row r="36" spans="2:4">
      <c r="B36" s="803" t="s">
        <v>1284</v>
      </c>
      <c r="C36" s="804">
        <f>D9</f>
        <v>0</v>
      </c>
      <c r="D36" s="804">
        <f>D10</f>
        <v>0</v>
      </c>
    </row>
  </sheetData>
  <mergeCells count="3">
    <mergeCell ref="B2:D2"/>
    <mergeCell ref="B3:D3"/>
    <mergeCell ref="B4:D4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"/>
  <sheetViews>
    <sheetView workbookViewId="0">
      <selection activeCell="H343" sqref="H343"/>
    </sheetView>
  </sheetViews>
  <sheetFormatPr baseColWidth="10" defaultColWidth="8.7109375" defaultRowHeight="13" x14ac:dyDescent="0"/>
  <cols>
    <col min="1" max="1" width="72.7109375" customWidth="1"/>
    <col min="2" max="2" width="7" customWidth="1"/>
    <col min="4" max="4" width="10.5703125" customWidth="1"/>
    <col min="5" max="5" width="13.7109375" customWidth="1"/>
    <col min="6" max="6" width="11.85546875" customWidth="1"/>
    <col min="7" max="7" width="12.7109375" customWidth="1"/>
    <col min="8" max="8" width="15.5703125" customWidth="1"/>
  </cols>
  <sheetData>
    <row r="1" spans="1:8" ht="15" customHeight="1">
      <c r="A1" s="1430" t="s">
        <v>2993</v>
      </c>
      <c r="B1" s="1430"/>
      <c r="C1" s="1430"/>
      <c r="D1" s="1430"/>
      <c r="E1" s="1430"/>
      <c r="F1" s="1430"/>
      <c r="G1" s="1430"/>
      <c r="H1" s="1430"/>
    </row>
    <row r="2" spans="1:8" ht="15" customHeight="1">
      <c r="A2" s="1431" t="s">
        <v>2994</v>
      </c>
      <c r="B2" s="1431"/>
      <c r="C2" s="1431"/>
      <c r="D2" s="1432"/>
      <c r="E2" s="1432"/>
      <c r="F2" s="1432"/>
      <c r="G2" s="1432"/>
      <c r="H2" s="1432"/>
    </row>
    <row r="3" spans="1:8" ht="15" customHeight="1">
      <c r="A3" s="1431" t="s">
        <v>2995</v>
      </c>
      <c r="B3" s="1431"/>
      <c r="C3" s="1431"/>
      <c r="D3" s="1433"/>
      <c r="E3" s="1433"/>
      <c r="F3" s="1433"/>
      <c r="G3" s="1433"/>
      <c r="H3" s="1433"/>
    </row>
    <row r="4" spans="1:8" ht="15" customHeight="1">
      <c r="A4" s="1433" t="s">
        <v>1284</v>
      </c>
      <c r="B4" s="1433"/>
      <c r="C4" s="1433"/>
      <c r="D4" s="1433"/>
      <c r="E4" s="1433"/>
      <c r="F4" s="1433"/>
      <c r="G4" s="1433"/>
      <c r="H4" s="1433"/>
    </row>
    <row r="5" spans="1:8" ht="15" customHeight="1">
      <c r="A5" s="800" t="s">
        <v>2045</v>
      </c>
      <c r="B5" s="800" t="s">
        <v>2081</v>
      </c>
      <c r="C5" s="801" t="s">
        <v>2082</v>
      </c>
      <c r="D5" s="801" t="s">
        <v>2083</v>
      </c>
      <c r="E5" s="801" t="s">
        <v>1670</v>
      </c>
      <c r="F5" s="801" t="s">
        <v>28</v>
      </c>
      <c r="G5" s="801" t="s">
        <v>2085</v>
      </c>
      <c r="H5" s="801" t="s">
        <v>17</v>
      </c>
    </row>
    <row r="6" spans="1:8" ht="15" customHeight="1">
      <c r="A6" s="1429" t="s">
        <v>2996</v>
      </c>
      <c r="B6" s="1429"/>
      <c r="C6" s="1429"/>
      <c r="D6" s="1429"/>
      <c r="E6" s="1429"/>
      <c r="F6" s="1429"/>
      <c r="G6" s="1429"/>
      <c r="H6" s="1429"/>
    </row>
    <row r="7" spans="1:8" ht="15" customHeight="1">
      <c r="A7" s="802" t="s">
        <v>2997</v>
      </c>
      <c r="B7" s="803" t="s">
        <v>309</v>
      </c>
      <c r="C7" s="804">
        <v>280</v>
      </c>
      <c r="D7" s="805"/>
      <c r="E7" s="805">
        <f t="shared" ref="E7:E32" si="0">CEILING(C7*D7,1)</f>
        <v>0</v>
      </c>
      <c r="F7" s="805"/>
      <c r="G7" s="805">
        <f t="shared" ref="G7:G32" si="1">CEILING(C7*F7,1)</f>
        <v>0</v>
      </c>
      <c r="H7" s="805">
        <f t="shared" ref="H7:H32" si="2">E7+G7</f>
        <v>0</v>
      </c>
    </row>
    <row r="8" spans="1:8" ht="15" customHeight="1">
      <c r="A8" s="802" t="s">
        <v>2998</v>
      </c>
      <c r="B8" s="803" t="s">
        <v>309</v>
      </c>
      <c r="C8" s="804">
        <v>80</v>
      </c>
      <c r="D8" s="805"/>
      <c r="E8" s="805">
        <f t="shared" si="0"/>
        <v>0</v>
      </c>
      <c r="F8" s="805"/>
      <c r="G8" s="805">
        <f t="shared" si="1"/>
        <v>0</v>
      </c>
      <c r="H8" s="805">
        <f t="shared" si="2"/>
        <v>0</v>
      </c>
    </row>
    <row r="9" spans="1:8" ht="15" customHeight="1">
      <c r="A9" s="802" t="s">
        <v>2999</v>
      </c>
      <c r="B9" s="803" t="s">
        <v>309</v>
      </c>
      <c r="C9" s="804">
        <v>20</v>
      </c>
      <c r="D9" s="805"/>
      <c r="E9" s="805">
        <f t="shared" si="0"/>
        <v>0</v>
      </c>
      <c r="F9" s="805"/>
      <c r="G9" s="805">
        <f t="shared" si="1"/>
        <v>0</v>
      </c>
      <c r="H9" s="805">
        <f t="shared" si="2"/>
        <v>0</v>
      </c>
    </row>
    <row r="10" spans="1:8" ht="15" customHeight="1">
      <c r="A10" s="802" t="s">
        <v>3000</v>
      </c>
      <c r="B10" s="803" t="s">
        <v>309</v>
      </c>
      <c r="C10" s="804">
        <v>210</v>
      </c>
      <c r="D10" s="805"/>
      <c r="E10" s="805">
        <f t="shared" si="0"/>
        <v>0</v>
      </c>
      <c r="F10" s="805"/>
      <c r="G10" s="805">
        <f t="shared" si="1"/>
        <v>0</v>
      </c>
      <c r="H10" s="805">
        <f t="shared" si="2"/>
        <v>0</v>
      </c>
    </row>
    <row r="11" spans="1:8" ht="15" customHeight="1">
      <c r="A11" s="802" t="s">
        <v>3001</v>
      </c>
      <c r="B11" s="803" t="s">
        <v>309</v>
      </c>
      <c r="C11" s="804">
        <v>45</v>
      </c>
      <c r="D11" s="805"/>
      <c r="E11" s="805">
        <f t="shared" si="0"/>
        <v>0</v>
      </c>
      <c r="F11" s="805"/>
      <c r="G11" s="805">
        <f t="shared" si="1"/>
        <v>0</v>
      </c>
      <c r="H11" s="805">
        <f t="shared" si="2"/>
        <v>0</v>
      </c>
    </row>
    <row r="12" spans="1:8" ht="15" customHeight="1">
      <c r="A12" s="802" t="s">
        <v>3002</v>
      </c>
      <c r="B12" s="803" t="s">
        <v>309</v>
      </c>
      <c r="C12" s="804">
        <v>230</v>
      </c>
      <c r="D12" s="805"/>
      <c r="E12" s="805">
        <f t="shared" si="0"/>
        <v>0</v>
      </c>
      <c r="F12" s="805"/>
      <c r="G12" s="805">
        <f t="shared" si="1"/>
        <v>0</v>
      </c>
      <c r="H12" s="805">
        <f t="shared" si="2"/>
        <v>0</v>
      </c>
    </row>
    <row r="13" spans="1:8" ht="15" customHeight="1">
      <c r="A13" s="802" t="s">
        <v>3003</v>
      </c>
      <c r="B13" s="803" t="s">
        <v>309</v>
      </c>
      <c r="C13" s="804">
        <v>1400</v>
      </c>
      <c r="D13" s="805"/>
      <c r="E13" s="805">
        <f t="shared" si="0"/>
        <v>0</v>
      </c>
      <c r="F13" s="805"/>
      <c r="G13" s="805">
        <f t="shared" si="1"/>
        <v>0</v>
      </c>
      <c r="H13" s="805">
        <f t="shared" si="2"/>
        <v>0</v>
      </c>
    </row>
    <row r="14" spans="1:8" ht="15" customHeight="1">
      <c r="A14" s="802" t="s">
        <v>3004</v>
      </c>
      <c r="B14" s="803" t="s">
        <v>309</v>
      </c>
      <c r="C14" s="804">
        <v>225</v>
      </c>
      <c r="D14" s="805"/>
      <c r="E14" s="805">
        <f t="shared" si="0"/>
        <v>0</v>
      </c>
      <c r="F14" s="805"/>
      <c r="G14" s="805">
        <f t="shared" si="1"/>
        <v>0</v>
      </c>
      <c r="H14" s="805">
        <f t="shared" si="2"/>
        <v>0</v>
      </c>
    </row>
    <row r="15" spans="1:8" ht="15" customHeight="1">
      <c r="A15" s="802" t="s">
        <v>3005</v>
      </c>
      <c r="B15" s="803" t="s">
        <v>309</v>
      </c>
      <c r="C15" s="804">
        <v>100</v>
      </c>
      <c r="D15" s="805"/>
      <c r="E15" s="805">
        <f t="shared" si="0"/>
        <v>0</v>
      </c>
      <c r="F15" s="805"/>
      <c r="G15" s="805">
        <f t="shared" si="1"/>
        <v>0</v>
      </c>
      <c r="H15" s="805">
        <f t="shared" si="2"/>
        <v>0</v>
      </c>
    </row>
    <row r="16" spans="1:8" ht="15" customHeight="1">
      <c r="A16" s="802" t="s">
        <v>3006</v>
      </c>
      <c r="B16" s="803" t="s">
        <v>309</v>
      </c>
      <c r="C16" s="804">
        <v>30</v>
      </c>
      <c r="D16" s="805"/>
      <c r="E16" s="805">
        <f t="shared" si="0"/>
        <v>0</v>
      </c>
      <c r="F16" s="805"/>
      <c r="G16" s="805">
        <f t="shared" si="1"/>
        <v>0</v>
      </c>
      <c r="H16" s="805">
        <f t="shared" si="2"/>
        <v>0</v>
      </c>
    </row>
    <row r="17" spans="1:8" ht="15" customHeight="1">
      <c r="A17" s="802" t="s">
        <v>3007</v>
      </c>
      <c r="B17" s="803" t="s">
        <v>309</v>
      </c>
      <c r="C17" s="804">
        <v>390</v>
      </c>
      <c r="D17" s="805"/>
      <c r="E17" s="805">
        <f t="shared" si="0"/>
        <v>0</v>
      </c>
      <c r="F17" s="805"/>
      <c r="G17" s="805">
        <f t="shared" si="1"/>
        <v>0</v>
      </c>
      <c r="H17" s="805">
        <f t="shared" si="2"/>
        <v>0</v>
      </c>
    </row>
    <row r="18" spans="1:8" ht="15" customHeight="1">
      <c r="A18" s="802" t="s">
        <v>3008</v>
      </c>
      <c r="B18" s="803" t="s">
        <v>309</v>
      </c>
      <c r="C18" s="804">
        <v>60</v>
      </c>
      <c r="D18" s="805"/>
      <c r="E18" s="805">
        <f t="shared" si="0"/>
        <v>0</v>
      </c>
      <c r="F18" s="805"/>
      <c r="G18" s="805">
        <f t="shared" si="1"/>
        <v>0</v>
      </c>
      <c r="H18" s="805">
        <f t="shared" si="2"/>
        <v>0</v>
      </c>
    </row>
    <row r="19" spans="1:8" ht="15" customHeight="1">
      <c r="A19" s="802" t="s">
        <v>3009</v>
      </c>
      <c r="B19" s="803" t="s">
        <v>309</v>
      </c>
      <c r="C19" s="804">
        <v>230</v>
      </c>
      <c r="D19" s="805"/>
      <c r="E19" s="805">
        <f t="shared" si="0"/>
        <v>0</v>
      </c>
      <c r="F19" s="805"/>
      <c r="G19" s="805">
        <f t="shared" si="1"/>
        <v>0</v>
      </c>
      <c r="H19" s="805">
        <f t="shared" si="2"/>
        <v>0</v>
      </c>
    </row>
    <row r="20" spans="1:8" ht="15" customHeight="1">
      <c r="A20" s="802" t="s">
        <v>3010</v>
      </c>
      <c r="B20" s="803" t="s">
        <v>309</v>
      </c>
      <c r="C20" s="804">
        <v>350</v>
      </c>
      <c r="D20" s="805"/>
      <c r="E20" s="805">
        <f t="shared" si="0"/>
        <v>0</v>
      </c>
      <c r="F20" s="805"/>
      <c r="G20" s="805">
        <f t="shared" si="1"/>
        <v>0</v>
      </c>
      <c r="H20" s="805">
        <f t="shared" si="2"/>
        <v>0</v>
      </c>
    </row>
    <row r="21" spans="1:8" ht="15" customHeight="1">
      <c r="A21" s="802" t="s">
        <v>3011</v>
      </c>
      <c r="B21" s="803" t="s">
        <v>309</v>
      </c>
      <c r="C21" s="804">
        <v>530</v>
      </c>
      <c r="D21" s="805"/>
      <c r="E21" s="805">
        <f t="shared" si="0"/>
        <v>0</v>
      </c>
      <c r="F21" s="805"/>
      <c r="G21" s="805">
        <f t="shared" si="1"/>
        <v>0</v>
      </c>
      <c r="H21" s="805">
        <f t="shared" si="2"/>
        <v>0</v>
      </c>
    </row>
    <row r="22" spans="1:8" ht="15" customHeight="1">
      <c r="A22" s="802" t="s">
        <v>3012</v>
      </c>
      <c r="B22" s="803" t="s">
        <v>309</v>
      </c>
      <c r="C22" s="804">
        <v>30</v>
      </c>
      <c r="D22" s="805"/>
      <c r="E22" s="805">
        <f t="shared" si="0"/>
        <v>0</v>
      </c>
      <c r="F22" s="805"/>
      <c r="G22" s="805">
        <f t="shared" si="1"/>
        <v>0</v>
      </c>
      <c r="H22" s="805">
        <f t="shared" si="2"/>
        <v>0</v>
      </c>
    </row>
    <row r="23" spans="1:8" ht="15" customHeight="1">
      <c r="A23" s="802" t="s">
        <v>3013</v>
      </c>
      <c r="B23" s="803" t="s">
        <v>309</v>
      </c>
      <c r="C23" s="804">
        <v>6</v>
      </c>
      <c r="D23" s="805"/>
      <c r="E23" s="805">
        <f t="shared" si="0"/>
        <v>0</v>
      </c>
      <c r="F23" s="805"/>
      <c r="G23" s="805">
        <f t="shared" si="1"/>
        <v>0</v>
      </c>
      <c r="H23" s="805">
        <f t="shared" si="2"/>
        <v>0</v>
      </c>
    </row>
    <row r="24" spans="1:8" ht="15" customHeight="1">
      <c r="A24" s="802" t="s">
        <v>3014</v>
      </c>
      <c r="B24" s="803" t="s">
        <v>309</v>
      </c>
      <c r="C24" s="804">
        <v>60</v>
      </c>
      <c r="D24" s="805"/>
      <c r="E24" s="805">
        <f t="shared" si="0"/>
        <v>0</v>
      </c>
      <c r="F24" s="805"/>
      <c r="G24" s="805">
        <f t="shared" si="1"/>
        <v>0</v>
      </c>
      <c r="H24" s="805">
        <f t="shared" si="2"/>
        <v>0</v>
      </c>
    </row>
    <row r="25" spans="1:8" ht="15" customHeight="1">
      <c r="A25" s="802" t="s">
        <v>3015</v>
      </c>
      <c r="B25" s="803" t="s">
        <v>309</v>
      </c>
      <c r="C25" s="804">
        <v>35</v>
      </c>
      <c r="D25" s="805"/>
      <c r="E25" s="805">
        <f t="shared" si="0"/>
        <v>0</v>
      </c>
      <c r="F25" s="805"/>
      <c r="G25" s="805">
        <f t="shared" si="1"/>
        <v>0</v>
      </c>
      <c r="H25" s="805">
        <f t="shared" si="2"/>
        <v>0</v>
      </c>
    </row>
    <row r="26" spans="1:8" ht="15" customHeight="1">
      <c r="A26" s="802" t="s">
        <v>3016</v>
      </c>
      <c r="B26" s="803" t="s">
        <v>309</v>
      </c>
      <c r="C26" s="804">
        <v>440</v>
      </c>
      <c r="D26" s="805"/>
      <c r="E26" s="805">
        <f t="shared" si="0"/>
        <v>0</v>
      </c>
      <c r="F26" s="805"/>
      <c r="G26" s="805">
        <f t="shared" si="1"/>
        <v>0</v>
      </c>
      <c r="H26" s="805">
        <f t="shared" si="2"/>
        <v>0</v>
      </c>
    </row>
    <row r="27" spans="1:8" ht="15" customHeight="1">
      <c r="A27" s="802" t="s">
        <v>3017</v>
      </c>
      <c r="B27" s="803" t="s">
        <v>309</v>
      </c>
      <c r="C27" s="804">
        <v>490</v>
      </c>
      <c r="D27" s="805"/>
      <c r="E27" s="805">
        <f t="shared" si="0"/>
        <v>0</v>
      </c>
      <c r="F27" s="805"/>
      <c r="G27" s="805">
        <f t="shared" si="1"/>
        <v>0</v>
      </c>
      <c r="H27" s="805">
        <f t="shared" si="2"/>
        <v>0</v>
      </c>
    </row>
    <row r="28" spans="1:8" ht="15" customHeight="1">
      <c r="A28" s="802" t="s">
        <v>3018</v>
      </c>
      <c r="B28" s="803" t="s">
        <v>309</v>
      </c>
      <c r="C28" s="804">
        <v>60</v>
      </c>
      <c r="D28" s="805"/>
      <c r="E28" s="805">
        <f t="shared" si="0"/>
        <v>0</v>
      </c>
      <c r="F28" s="805"/>
      <c r="G28" s="805">
        <f t="shared" si="1"/>
        <v>0</v>
      </c>
      <c r="H28" s="805">
        <f t="shared" si="2"/>
        <v>0</v>
      </c>
    </row>
    <row r="29" spans="1:8" ht="15" customHeight="1">
      <c r="A29" s="802" t="s">
        <v>3019</v>
      </c>
      <c r="B29" s="803" t="s">
        <v>309</v>
      </c>
      <c r="C29" s="804">
        <v>220</v>
      </c>
      <c r="D29" s="805"/>
      <c r="E29" s="805">
        <f t="shared" si="0"/>
        <v>0</v>
      </c>
      <c r="F29" s="805"/>
      <c r="G29" s="805">
        <f t="shared" si="1"/>
        <v>0</v>
      </c>
      <c r="H29" s="805">
        <f t="shared" si="2"/>
        <v>0</v>
      </c>
    </row>
    <row r="30" spans="1:8" ht="15" customHeight="1">
      <c r="A30" s="802" t="s">
        <v>3020</v>
      </c>
      <c r="B30" s="803" t="s">
        <v>309</v>
      </c>
      <c r="C30" s="804">
        <v>90</v>
      </c>
      <c r="D30" s="805"/>
      <c r="E30" s="805">
        <f t="shared" si="0"/>
        <v>0</v>
      </c>
      <c r="F30" s="805"/>
      <c r="G30" s="805">
        <f t="shared" si="1"/>
        <v>0</v>
      </c>
      <c r="H30" s="805">
        <f t="shared" si="2"/>
        <v>0</v>
      </c>
    </row>
    <row r="31" spans="1:8" ht="15" customHeight="1">
      <c r="A31" s="802" t="s">
        <v>3021</v>
      </c>
      <c r="B31" s="803" t="s">
        <v>309</v>
      </c>
      <c r="C31" s="804">
        <v>820</v>
      </c>
      <c r="D31" s="805"/>
      <c r="E31" s="805">
        <f t="shared" si="0"/>
        <v>0</v>
      </c>
      <c r="F31" s="805"/>
      <c r="G31" s="805">
        <f t="shared" si="1"/>
        <v>0</v>
      </c>
      <c r="H31" s="805">
        <f t="shared" si="2"/>
        <v>0</v>
      </c>
    </row>
    <row r="32" spans="1:8" ht="23.25" customHeight="1">
      <c r="A32" s="802" t="s">
        <v>3022</v>
      </c>
      <c r="B32" s="803" t="s">
        <v>309</v>
      </c>
      <c r="C32" s="806">
        <v>55</v>
      </c>
      <c r="D32" s="807"/>
      <c r="E32" s="807">
        <f t="shared" si="0"/>
        <v>0</v>
      </c>
      <c r="F32" s="807"/>
      <c r="G32" s="807">
        <f t="shared" si="1"/>
        <v>0</v>
      </c>
      <c r="H32" s="807">
        <f t="shared" si="2"/>
        <v>0</v>
      </c>
    </row>
    <row r="33" spans="1:8" ht="15" customHeight="1">
      <c r="A33" s="1429" t="s">
        <v>3023</v>
      </c>
      <c r="B33" s="1429"/>
      <c r="C33" s="1429"/>
      <c r="D33" s="1429"/>
      <c r="E33" s="1429"/>
      <c r="F33" s="1429"/>
      <c r="G33" s="1429"/>
      <c r="H33" s="1429"/>
    </row>
    <row r="34" spans="1:8" ht="15" customHeight="1">
      <c r="A34" s="802" t="s">
        <v>3024</v>
      </c>
      <c r="B34" s="808" t="s">
        <v>93</v>
      </c>
      <c r="C34" s="804">
        <v>16</v>
      </c>
      <c r="D34" s="805"/>
      <c r="E34" s="805">
        <f t="shared" ref="E34:E40" si="3">CEILING(C34*D34,1)</f>
        <v>0</v>
      </c>
      <c r="F34" s="805"/>
      <c r="G34" s="805">
        <f t="shared" ref="G34:G40" si="4">CEILING(C34*F34,1)</f>
        <v>0</v>
      </c>
      <c r="H34" s="805">
        <f t="shared" ref="H34:H40" si="5">E34+G34</f>
        <v>0</v>
      </c>
    </row>
    <row r="35" spans="1:8" ht="15" customHeight="1">
      <c r="A35" s="802" t="s">
        <v>3025</v>
      </c>
      <c r="B35" s="808" t="s">
        <v>93</v>
      </c>
      <c r="C35" s="804">
        <v>7</v>
      </c>
      <c r="D35" s="805"/>
      <c r="E35" s="805">
        <f t="shared" si="3"/>
        <v>0</v>
      </c>
      <c r="F35" s="805"/>
      <c r="G35" s="805">
        <f t="shared" si="4"/>
        <v>0</v>
      </c>
      <c r="H35" s="805">
        <f t="shared" si="5"/>
        <v>0</v>
      </c>
    </row>
    <row r="36" spans="1:8" ht="15" customHeight="1">
      <c r="A36" s="802" t="s">
        <v>3026</v>
      </c>
      <c r="B36" s="808" t="s">
        <v>93</v>
      </c>
      <c r="C36" s="804">
        <v>14</v>
      </c>
      <c r="D36" s="805"/>
      <c r="E36" s="805">
        <f t="shared" si="3"/>
        <v>0</v>
      </c>
      <c r="F36" s="805"/>
      <c r="G36" s="805">
        <f t="shared" si="4"/>
        <v>0</v>
      </c>
      <c r="H36" s="805">
        <f t="shared" si="5"/>
        <v>0</v>
      </c>
    </row>
    <row r="37" spans="1:8" ht="15" customHeight="1">
      <c r="A37" s="802" t="s">
        <v>3027</v>
      </c>
      <c r="B37" s="808" t="s">
        <v>93</v>
      </c>
      <c r="C37" s="804">
        <v>8</v>
      </c>
      <c r="D37" s="805"/>
      <c r="E37" s="805">
        <f t="shared" si="3"/>
        <v>0</v>
      </c>
      <c r="F37" s="805"/>
      <c r="G37" s="805">
        <f t="shared" si="4"/>
        <v>0</v>
      </c>
      <c r="H37" s="805">
        <f t="shared" si="5"/>
        <v>0</v>
      </c>
    </row>
    <row r="38" spans="1:8" ht="15" customHeight="1">
      <c r="A38" s="802" t="s">
        <v>3028</v>
      </c>
      <c r="B38" s="808" t="s">
        <v>93</v>
      </c>
      <c r="C38" s="804">
        <v>4</v>
      </c>
      <c r="D38" s="805"/>
      <c r="E38" s="805">
        <f t="shared" si="3"/>
        <v>0</v>
      </c>
      <c r="F38" s="805"/>
      <c r="G38" s="805">
        <f t="shared" si="4"/>
        <v>0</v>
      </c>
      <c r="H38" s="805">
        <f t="shared" si="5"/>
        <v>0</v>
      </c>
    </row>
    <row r="39" spans="1:8" ht="15" customHeight="1">
      <c r="A39" s="802" t="s">
        <v>3029</v>
      </c>
      <c r="B39" s="808" t="s">
        <v>93</v>
      </c>
      <c r="C39" s="806">
        <v>42</v>
      </c>
      <c r="D39" s="805"/>
      <c r="E39" s="805">
        <f t="shared" si="3"/>
        <v>0</v>
      </c>
      <c r="F39" s="805"/>
      <c r="G39" s="805">
        <f t="shared" si="4"/>
        <v>0</v>
      </c>
      <c r="H39" s="805">
        <f t="shared" si="5"/>
        <v>0</v>
      </c>
    </row>
    <row r="40" spans="1:8" ht="15" customHeight="1">
      <c r="A40" s="802" t="s">
        <v>3030</v>
      </c>
      <c r="B40" s="808" t="s">
        <v>93</v>
      </c>
      <c r="C40" s="806">
        <v>7</v>
      </c>
      <c r="D40" s="805"/>
      <c r="E40" s="805">
        <f t="shared" si="3"/>
        <v>0</v>
      </c>
      <c r="F40" s="805"/>
      <c r="G40" s="805">
        <f t="shared" si="4"/>
        <v>0</v>
      </c>
      <c r="H40" s="805">
        <f t="shared" si="5"/>
        <v>0</v>
      </c>
    </row>
    <row r="41" spans="1:8" ht="15" customHeight="1">
      <c r="A41" s="1429" t="s">
        <v>3031</v>
      </c>
      <c r="B41" s="1429"/>
      <c r="C41" s="1429"/>
      <c r="D41" s="1429"/>
      <c r="E41" s="1429"/>
      <c r="F41" s="1429"/>
      <c r="G41" s="1429"/>
      <c r="H41" s="1429"/>
    </row>
    <row r="42" spans="1:8" ht="15" customHeight="1">
      <c r="A42" s="802" t="s">
        <v>3032</v>
      </c>
      <c r="B42" s="808" t="s">
        <v>93</v>
      </c>
      <c r="C42" s="804">
        <v>7</v>
      </c>
      <c r="D42" s="805"/>
      <c r="E42" s="805">
        <f>CEILING(C42*D42,1)</f>
        <v>0</v>
      </c>
      <c r="F42" s="805"/>
      <c r="G42" s="805">
        <f>CEILING(C42*F42,1)</f>
        <v>0</v>
      </c>
      <c r="H42" s="805">
        <f>E42+G42</f>
        <v>0</v>
      </c>
    </row>
    <row r="43" spans="1:8" ht="15" customHeight="1">
      <c r="A43" s="802" t="s">
        <v>3033</v>
      </c>
      <c r="B43" s="808" t="s">
        <v>93</v>
      </c>
      <c r="C43" s="804">
        <v>2</v>
      </c>
      <c r="D43" s="805"/>
      <c r="E43" s="805">
        <f>CEILING(C43*D43,1)</f>
        <v>0</v>
      </c>
      <c r="F43" s="805"/>
      <c r="G43" s="805">
        <f>CEILING(C43*F43,1)</f>
        <v>0</v>
      </c>
      <c r="H43" s="805">
        <f>E43+G43</f>
        <v>0</v>
      </c>
    </row>
    <row r="44" spans="1:8" ht="15" customHeight="1">
      <c r="A44" s="802" t="s">
        <v>3034</v>
      </c>
      <c r="B44" s="808" t="s">
        <v>93</v>
      </c>
      <c r="C44" s="804">
        <v>6</v>
      </c>
      <c r="D44" s="805"/>
      <c r="E44" s="805">
        <f>CEILING(C44*D44,1)</f>
        <v>0</v>
      </c>
      <c r="F44" s="805"/>
      <c r="G44" s="805">
        <f>CEILING(C44*F44,1)</f>
        <v>0</v>
      </c>
      <c r="H44" s="805">
        <f>E44+G44</f>
        <v>0</v>
      </c>
    </row>
    <row r="45" spans="1:8" ht="15" customHeight="1">
      <c r="A45" s="802" t="s">
        <v>3035</v>
      </c>
      <c r="B45" s="808" t="s">
        <v>93</v>
      </c>
      <c r="C45" s="804">
        <v>2</v>
      </c>
      <c r="D45" s="805"/>
      <c r="E45" s="805">
        <f>CEILING(C45*D45,1)</f>
        <v>0</v>
      </c>
      <c r="F45" s="805"/>
      <c r="G45" s="805">
        <f>CEILING(C45*F45,1)</f>
        <v>0</v>
      </c>
      <c r="H45" s="805">
        <f>E45+G45</f>
        <v>0</v>
      </c>
    </row>
    <row r="46" spans="1:8" ht="15" customHeight="1">
      <c r="A46" s="802" t="s">
        <v>3036</v>
      </c>
      <c r="B46" s="808" t="s">
        <v>93</v>
      </c>
      <c r="C46" s="804">
        <v>4</v>
      </c>
      <c r="D46" s="805"/>
      <c r="E46" s="805">
        <f>CEILING(C46*D46,1)</f>
        <v>0</v>
      </c>
      <c r="F46" s="805"/>
      <c r="G46" s="805">
        <f>CEILING(C46*F46,1)</f>
        <v>0</v>
      </c>
      <c r="H46" s="805">
        <f>E46+G46</f>
        <v>0</v>
      </c>
    </row>
    <row r="47" spans="1:8" ht="15" customHeight="1">
      <c r="A47" s="1429" t="s">
        <v>3037</v>
      </c>
      <c r="B47" s="1429"/>
      <c r="C47" s="1429"/>
      <c r="D47" s="1429"/>
      <c r="E47" s="1429"/>
      <c r="F47" s="1429"/>
      <c r="G47" s="1429"/>
      <c r="H47" s="1429"/>
    </row>
    <row r="48" spans="1:8" ht="15" customHeight="1">
      <c r="A48" s="802" t="s">
        <v>3038</v>
      </c>
      <c r="B48" s="808" t="s">
        <v>93</v>
      </c>
      <c r="C48" s="804">
        <v>7</v>
      </c>
      <c r="D48" s="805"/>
      <c r="E48" s="805">
        <f t="shared" ref="E48:E56" si="6">CEILING(C48*D48,1)</f>
        <v>0</v>
      </c>
      <c r="F48" s="805"/>
      <c r="G48" s="805">
        <f t="shared" ref="G48:G56" si="7">CEILING(C48*F48,1)</f>
        <v>0</v>
      </c>
      <c r="H48" s="805">
        <f t="shared" ref="H48:H56" si="8">E48+G48</f>
        <v>0</v>
      </c>
    </row>
    <row r="49" spans="1:8" ht="15" customHeight="1">
      <c r="A49" s="802" t="s">
        <v>3039</v>
      </c>
      <c r="B49" s="808" t="s">
        <v>93</v>
      </c>
      <c r="C49" s="804">
        <v>2</v>
      </c>
      <c r="D49" s="805"/>
      <c r="E49" s="805">
        <f t="shared" si="6"/>
        <v>0</v>
      </c>
      <c r="F49" s="805"/>
      <c r="G49" s="805">
        <f t="shared" si="7"/>
        <v>0</v>
      </c>
      <c r="H49" s="805">
        <f t="shared" si="8"/>
        <v>0</v>
      </c>
    </row>
    <row r="50" spans="1:8" ht="15" customHeight="1">
      <c r="A50" s="802" t="s">
        <v>3040</v>
      </c>
      <c r="B50" s="808" t="s">
        <v>93</v>
      </c>
      <c r="C50" s="804">
        <v>15</v>
      </c>
      <c r="D50" s="805"/>
      <c r="E50" s="805">
        <f t="shared" si="6"/>
        <v>0</v>
      </c>
      <c r="F50" s="805"/>
      <c r="G50" s="805">
        <f t="shared" si="7"/>
        <v>0</v>
      </c>
      <c r="H50" s="805">
        <f t="shared" si="8"/>
        <v>0</v>
      </c>
    </row>
    <row r="51" spans="1:8" ht="15" customHeight="1">
      <c r="A51" s="802" t="s">
        <v>3041</v>
      </c>
      <c r="B51" s="808" t="s">
        <v>93</v>
      </c>
      <c r="C51" s="804">
        <v>38</v>
      </c>
      <c r="D51" s="805"/>
      <c r="E51" s="805">
        <f t="shared" si="6"/>
        <v>0</v>
      </c>
      <c r="F51" s="805"/>
      <c r="G51" s="805">
        <f t="shared" si="7"/>
        <v>0</v>
      </c>
      <c r="H51" s="805">
        <f t="shared" si="8"/>
        <v>0</v>
      </c>
    </row>
    <row r="52" spans="1:8" ht="24" customHeight="1">
      <c r="A52" s="802" t="s">
        <v>3042</v>
      </c>
      <c r="B52" s="808" t="s">
        <v>93</v>
      </c>
      <c r="C52" s="804">
        <v>1</v>
      </c>
      <c r="D52" s="805"/>
      <c r="E52" s="805">
        <f t="shared" si="6"/>
        <v>0</v>
      </c>
      <c r="F52" s="805"/>
      <c r="G52" s="805">
        <f t="shared" si="7"/>
        <v>0</v>
      </c>
      <c r="H52" s="805">
        <f t="shared" si="8"/>
        <v>0</v>
      </c>
    </row>
    <row r="53" spans="1:8" ht="21.75" customHeight="1">
      <c r="A53" s="802" t="s">
        <v>3043</v>
      </c>
      <c r="B53" s="808" t="s">
        <v>93</v>
      </c>
      <c r="C53" s="804">
        <v>5</v>
      </c>
      <c r="D53" s="805"/>
      <c r="E53" s="805">
        <f t="shared" si="6"/>
        <v>0</v>
      </c>
      <c r="F53" s="805"/>
      <c r="G53" s="805">
        <f t="shared" si="7"/>
        <v>0</v>
      </c>
      <c r="H53" s="805">
        <f t="shared" si="8"/>
        <v>0</v>
      </c>
    </row>
    <row r="54" spans="1:8" ht="15" customHeight="1">
      <c r="A54" s="802" t="s">
        <v>3044</v>
      </c>
      <c r="B54" s="808" t="s">
        <v>93</v>
      </c>
      <c r="C54" s="804">
        <v>36</v>
      </c>
      <c r="D54" s="805"/>
      <c r="E54" s="805">
        <f t="shared" si="6"/>
        <v>0</v>
      </c>
      <c r="F54" s="805"/>
      <c r="G54" s="805">
        <f t="shared" si="7"/>
        <v>0</v>
      </c>
      <c r="H54" s="805">
        <f t="shared" si="8"/>
        <v>0</v>
      </c>
    </row>
    <row r="55" spans="1:8" ht="15" customHeight="1">
      <c r="A55" s="802" t="s">
        <v>3045</v>
      </c>
      <c r="B55" s="808" t="s">
        <v>93</v>
      </c>
      <c r="C55" s="804">
        <v>18</v>
      </c>
      <c r="D55" s="805"/>
      <c r="E55" s="805">
        <f t="shared" si="6"/>
        <v>0</v>
      </c>
      <c r="F55" s="805"/>
      <c r="G55" s="805">
        <f t="shared" si="7"/>
        <v>0</v>
      </c>
      <c r="H55" s="805">
        <f t="shared" si="8"/>
        <v>0</v>
      </c>
    </row>
    <row r="56" spans="1:8" ht="15" customHeight="1">
      <c r="A56" s="802" t="s">
        <v>3046</v>
      </c>
      <c r="B56" s="808" t="s">
        <v>93</v>
      </c>
      <c r="C56" s="804">
        <v>18</v>
      </c>
      <c r="D56" s="805"/>
      <c r="E56" s="805">
        <f t="shared" si="6"/>
        <v>0</v>
      </c>
      <c r="F56" s="805"/>
      <c r="G56" s="805">
        <f t="shared" si="7"/>
        <v>0</v>
      </c>
      <c r="H56" s="805">
        <f t="shared" si="8"/>
        <v>0</v>
      </c>
    </row>
    <row r="57" spans="1:8" ht="15" customHeight="1">
      <c r="A57" s="1429" t="s">
        <v>3047</v>
      </c>
      <c r="B57" s="1429"/>
      <c r="C57" s="1429"/>
      <c r="D57" s="1429"/>
      <c r="E57" s="1429"/>
      <c r="F57" s="1429"/>
      <c r="G57" s="1429"/>
      <c r="H57" s="1429"/>
    </row>
    <row r="58" spans="1:8" ht="15" customHeight="1">
      <c r="A58" s="802" t="s">
        <v>3048</v>
      </c>
      <c r="B58" s="808" t="s">
        <v>93</v>
      </c>
      <c r="C58" s="804">
        <v>77</v>
      </c>
      <c r="D58" s="805"/>
      <c r="E58" s="805">
        <f>CEILING(C58*D58,1)</f>
        <v>0</v>
      </c>
      <c r="F58" s="805">
        <v>0</v>
      </c>
      <c r="G58" s="805">
        <f>CEILING(C58*F58,1)</f>
        <v>0</v>
      </c>
      <c r="H58" s="805">
        <f>E58+G58</f>
        <v>0</v>
      </c>
    </row>
    <row r="59" spans="1:8" ht="15" customHeight="1">
      <c r="A59" s="1429" t="s">
        <v>3049</v>
      </c>
      <c r="B59" s="1429"/>
      <c r="C59" s="1429"/>
      <c r="D59" s="1429"/>
      <c r="E59" s="1429"/>
      <c r="F59" s="1429"/>
      <c r="G59" s="1429"/>
      <c r="H59" s="1429"/>
    </row>
    <row r="60" spans="1:8" ht="15" customHeight="1">
      <c r="A60" s="802" t="s">
        <v>3050</v>
      </c>
      <c r="B60" s="803" t="s">
        <v>93</v>
      </c>
      <c r="C60" s="804">
        <v>1</v>
      </c>
      <c r="D60" s="805"/>
      <c r="E60" s="805">
        <f>CEILING(C60*D60,1)</f>
        <v>0</v>
      </c>
      <c r="F60" s="805"/>
      <c r="G60" s="805">
        <f>CEILING(C60*F60,1)</f>
        <v>0</v>
      </c>
      <c r="H60" s="805">
        <f>E60+G60</f>
        <v>0</v>
      </c>
    </row>
    <row r="61" spans="1:8" ht="15" customHeight="1">
      <c r="A61" s="802" t="s">
        <v>3051</v>
      </c>
      <c r="B61" s="803" t="s">
        <v>93</v>
      </c>
      <c r="C61" s="804">
        <v>1</v>
      </c>
      <c r="D61" s="805"/>
      <c r="E61" s="805">
        <f>CEILING(C61*D61,1)</f>
        <v>0</v>
      </c>
      <c r="F61" s="805"/>
      <c r="G61" s="805">
        <f>CEILING(C61*F61,1)</f>
        <v>0</v>
      </c>
      <c r="H61" s="805">
        <f>E61+G61</f>
        <v>0</v>
      </c>
    </row>
    <row r="62" spans="1:8" ht="15" customHeight="1">
      <c r="A62" s="802" t="s">
        <v>3052</v>
      </c>
      <c r="B62" s="803" t="s">
        <v>93</v>
      </c>
      <c r="C62" s="804">
        <v>2</v>
      </c>
      <c r="D62" s="805"/>
      <c r="E62" s="805">
        <f>CEILING(C62*D62,1)</f>
        <v>0</v>
      </c>
      <c r="F62" s="805"/>
      <c r="G62" s="805">
        <f>CEILING(C62*F62,1)</f>
        <v>0</v>
      </c>
      <c r="H62" s="805">
        <f>E62+G62</f>
        <v>0</v>
      </c>
    </row>
    <row r="63" spans="1:8" ht="15" customHeight="1">
      <c r="A63" s="802" t="s">
        <v>3053</v>
      </c>
      <c r="B63" s="803" t="s">
        <v>93</v>
      </c>
      <c r="C63" s="804">
        <v>2</v>
      </c>
      <c r="D63" s="805"/>
      <c r="E63" s="805">
        <f>CEILING(C63*D63,1)</f>
        <v>0</v>
      </c>
      <c r="F63" s="805"/>
      <c r="G63" s="805">
        <f>CEILING(C63*F63,1)</f>
        <v>0</v>
      </c>
      <c r="H63" s="805">
        <f>E63+G63</f>
        <v>0</v>
      </c>
    </row>
    <row r="64" spans="1:8" ht="15" customHeight="1">
      <c r="A64" s="802" t="s">
        <v>3054</v>
      </c>
      <c r="B64" s="803" t="s">
        <v>93</v>
      </c>
      <c r="C64" s="804">
        <v>1</v>
      </c>
      <c r="D64" s="805"/>
      <c r="E64" s="805">
        <f>CEILING(C64*D64,1)</f>
        <v>0</v>
      </c>
      <c r="F64" s="805"/>
      <c r="G64" s="805">
        <f>CEILING(C64*F64,1)</f>
        <v>0</v>
      </c>
      <c r="H64" s="805">
        <f>E64+G64</f>
        <v>0</v>
      </c>
    </row>
    <row r="65" spans="1:8" ht="15" customHeight="1">
      <c r="A65" s="1429" t="s">
        <v>3055</v>
      </c>
      <c r="B65" s="1429"/>
      <c r="C65" s="1429"/>
      <c r="D65" s="1429"/>
      <c r="E65" s="1429"/>
      <c r="F65" s="1429"/>
      <c r="G65" s="1429"/>
      <c r="H65" s="1429"/>
    </row>
    <row r="66" spans="1:8" ht="27.75" customHeight="1">
      <c r="A66" s="802" t="s">
        <v>3056</v>
      </c>
      <c r="B66" s="803" t="s">
        <v>93</v>
      </c>
      <c r="C66" s="804">
        <v>11</v>
      </c>
      <c r="D66" s="805"/>
      <c r="E66" s="805">
        <f>CEILING(C66*D66,1)</f>
        <v>0</v>
      </c>
      <c r="F66" s="805"/>
      <c r="G66" s="805">
        <f>CEILING(C66*F66,1)</f>
        <v>0</v>
      </c>
      <c r="H66" s="805">
        <f>E66+G66</f>
        <v>0</v>
      </c>
    </row>
    <row r="67" spans="1:8" ht="15" customHeight="1">
      <c r="A67" s="1429" t="s">
        <v>3057</v>
      </c>
      <c r="B67" s="1429"/>
      <c r="C67" s="1429"/>
      <c r="D67" s="1429"/>
      <c r="E67" s="1429"/>
      <c r="F67" s="1429"/>
      <c r="G67" s="1429"/>
      <c r="H67" s="1429"/>
    </row>
    <row r="68" spans="1:8" ht="15" customHeight="1">
      <c r="A68" s="802" t="s">
        <v>3058</v>
      </c>
      <c r="B68" s="808" t="s">
        <v>93</v>
      </c>
      <c r="C68" s="804">
        <v>82</v>
      </c>
      <c r="D68" s="805"/>
      <c r="E68" s="805">
        <f t="shared" ref="E68:E85" si="9">CEILING(C68*D68,1)</f>
        <v>0</v>
      </c>
      <c r="F68" s="805"/>
      <c r="G68" s="805">
        <f t="shared" ref="G68:G85" si="10">CEILING(C68*F68,1)</f>
        <v>0</v>
      </c>
      <c r="H68" s="805">
        <f t="shared" ref="H68:H85" si="11">E68+G68</f>
        <v>0</v>
      </c>
    </row>
    <row r="69" spans="1:8" ht="15" customHeight="1">
      <c r="A69" s="802" t="s">
        <v>3059</v>
      </c>
      <c r="B69" s="808" t="s">
        <v>93</v>
      </c>
      <c r="C69" s="804">
        <v>15</v>
      </c>
      <c r="D69" s="805"/>
      <c r="E69" s="805">
        <f t="shared" si="9"/>
        <v>0</v>
      </c>
      <c r="F69" s="805"/>
      <c r="G69" s="805">
        <f t="shared" si="10"/>
        <v>0</v>
      </c>
      <c r="H69" s="805">
        <f t="shared" si="11"/>
        <v>0</v>
      </c>
    </row>
    <row r="70" spans="1:8" ht="15" customHeight="1">
      <c r="A70" s="802" t="s">
        <v>3060</v>
      </c>
      <c r="B70" s="808" t="s">
        <v>93</v>
      </c>
      <c r="C70" s="804">
        <v>49</v>
      </c>
      <c r="D70" s="805"/>
      <c r="E70" s="805">
        <f t="shared" si="9"/>
        <v>0</v>
      </c>
      <c r="F70" s="805"/>
      <c r="G70" s="805">
        <f t="shared" si="10"/>
        <v>0</v>
      </c>
      <c r="H70" s="805">
        <f t="shared" si="11"/>
        <v>0</v>
      </c>
    </row>
    <row r="71" spans="1:8" ht="15" customHeight="1">
      <c r="A71" s="802" t="s">
        <v>3061</v>
      </c>
      <c r="B71" s="803" t="s">
        <v>93</v>
      </c>
      <c r="C71" s="804">
        <v>4</v>
      </c>
      <c r="D71" s="805"/>
      <c r="E71" s="805">
        <f t="shared" si="9"/>
        <v>0</v>
      </c>
      <c r="F71" s="805"/>
      <c r="G71" s="805">
        <f t="shared" si="10"/>
        <v>0</v>
      </c>
      <c r="H71" s="805">
        <f t="shared" si="11"/>
        <v>0</v>
      </c>
    </row>
    <row r="72" spans="1:8" ht="15" customHeight="1">
      <c r="A72" s="802" t="s">
        <v>3062</v>
      </c>
      <c r="B72" s="803" t="s">
        <v>93</v>
      </c>
      <c r="C72" s="804">
        <v>30</v>
      </c>
      <c r="D72" s="805"/>
      <c r="E72" s="805">
        <f t="shared" si="9"/>
        <v>0</v>
      </c>
      <c r="F72" s="805"/>
      <c r="G72" s="805">
        <f t="shared" si="10"/>
        <v>0</v>
      </c>
      <c r="H72" s="805">
        <f t="shared" si="11"/>
        <v>0</v>
      </c>
    </row>
    <row r="73" spans="1:8" ht="15" customHeight="1">
      <c r="A73" s="802" t="s">
        <v>3063</v>
      </c>
      <c r="B73" s="803" t="s">
        <v>309</v>
      </c>
      <c r="C73" s="804">
        <v>150</v>
      </c>
      <c r="D73" s="805"/>
      <c r="E73" s="805">
        <f t="shared" si="9"/>
        <v>0</v>
      </c>
      <c r="F73" s="805"/>
      <c r="G73" s="805">
        <f t="shared" si="10"/>
        <v>0</v>
      </c>
      <c r="H73" s="805">
        <f t="shared" si="11"/>
        <v>0</v>
      </c>
    </row>
    <row r="74" spans="1:8" ht="15" customHeight="1">
      <c r="A74" s="802" t="s">
        <v>3064</v>
      </c>
      <c r="B74" s="803" t="s">
        <v>309</v>
      </c>
      <c r="C74" s="804">
        <v>270</v>
      </c>
      <c r="D74" s="805"/>
      <c r="E74" s="805">
        <f t="shared" si="9"/>
        <v>0</v>
      </c>
      <c r="F74" s="805"/>
      <c r="G74" s="805">
        <f t="shared" si="10"/>
        <v>0</v>
      </c>
      <c r="H74" s="805">
        <f t="shared" si="11"/>
        <v>0</v>
      </c>
    </row>
    <row r="75" spans="1:8" ht="15" customHeight="1">
      <c r="A75" s="802" t="s">
        <v>3065</v>
      </c>
      <c r="B75" s="803" t="s">
        <v>309</v>
      </c>
      <c r="C75" s="804">
        <v>5</v>
      </c>
      <c r="D75" s="805"/>
      <c r="E75" s="805">
        <f t="shared" si="9"/>
        <v>0</v>
      </c>
      <c r="F75" s="805"/>
      <c r="G75" s="805">
        <f t="shared" si="10"/>
        <v>0</v>
      </c>
      <c r="H75" s="805">
        <f t="shared" si="11"/>
        <v>0</v>
      </c>
    </row>
    <row r="76" spans="1:8" ht="15" customHeight="1">
      <c r="A76" s="802" t="s">
        <v>3066</v>
      </c>
      <c r="B76" s="803" t="s">
        <v>309</v>
      </c>
      <c r="C76" s="804">
        <v>50</v>
      </c>
      <c r="D76" s="805"/>
      <c r="E76" s="805">
        <f t="shared" si="9"/>
        <v>0</v>
      </c>
      <c r="F76" s="805"/>
      <c r="G76" s="805">
        <f t="shared" si="10"/>
        <v>0</v>
      </c>
      <c r="H76" s="805">
        <f t="shared" si="11"/>
        <v>0</v>
      </c>
    </row>
    <row r="77" spans="1:8" ht="15" customHeight="1">
      <c r="A77" s="802" t="s">
        <v>3067</v>
      </c>
      <c r="B77" s="803" t="s">
        <v>309</v>
      </c>
      <c r="C77" s="804">
        <v>70</v>
      </c>
      <c r="D77" s="805"/>
      <c r="E77" s="805">
        <f t="shared" si="9"/>
        <v>0</v>
      </c>
      <c r="F77" s="805"/>
      <c r="G77" s="805">
        <f t="shared" si="10"/>
        <v>0</v>
      </c>
      <c r="H77" s="805">
        <f t="shared" si="11"/>
        <v>0</v>
      </c>
    </row>
    <row r="78" spans="1:8" ht="15" customHeight="1">
      <c r="A78" s="802" t="s">
        <v>3068</v>
      </c>
      <c r="B78" s="803" t="s">
        <v>309</v>
      </c>
      <c r="C78" s="804">
        <v>10</v>
      </c>
      <c r="D78" s="805"/>
      <c r="E78" s="805">
        <f t="shared" si="9"/>
        <v>0</v>
      </c>
      <c r="F78" s="805"/>
      <c r="G78" s="805">
        <f t="shared" si="10"/>
        <v>0</v>
      </c>
      <c r="H78" s="805">
        <f t="shared" si="11"/>
        <v>0</v>
      </c>
    </row>
    <row r="79" spans="1:8" ht="15" customHeight="1">
      <c r="A79" s="802" t="s">
        <v>3069</v>
      </c>
      <c r="B79" s="803" t="s">
        <v>93</v>
      </c>
      <c r="C79" s="804">
        <v>1</v>
      </c>
      <c r="D79" s="805"/>
      <c r="E79" s="805">
        <f t="shared" si="9"/>
        <v>0</v>
      </c>
      <c r="F79" s="805"/>
      <c r="G79" s="805">
        <f t="shared" si="10"/>
        <v>0</v>
      </c>
      <c r="H79" s="805">
        <f t="shared" si="11"/>
        <v>0</v>
      </c>
    </row>
    <row r="80" spans="1:8" ht="15" customHeight="1">
      <c r="A80" s="802" t="s">
        <v>3070</v>
      </c>
      <c r="B80" s="803" t="s">
        <v>309</v>
      </c>
      <c r="C80" s="804">
        <v>30</v>
      </c>
      <c r="D80" s="805"/>
      <c r="E80" s="805">
        <f t="shared" si="9"/>
        <v>0</v>
      </c>
      <c r="F80" s="805"/>
      <c r="G80" s="805">
        <f t="shared" si="10"/>
        <v>0</v>
      </c>
      <c r="H80" s="805">
        <f t="shared" si="11"/>
        <v>0</v>
      </c>
    </row>
    <row r="81" spans="1:8" ht="15" customHeight="1">
      <c r="A81" s="802" t="s">
        <v>3071</v>
      </c>
      <c r="B81" s="803" t="s">
        <v>309</v>
      </c>
      <c r="C81" s="804">
        <v>50</v>
      </c>
      <c r="D81" s="807"/>
      <c r="E81" s="805">
        <f t="shared" si="9"/>
        <v>0</v>
      </c>
      <c r="F81" s="805"/>
      <c r="G81" s="805">
        <f t="shared" si="10"/>
        <v>0</v>
      </c>
      <c r="H81" s="805">
        <f t="shared" si="11"/>
        <v>0</v>
      </c>
    </row>
    <row r="82" spans="1:8" ht="15" customHeight="1">
      <c r="A82" s="802" t="s">
        <v>3072</v>
      </c>
      <c r="B82" s="803" t="s">
        <v>93</v>
      </c>
      <c r="C82" s="804">
        <v>1200</v>
      </c>
      <c r="D82" s="805"/>
      <c r="E82" s="805">
        <f t="shared" si="9"/>
        <v>0</v>
      </c>
      <c r="F82" s="805"/>
      <c r="G82" s="805">
        <f t="shared" si="10"/>
        <v>0</v>
      </c>
      <c r="H82" s="805">
        <f t="shared" si="11"/>
        <v>0</v>
      </c>
    </row>
    <row r="83" spans="1:8" ht="15" customHeight="1">
      <c r="A83" s="802" t="s">
        <v>3073</v>
      </c>
      <c r="B83" s="803" t="s">
        <v>93</v>
      </c>
      <c r="C83" s="804">
        <v>170</v>
      </c>
      <c r="D83" s="805"/>
      <c r="E83" s="805">
        <f t="shared" si="9"/>
        <v>0</v>
      </c>
      <c r="F83" s="805"/>
      <c r="G83" s="805">
        <f t="shared" si="10"/>
        <v>0</v>
      </c>
      <c r="H83" s="805">
        <f t="shared" si="11"/>
        <v>0</v>
      </c>
    </row>
    <row r="84" spans="1:8" ht="15" customHeight="1">
      <c r="A84" s="802" t="s">
        <v>3074</v>
      </c>
      <c r="B84" s="803" t="s">
        <v>93</v>
      </c>
      <c r="C84" s="804">
        <v>280</v>
      </c>
      <c r="D84" s="805"/>
      <c r="E84" s="805">
        <f t="shared" si="9"/>
        <v>0</v>
      </c>
      <c r="F84" s="805"/>
      <c r="G84" s="805">
        <f t="shared" si="10"/>
        <v>0</v>
      </c>
      <c r="H84" s="805">
        <f t="shared" si="11"/>
        <v>0</v>
      </c>
    </row>
    <row r="85" spans="1:8" ht="15" customHeight="1">
      <c r="A85" s="802" t="s">
        <v>3075</v>
      </c>
      <c r="B85" s="808" t="s">
        <v>93</v>
      </c>
      <c r="C85" s="804">
        <v>120</v>
      </c>
      <c r="D85" s="805"/>
      <c r="E85" s="805">
        <f t="shared" si="9"/>
        <v>0</v>
      </c>
      <c r="F85" s="805"/>
      <c r="G85" s="805">
        <f t="shared" si="10"/>
        <v>0</v>
      </c>
      <c r="H85" s="805">
        <f t="shared" si="11"/>
        <v>0</v>
      </c>
    </row>
    <row r="86" spans="1:8" ht="15" customHeight="1">
      <c r="A86" s="1429" t="s">
        <v>3076</v>
      </c>
      <c r="B86" s="1429"/>
      <c r="C86" s="1429"/>
      <c r="D86" s="1429"/>
      <c r="E86" s="1429"/>
      <c r="F86" s="1429"/>
      <c r="G86" s="1429"/>
      <c r="H86" s="1429"/>
    </row>
    <row r="87" spans="1:8" ht="15" customHeight="1">
      <c r="A87" s="802" t="s">
        <v>3077</v>
      </c>
      <c r="B87" s="803" t="s">
        <v>309</v>
      </c>
      <c r="C87" s="804">
        <v>300</v>
      </c>
      <c r="D87" s="805"/>
      <c r="E87" s="805">
        <f t="shared" ref="E87:E148" si="12">CEILING(C87*D87,1)</f>
        <v>0</v>
      </c>
      <c r="F87" s="805"/>
      <c r="G87" s="805">
        <f t="shared" ref="G87:G148" si="13">CEILING(C87*F87,1)</f>
        <v>0</v>
      </c>
      <c r="H87" s="805">
        <f t="shared" ref="H87:H148" si="14">E87+G87</f>
        <v>0</v>
      </c>
    </row>
    <row r="88" spans="1:8" ht="15" customHeight="1">
      <c r="A88" s="802" t="s">
        <v>3078</v>
      </c>
      <c r="B88" s="803" t="s">
        <v>309</v>
      </c>
      <c r="C88" s="806">
        <v>300</v>
      </c>
      <c r="D88" s="805"/>
      <c r="E88" s="805">
        <f t="shared" si="12"/>
        <v>0</v>
      </c>
      <c r="F88" s="805"/>
      <c r="G88" s="805">
        <f t="shared" si="13"/>
        <v>0</v>
      </c>
      <c r="H88" s="805">
        <f t="shared" si="14"/>
        <v>0</v>
      </c>
    </row>
    <row r="89" spans="1:8" ht="15" customHeight="1">
      <c r="A89" s="802" t="s">
        <v>3079</v>
      </c>
      <c r="B89" s="803" t="s">
        <v>93</v>
      </c>
      <c r="C89" s="806">
        <v>160</v>
      </c>
      <c r="D89" s="805"/>
      <c r="E89" s="805">
        <f t="shared" si="12"/>
        <v>0</v>
      </c>
      <c r="F89" s="805"/>
      <c r="G89" s="805">
        <f t="shared" si="13"/>
        <v>0</v>
      </c>
      <c r="H89" s="805">
        <f t="shared" si="14"/>
        <v>0</v>
      </c>
    </row>
    <row r="90" spans="1:8" ht="15" customHeight="1">
      <c r="A90" s="802" t="s">
        <v>3080</v>
      </c>
      <c r="B90" s="803" t="s">
        <v>93</v>
      </c>
      <c r="C90" s="804">
        <v>160</v>
      </c>
      <c r="D90" s="805"/>
      <c r="E90" s="805">
        <f t="shared" si="12"/>
        <v>0</v>
      </c>
      <c r="F90" s="805"/>
      <c r="G90" s="805">
        <f t="shared" si="13"/>
        <v>0</v>
      </c>
      <c r="H90" s="805">
        <f t="shared" si="14"/>
        <v>0</v>
      </c>
    </row>
    <row r="91" spans="1:8" ht="15" customHeight="1">
      <c r="A91" s="802" t="s">
        <v>3081</v>
      </c>
      <c r="B91" s="803" t="s">
        <v>93</v>
      </c>
      <c r="C91" s="804">
        <v>160</v>
      </c>
      <c r="D91" s="805"/>
      <c r="E91" s="805">
        <f t="shared" si="12"/>
        <v>0</v>
      </c>
      <c r="F91" s="805"/>
      <c r="G91" s="805">
        <f t="shared" si="13"/>
        <v>0</v>
      </c>
      <c r="H91" s="805">
        <f t="shared" si="14"/>
        <v>0</v>
      </c>
    </row>
    <row r="92" spans="1:8" ht="15" customHeight="1">
      <c r="A92" s="802" t="s">
        <v>3082</v>
      </c>
      <c r="B92" s="803" t="s">
        <v>93</v>
      </c>
      <c r="C92" s="804">
        <v>160</v>
      </c>
      <c r="D92" s="805"/>
      <c r="E92" s="805">
        <f t="shared" si="12"/>
        <v>0</v>
      </c>
      <c r="F92" s="805"/>
      <c r="G92" s="805">
        <f t="shared" si="13"/>
        <v>0</v>
      </c>
      <c r="H92" s="805">
        <f t="shared" si="14"/>
        <v>0</v>
      </c>
    </row>
    <row r="93" spans="1:8" ht="15" customHeight="1">
      <c r="A93" s="802" t="s">
        <v>3083</v>
      </c>
      <c r="B93" s="803" t="s">
        <v>93</v>
      </c>
      <c r="C93" s="804">
        <v>480</v>
      </c>
      <c r="D93" s="805"/>
      <c r="E93" s="805">
        <f t="shared" si="12"/>
        <v>0</v>
      </c>
      <c r="F93" s="805"/>
      <c r="G93" s="805">
        <f t="shared" si="13"/>
        <v>0</v>
      </c>
      <c r="H93" s="805">
        <f t="shared" si="14"/>
        <v>0</v>
      </c>
    </row>
    <row r="94" spans="1:8" ht="15" customHeight="1">
      <c r="A94" s="802" t="s">
        <v>3084</v>
      </c>
      <c r="B94" s="803" t="s">
        <v>93</v>
      </c>
      <c r="C94" s="806">
        <v>700</v>
      </c>
      <c r="D94" s="805"/>
      <c r="E94" s="805">
        <f t="shared" si="12"/>
        <v>0</v>
      </c>
      <c r="F94" s="805"/>
      <c r="G94" s="805">
        <f t="shared" si="13"/>
        <v>0</v>
      </c>
      <c r="H94" s="805">
        <f t="shared" si="14"/>
        <v>0</v>
      </c>
    </row>
    <row r="95" spans="1:8" ht="15" customHeight="1">
      <c r="A95" s="802" t="s">
        <v>3085</v>
      </c>
      <c r="B95" s="803" t="s">
        <v>93</v>
      </c>
      <c r="C95" s="804">
        <v>160</v>
      </c>
      <c r="D95" s="805"/>
      <c r="E95" s="805">
        <f t="shared" si="12"/>
        <v>0</v>
      </c>
      <c r="F95" s="805"/>
      <c r="G95" s="805">
        <f t="shared" si="13"/>
        <v>0</v>
      </c>
      <c r="H95" s="805">
        <f t="shared" si="14"/>
        <v>0</v>
      </c>
    </row>
    <row r="96" spans="1:8" ht="15" customHeight="1">
      <c r="A96" s="802" t="s">
        <v>3086</v>
      </c>
      <c r="B96" s="803" t="s">
        <v>93</v>
      </c>
      <c r="C96" s="806">
        <v>600</v>
      </c>
      <c r="D96" s="805"/>
      <c r="E96" s="805">
        <f t="shared" si="12"/>
        <v>0</v>
      </c>
      <c r="F96" s="805"/>
      <c r="G96" s="805">
        <f t="shared" si="13"/>
        <v>0</v>
      </c>
      <c r="H96" s="805">
        <f t="shared" si="14"/>
        <v>0</v>
      </c>
    </row>
    <row r="97" spans="1:8" ht="15" customHeight="1">
      <c r="A97" s="802" t="s">
        <v>3087</v>
      </c>
      <c r="B97" s="803" t="s">
        <v>309</v>
      </c>
      <c r="C97" s="806">
        <v>20</v>
      </c>
      <c r="D97" s="805"/>
      <c r="E97" s="805">
        <f t="shared" si="12"/>
        <v>0</v>
      </c>
      <c r="F97" s="805"/>
      <c r="G97" s="805">
        <f t="shared" si="13"/>
        <v>0</v>
      </c>
      <c r="H97" s="805">
        <f t="shared" si="14"/>
        <v>0</v>
      </c>
    </row>
    <row r="98" spans="1:8" ht="15" customHeight="1">
      <c r="A98" s="802" t="s">
        <v>3088</v>
      </c>
      <c r="B98" s="803" t="s">
        <v>309</v>
      </c>
      <c r="C98" s="804">
        <v>160</v>
      </c>
      <c r="D98" s="805"/>
      <c r="E98" s="805">
        <f t="shared" si="12"/>
        <v>0</v>
      </c>
      <c r="F98" s="805"/>
      <c r="G98" s="805">
        <f t="shared" si="13"/>
        <v>0</v>
      </c>
      <c r="H98" s="805">
        <f t="shared" si="14"/>
        <v>0</v>
      </c>
    </row>
    <row r="99" spans="1:8" ht="15" customHeight="1">
      <c r="A99" s="802" t="s">
        <v>3089</v>
      </c>
      <c r="B99" s="803" t="s">
        <v>309</v>
      </c>
      <c r="C99" s="806">
        <v>160</v>
      </c>
      <c r="D99" s="805"/>
      <c r="E99" s="805">
        <f t="shared" si="12"/>
        <v>0</v>
      </c>
      <c r="F99" s="805"/>
      <c r="G99" s="805">
        <f t="shared" si="13"/>
        <v>0</v>
      </c>
      <c r="H99" s="805">
        <f t="shared" si="14"/>
        <v>0</v>
      </c>
    </row>
    <row r="100" spans="1:8" ht="15" customHeight="1">
      <c r="A100" s="802" t="s">
        <v>3086</v>
      </c>
      <c r="B100" s="803" t="s">
        <v>93</v>
      </c>
      <c r="C100" s="806">
        <v>320</v>
      </c>
      <c r="D100" s="805"/>
      <c r="E100" s="805">
        <f t="shared" si="12"/>
        <v>0</v>
      </c>
      <c r="F100" s="805"/>
      <c r="G100" s="805">
        <f t="shared" si="13"/>
        <v>0</v>
      </c>
      <c r="H100" s="805">
        <f t="shared" si="14"/>
        <v>0</v>
      </c>
    </row>
    <row r="101" spans="1:8" ht="15" customHeight="1">
      <c r="A101" s="802" t="s">
        <v>3090</v>
      </c>
      <c r="B101" s="803" t="s">
        <v>93</v>
      </c>
      <c r="C101" s="806">
        <v>50</v>
      </c>
      <c r="D101" s="805"/>
      <c r="E101" s="805">
        <f t="shared" si="12"/>
        <v>0</v>
      </c>
      <c r="F101" s="805"/>
      <c r="G101" s="805">
        <f t="shared" si="13"/>
        <v>0</v>
      </c>
      <c r="H101" s="805">
        <f t="shared" si="14"/>
        <v>0</v>
      </c>
    </row>
    <row r="102" spans="1:8" ht="15" customHeight="1">
      <c r="A102" s="802" t="s">
        <v>3091</v>
      </c>
      <c r="B102" s="803" t="s">
        <v>93</v>
      </c>
      <c r="C102" s="806">
        <v>30</v>
      </c>
      <c r="D102" s="805"/>
      <c r="E102" s="805">
        <f t="shared" si="12"/>
        <v>0</v>
      </c>
      <c r="F102" s="805"/>
      <c r="G102" s="805">
        <f t="shared" si="13"/>
        <v>0</v>
      </c>
      <c r="H102" s="805">
        <f t="shared" si="14"/>
        <v>0</v>
      </c>
    </row>
    <row r="103" spans="1:8" ht="15" customHeight="1">
      <c r="A103" s="802" t="s">
        <v>3079</v>
      </c>
      <c r="B103" s="803" t="s">
        <v>93</v>
      </c>
      <c r="C103" s="806">
        <v>86</v>
      </c>
      <c r="D103" s="805"/>
      <c r="E103" s="805">
        <f t="shared" si="12"/>
        <v>0</v>
      </c>
      <c r="F103" s="805"/>
      <c r="G103" s="805">
        <f t="shared" si="13"/>
        <v>0</v>
      </c>
      <c r="H103" s="805">
        <f t="shared" si="14"/>
        <v>0</v>
      </c>
    </row>
    <row r="104" spans="1:8" ht="15" customHeight="1">
      <c r="A104" s="802" t="s">
        <v>3082</v>
      </c>
      <c r="B104" s="803" t="s">
        <v>93</v>
      </c>
      <c r="C104" s="804">
        <v>126</v>
      </c>
      <c r="D104" s="805"/>
      <c r="E104" s="805">
        <f t="shared" si="12"/>
        <v>0</v>
      </c>
      <c r="F104" s="805"/>
      <c r="G104" s="805">
        <f t="shared" si="13"/>
        <v>0</v>
      </c>
      <c r="H104" s="805">
        <f t="shared" si="14"/>
        <v>0</v>
      </c>
    </row>
    <row r="105" spans="1:8" ht="15" customHeight="1">
      <c r="A105" s="802" t="s">
        <v>3083</v>
      </c>
      <c r="B105" s="803" t="s">
        <v>93</v>
      </c>
      <c r="C105" s="804">
        <v>300</v>
      </c>
      <c r="D105" s="805"/>
      <c r="E105" s="805">
        <f t="shared" si="12"/>
        <v>0</v>
      </c>
      <c r="F105" s="805"/>
      <c r="G105" s="805">
        <f t="shared" si="13"/>
        <v>0</v>
      </c>
      <c r="H105" s="805">
        <f t="shared" si="14"/>
        <v>0</v>
      </c>
    </row>
    <row r="106" spans="1:8" ht="15" customHeight="1">
      <c r="A106" s="802" t="s">
        <v>3092</v>
      </c>
      <c r="B106" s="803" t="s">
        <v>93</v>
      </c>
      <c r="C106" s="804">
        <v>60</v>
      </c>
      <c r="D106" s="805"/>
      <c r="E106" s="805">
        <f t="shared" si="12"/>
        <v>0</v>
      </c>
      <c r="F106" s="805"/>
      <c r="G106" s="805">
        <f t="shared" si="13"/>
        <v>0</v>
      </c>
      <c r="H106" s="805">
        <f t="shared" si="14"/>
        <v>0</v>
      </c>
    </row>
    <row r="107" spans="1:8" ht="15" customHeight="1">
      <c r="A107" s="802" t="s">
        <v>3084</v>
      </c>
      <c r="B107" s="803" t="s">
        <v>93</v>
      </c>
      <c r="C107" s="806">
        <v>650</v>
      </c>
      <c r="D107" s="805"/>
      <c r="E107" s="805">
        <f t="shared" si="12"/>
        <v>0</v>
      </c>
      <c r="F107" s="805"/>
      <c r="G107" s="805">
        <f t="shared" si="13"/>
        <v>0</v>
      </c>
      <c r="H107" s="805">
        <f t="shared" si="14"/>
        <v>0</v>
      </c>
    </row>
    <row r="108" spans="1:8" ht="15" customHeight="1">
      <c r="A108" s="802" t="s">
        <v>3093</v>
      </c>
      <c r="B108" s="803" t="s">
        <v>93</v>
      </c>
      <c r="C108" s="804">
        <v>58</v>
      </c>
      <c r="D108" s="805"/>
      <c r="E108" s="805">
        <f t="shared" si="12"/>
        <v>0</v>
      </c>
      <c r="F108" s="805"/>
      <c r="G108" s="805">
        <f t="shared" si="13"/>
        <v>0</v>
      </c>
      <c r="H108" s="805">
        <f t="shared" si="14"/>
        <v>0</v>
      </c>
    </row>
    <row r="109" spans="1:8" ht="15" customHeight="1">
      <c r="A109" s="802" t="s">
        <v>3085</v>
      </c>
      <c r="B109" s="803" t="s">
        <v>93</v>
      </c>
      <c r="C109" s="804">
        <v>34</v>
      </c>
      <c r="D109" s="805"/>
      <c r="E109" s="805">
        <f t="shared" si="12"/>
        <v>0</v>
      </c>
      <c r="F109" s="805"/>
      <c r="G109" s="805">
        <f t="shared" si="13"/>
        <v>0</v>
      </c>
      <c r="H109" s="805">
        <f t="shared" si="14"/>
        <v>0</v>
      </c>
    </row>
    <row r="110" spans="1:8" ht="15" customHeight="1">
      <c r="A110" s="802" t="s">
        <v>3094</v>
      </c>
      <c r="B110" s="803" t="s">
        <v>309</v>
      </c>
      <c r="C110" s="804">
        <v>100</v>
      </c>
      <c r="D110" s="805"/>
      <c r="E110" s="805">
        <f t="shared" si="12"/>
        <v>0</v>
      </c>
      <c r="F110" s="805"/>
      <c r="G110" s="805">
        <f t="shared" si="13"/>
        <v>0</v>
      </c>
      <c r="H110" s="805">
        <f t="shared" si="14"/>
        <v>0</v>
      </c>
    </row>
    <row r="111" spans="1:8" ht="15" customHeight="1">
      <c r="A111" s="802" t="s">
        <v>3095</v>
      </c>
      <c r="B111" s="803" t="s">
        <v>309</v>
      </c>
      <c r="C111" s="806">
        <v>100</v>
      </c>
      <c r="D111" s="805"/>
      <c r="E111" s="805">
        <f t="shared" si="12"/>
        <v>0</v>
      </c>
      <c r="F111" s="805"/>
      <c r="G111" s="805">
        <f t="shared" si="13"/>
        <v>0</v>
      </c>
      <c r="H111" s="805">
        <f t="shared" si="14"/>
        <v>0</v>
      </c>
    </row>
    <row r="112" spans="1:8" ht="15" customHeight="1">
      <c r="A112" s="802" t="s">
        <v>3086</v>
      </c>
      <c r="B112" s="803" t="s">
        <v>93</v>
      </c>
      <c r="C112" s="806">
        <v>200</v>
      </c>
      <c r="D112" s="805"/>
      <c r="E112" s="805">
        <f t="shared" si="12"/>
        <v>0</v>
      </c>
      <c r="F112" s="805"/>
      <c r="G112" s="805">
        <f t="shared" si="13"/>
        <v>0</v>
      </c>
      <c r="H112" s="805">
        <f t="shared" si="14"/>
        <v>0</v>
      </c>
    </row>
    <row r="113" spans="1:8" ht="15" customHeight="1">
      <c r="A113" s="802" t="s">
        <v>3096</v>
      </c>
      <c r="B113" s="803" t="s">
        <v>93</v>
      </c>
      <c r="C113" s="806">
        <v>35</v>
      </c>
      <c r="D113" s="805"/>
      <c r="E113" s="805">
        <f t="shared" si="12"/>
        <v>0</v>
      </c>
      <c r="F113" s="805"/>
      <c r="G113" s="805">
        <f t="shared" si="13"/>
        <v>0</v>
      </c>
      <c r="H113" s="805">
        <f t="shared" si="14"/>
        <v>0</v>
      </c>
    </row>
    <row r="114" spans="1:8" ht="15" customHeight="1">
      <c r="A114" s="802" t="s">
        <v>3097</v>
      </c>
      <c r="B114" s="803" t="s">
        <v>93</v>
      </c>
      <c r="C114" s="806">
        <v>14</v>
      </c>
      <c r="D114" s="805"/>
      <c r="E114" s="805">
        <f t="shared" si="12"/>
        <v>0</v>
      </c>
      <c r="F114" s="805"/>
      <c r="G114" s="805">
        <f t="shared" si="13"/>
        <v>0</v>
      </c>
      <c r="H114" s="805">
        <f t="shared" si="14"/>
        <v>0</v>
      </c>
    </row>
    <row r="115" spans="1:8" ht="15" customHeight="1">
      <c r="A115" s="802" t="s">
        <v>3079</v>
      </c>
      <c r="B115" s="803" t="s">
        <v>93</v>
      </c>
      <c r="C115" s="806">
        <v>84</v>
      </c>
      <c r="D115" s="805"/>
      <c r="E115" s="805">
        <f t="shared" si="12"/>
        <v>0</v>
      </c>
      <c r="F115" s="805"/>
      <c r="G115" s="805">
        <f t="shared" si="13"/>
        <v>0</v>
      </c>
      <c r="H115" s="805">
        <f t="shared" si="14"/>
        <v>0</v>
      </c>
    </row>
    <row r="116" spans="1:8" ht="15" customHeight="1">
      <c r="A116" s="802" t="s">
        <v>3082</v>
      </c>
      <c r="B116" s="803" t="s">
        <v>93</v>
      </c>
      <c r="C116" s="804">
        <v>28</v>
      </c>
      <c r="D116" s="805"/>
      <c r="E116" s="805">
        <f t="shared" si="12"/>
        <v>0</v>
      </c>
      <c r="F116" s="805"/>
      <c r="G116" s="805">
        <f t="shared" si="13"/>
        <v>0</v>
      </c>
      <c r="H116" s="805">
        <f t="shared" si="14"/>
        <v>0</v>
      </c>
    </row>
    <row r="117" spans="1:8" ht="15" customHeight="1">
      <c r="A117" s="802" t="s">
        <v>3083</v>
      </c>
      <c r="B117" s="803" t="s">
        <v>93</v>
      </c>
      <c r="C117" s="804">
        <v>56</v>
      </c>
      <c r="D117" s="805"/>
      <c r="E117" s="805">
        <f t="shared" si="12"/>
        <v>0</v>
      </c>
      <c r="F117" s="805"/>
      <c r="G117" s="805">
        <f t="shared" si="13"/>
        <v>0</v>
      </c>
      <c r="H117" s="805">
        <f t="shared" si="14"/>
        <v>0</v>
      </c>
    </row>
    <row r="118" spans="1:8" ht="15" customHeight="1">
      <c r="A118" s="802" t="s">
        <v>3092</v>
      </c>
      <c r="B118" s="803" t="s">
        <v>93</v>
      </c>
      <c r="C118" s="804">
        <v>28</v>
      </c>
      <c r="D118" s="805"/>
      <c r="E118" s="805">
        <f t="shared" si="12"/>
        <v>0</v>
      </c>
      <c r="F118" s="805"/>
      <c r="G118" s="805">
        <f t="shared" si="13"/>
        <v>0</v>
      </c>
      <c r="H118" s="805">
        <f t="shared" si="14"/>
        <v>0</v>
      </c>
    </row>
    <row r="119" spans="1:8" ht="15" customHeight="1">
      <c r="A119" s="802" t="s">
        <v>3098</v>
      </c>
      <c r="B119" s="803" t="s">
        <v>93</v>
      </c>
      <c r="C119" s="806">
        <v>450</v>
      </c>
      <c r="D119" s="805"/>
      <c r="E119" s="805">
        <f t="shared" si="12"/>
        <v>0</v>
      </c>
      <c r="F119" s="805"/>
      <c r="G119" s="805">
        <f t="shared" si="13"/>
        <v>0</v>
      </c>
      <c r="H119" s="805">
        <f t="shared" si="14"/>
        <v>0</v>
      </c>
    </row>
    <row r="120" spans="1:8" ht="15" customHeight="1">
      <c r="A120" s="802" t="s">
        <v>3093</v>
      </c>
      <c r="B120" s="803" t="s">
        <v>93</v>
      </c>
      <c r="C120" s="804">
        <v>56</v>
      </c>
      <c r="D120" s="805"/>
      <c r="E120" s="805">
        <f t="shared" si="12"/>
        <v>0</v>
      </c>
      <c r="F120" s="805"/>
      <c r="G120" s="805">
        <f t="shared" si="13"/>
        <v>0</v>
      </c>
      <c r="H120" s="805">
        <f t="shared" si="14"/>
        <v>0</v>
      </c>
    </row>
    <row r="121" spans="1:8" ht="15" customHeight="1">
      <c r="A121" s="802" t="s">
        <v>3085</v>
      </c>
      <c r="B121" s="803" t="s">
        <v>93</v>
      </c>
      <c r="C121" s="804">
        <v>28</v>
      </c>
      <c r="D121" s="805"/>
      <c r="E121" s="805">
        <f t="shared" si="12"/>
        <v>0</v>
      </c>
      <c r="F121" s="805"/>
      <c r="G121" s="805">
        <f t="shared" si="13"/>
        <v>0</v>
      </c>
      <c r="H121" s="805">
        <f t="shared" si="14"/>
        <v>0</v>
      </c>
    </row>
    <row r="122" spans="1:8" ht="15" customHeight="1">
      <c r="A122" s="802" t="s">
        <v>3099</v>
      </c>
      <c r="B122" s="803" t="s">
        <v>309</v>
      </c>
      <c r="C122" s="806">
        <v>60</v>
      </c>
      <c r="D122" s="805"/>
      <c r="E122" s="805">
        <f t="shared" si="12"/>
        <v>0</v>
      </c>
      <c r="F122" s="805"/>
      <c r="G122" s="805">
        <f t="shared" si="13"/>
        <v>0</v>
      </c>
      <c r="H122" s="805">
        <f t="shared" si="14"/>
        <v>0</v>
      </c>
    </row>
    <row r="123" spans="1:8" ht="15" customHeight="1">
      <c r="A123" s="802" t="s">
        <v>3100</v>
      </c>
      <c r="B123" s="803" t="s">
        <v>309</v>
      </c>
      <c r="C123" s="804">
        <v>80</v>
      </c>
      <c r="D123" s="805"/>
      <c r="E123" s="805">
        <f t="shared" si="12"/>
        <v>0</v>
      </c>
      <c r="F123" s="805"/>
      <c r="G123" s="805">
        <f t="shared" si="13"/>
        <v>0</v>
      </c>
      <c r="H123" s="805">
        <f t="shared" si="14"/>
        <v>0</v>
      </c>
    </row>
    <row r="124" spans="1:8" ht="15" customHeight="1">
      <c r="A124" s="802" t="s">
        <v>3101</v>
      </c>
      <c r="B124" s="803" t="s">
        <v>309</v>
      </c>
      <c r="C124" s="806">
        <v>80</v>
      </c>
      <c r="D124" s="805"/>
      <c r="E124" s="805">
        <f t="shared" si="12"/>
        <v>0</v>
      </c>
      <c r="F124" s="805"/>
      <c r="G124" s="805">
        <f t="shared" si="13"/>
        <v>0</v>
      </c>
      <c r="H124" s="805">
        <f t="shared" si="14"/>
        <v>0</v>
      </c>
    </row>
    <row r="125" spans="1:8" ht="15" customHeight="1">
      <c r="A125" s="802" t="s">
        <v>3086</v>
      </c>
      <c r="B125" s="803" t="s">
        <v>93</v>
      </c>
      <c r="C125" s="806">
        <v>160</v>
      </c>
      <c r="D125" s="805"/>
      <c r="E125" s="805">
        <f t="shared" si="12"/>
        <v>0</v>
      </c>
      <c r="F125" s="805"/>
      <c r="G125" s="805">
        <f t="shared" si="13"/>
        <v>0</v>
      </c>
      <c r="H125" s="805">
        <f t="shared" si="14"/>
        <v>0</v>
      </c>
    </row>
    <row r="126" spans="1:8" ht="15" customHeight="1">
      <c r="A126" s="802" t="s">
        <v>3102</v>
      </c>
      <c r="B126" s="803" t="s">
        <v>93</v>
      </c>
      <c r="C126" s="806">
        <v>30</v>
      </c>
      <c r="D126" s="805"/>
      <c r="E126" s="805">
        <f t="shared" si="12"/>
        <v>0</v>
      </c>
      <c r="F126" s="805"/>
      <c r="G126" s="805">
        <f t="shared" si="13"/>
        <v>0</v>
      </c>
      <c r="H126" s="805">
        <f t="shared" si="14"/>
        <v>0</v>
      </c>
    </row>
    <row r="127" spans="1:8" ht="15" customHeight="1">
      <c r="A127" s="802" t="s">
        <v>3103</v>
      </c>
      <c r="B127" s="803" t="s">
        <v>93</v>
      </c>
      <c r="C127" s="806">
        <v>12</v>
      </c>
      <c r="D127" s="805"/>
      <c r="E127" s="805">
        <f t="shared" si="12"/>
        <v>0</v>
      </c>
      <c r="F127" s="805"/>
      <c r="G127" s="805">
        <f t="shared" si="13"/>
        <v>0</v>
      </c>
      <c r="H127" s="805">
        <f t="shared" si="14"/>
        <v>0</v>
      </c>
    </row>
    <row r="128" spans="1:8" ht="15" customHeight="1">
      <c r="A128" s="802" t="s">
        <v>3079</v>
      </c>
      <c r="B128" s="803" t="s">
        <v>93</v>
      </c>
      <c r="C128" s="806">
        <v>24</v>
      </c>
      <c r="D128" s="805"/>
      <c r="E128" s="805">
        <f t="shared" si="12"/>
        <v>0</v>
      </c>
      <c r="F128" s="805"/>
      <c r="G128" s="805">
        <f t="shared" si="13"/>
        <v>0</v>
      </c>
      <c r="H128" s="805">
        <f t="shared" si="14"/>
        <v>0</v>
      </c>
    </row>
    <row r="129" spans="1:8" ht="15" customHeight="1">
      <c r="A129" s="802" t="s">
        <v>3082</v>
      </c>
      <c r="B129" s="803" t="s">
        <v>93</v>
      </c>
      <c r="C129" s="804">
        <v>84</v>
      </c>
      <c r="D129" s="805"/>
      <c r="E129" s="805">
        <f t="shared" si="12"/>
        <v>0</v>
      </c>
      <c r="F129" s="805"/>
      <c r="G129" s="805">
        <f t="shared" si="13"/>
        <v>0</v>
      </c>
      <c r="H129" s="805">
        <f t="shared" si="14"/>
        <v>0</v>
      </c>
    </row>
    <row r="130" spans="1:8" ht="15" customHeight="1">
      <c r="A130" s="802" t="s">
        <v>3083</v>
      </c>
      <c r="B130" s="803" t="s">
        <v>93</v>
      </c>
      <c r="C130" s="804">
        <v>200</v>
      </c>
      <c r="D130" s="805"/>
      <c r="E130" s="805">
        <f t="shared" si="12"/>
        <v>0</v>
      </c>
      <c r="F130" s="805"/>
      <c r="G130" s="805">
        <f t="shared" si="13"/>
        <v>0</v>
      </c>
      <c r="H130" s="805">
        <f t="shared" si="14"/>
        <v>0</v>
      </c>
    </row>
    <row r="131" spans="1:8" ht="15" customHeight="1">
      <c r="A131" s="802" t="s">
        <v>3092</v>
      </c>
      <c r="B131" s="803" t="s">
        <v>93</v>
      </c>
      <c r="C131" s="804">
        <v>24</v>
      </c>
      <c r="D131" s="805"/>
      <c r="E131" s="805">
        <f t="shared" si="12"/>
        <v>0</v>
      </c>
      <c r="F131" s="805"/>
      <c r="G131" s="805">
        <f t="shared" si="13"/>
        <v>0</v>
      </c>
      <c r="H131" s="805">
        <f t="shared" si="14"/>
        <v>0</v>
      </c>
    </row>
    <row r="132" spans="1:8" ht="15" customHeight="1">
      <c r="A132" s="802" t="s">
        <v>3098</v>
      </c>
      <c r="B132" s="803" t="s">
        <v>93</v>
      </c>
      <c r="C132" s="806">
        <v>180</v>
      </c>
      <c r="D132" s="805"/>
      <c r="E132" s="805">
        <f t="shared" si="12"/>
        <v>0</v>
      </c>
      <c r="F132" s="805"/>
      <c r="G132" s="805">
        <f t="shared" si="13"/>
        <v>0</v>
      </c>
      <c r="H132" s="805">
        <f t="shared" si="14"/>
        <v>0</v>
      </c>
    </row>
    <row r="133" spans="1:8" ht="15" customHeight="1">
      <c r="A133" s="802" t="s">
        <v>3085</v>
      </c>
      <c r="B133" s="803" t="s">
        <v>93</v>
      </c>
      <c r="C133" s="804">
        <v>24</v>
      </c>
      <c r="D133" s="805"/>
      <c r="E133" s="805">
        <f t="shared" si="12"/>
        <v>0</v>
      </c>
      <c r="F133" s="805"/>
      <c r="G133" s="805">
        <f t="shared" si="13"/>
        <v>0</v>
      </c>
      <c r="H133" s="805">
        <f t="shared" si="14"/>
        <v>0</v>
      </c>
    </row>
    <row r="134" spans="1:8" ht="15" customHeight="1">
      <c r="A134" s="802" t="s">
        <v>3099</v>
      </c>
      <c r="B134" s="803" t="s">
        <v>309</v>
      </c>
      <c r="C134" s="806">
        <v>10</v>
      </c>
      <c r="D134" s="805"/>
      <c r="E134" s="805">
        <f t="shared" si="12"/>
        <v>0</v>
      </c>
      <c r="F134" s="805"/>
      <c r="G134" s="805">
        <f t="shared" si="13"/>
        <v>0</v>
      </c>
      <c r="H134" s="805">
        <f t="shared" si="14"/>
        <v>0</v>
      </c>
    </row>
    <row r="135" spans="1:8" ht="15" customHeight="1">
      <c r="A135" s="802" t="s">
        <v>3104</v>
      </c>
      <c r="B135" s="803" t="s">
        <v>309</v>
      </c>
      <c r="C135" s="804">
        <v>55</v>
      </c>
      <c r="D135" s="805"/>
      <c r="E135" s="805">
        <f t="shared" si="12"/>
        <v>0</v>
      </c>
      <c r="F135" s="805"/>
      <c r="G135" s="805">
        <f t="shared" si="13"/>
        <v>0</v>
      </c>
      <c r="H135" s="805">
        <f t="shared" si="14"/>
        <v>0</v>
      </c>
    </row>
    <row r="136" spans="1:8" ht="15" customHeight="1">
      <c r="A136" s="802" t="s">
        <v>3101</v>
      </c>
      <c r="B136" s="803" t="s">
        <v>309</v>
      </c>
      <c r="C136" s="806">
        <v>55</v>
      </c>
      <c r="D136" s="805"/>
      <c r="E136" s="805">
        <f t="shared" si="12"/>
        <v>0</v>
      </c>
      <c r="F136" s="805"/>
      <c r="G136" s="805">
        <f t="shared" si="13"/>
        <v>0</v>
      </c>
      <c r="H136" s="805">
        <f t="shared" si="14"/>
        <v>0</v>
      </c>
    </row>
    <row r="137" spans="1:8" ht="15" customHeight="1">
      <c r="A137" s="802" t="s">
        <v>3086</v>
      </c>
      <c r="B137" s="803" t="s">
        <v>93</v>
      </c>
      <c r="C137" s="806">
        <v>110</v>
      </c>
      <c r="D137" s="805"/>
      <c r="E137" s="805">
        <f t="shared" si="12"/>
        <v>0</v>
      </c>
      <c r="F137" s="805"/>
      <c r="G137" s="805">
        <f t="shared" si="13"/>
        <v>0</v>
      </c>
      <c r="H137" s="805">
        <f t="shared" si="14"/>
        <v>0</v>
      </c>
    </row>
    <row r="138" spans="1:8" ht="15" customHeight="1">
      <c r="A138" s="802" t="s">
        <v>3102</v>
      </c>
      <c r="B138" s="803" t="s">
        <v>93</v>
      </c>
      <c r="C138" s="806">
        <v>14</v>
      </c>
      <c r="D138" s="805"/>
      <c r="E138" s="805">
        <f t="shared" si="12"/>
        <v>0</v>
      </c>
      <c r="F138" s="805"/>
      <c r="G138" s="805">
        <f t="shared" si="13"/>
        <v>0</v>
      </c>
      <c r="H138" s="805">
        <f t="shared" si="14"/>
        <v>0</v>
      </c>
    </row>
    <row r="139" spans="1:8" ht="15" customHeight="1">
      <c r="A139" s="802" t="s">
        <v>3091</v>
      </c>
      <c r="B139" s="803" t="s">
        <v>93</v>
      </c>
      <c r="C139" s="806">
        <v>13</v>
      </c>
      <c r="D139" s="805"/>
      <c r="E139" s="805">
        <f t="shared" si="12"/>
        <v>0</v>
      </c>
      <c r="F139" s="805"/>
      <c r="G139" s="805">
        <f t="shared" si="13"/>
        <v>0</v>
      </c>
      <c r="H139" s="805">
        <f t="shared" si="14"/>
        <v>0</v>
      </c>
    </row>
    <row r="140" spans="1:8" ht="15" customHeight="1">
      <c r="A140" s="802" t="s">
        <v>3083</v>
      </c>
      <c r="B140" s="803" t="s">
        <v>93</v>
      </c>
      <c r="C140" s="804">
        <v>100</v>
      </c>
      <c r="D140" s="805"/>
      <c r="E140" s="805">
        <f t="shared" si="12"/>
        <v>0</v>
      </c>
      <c r="F140" s="805"/>
      <c r="G140" s="805">
        <f t="shared" si="13"/>
        <v>0</v>
      </c>
      <c r="H140" s="805">
        <f t="shared" si="14"/>
        <v>0</v>
      </c>
    </row>
    <row r="141" spans="1:8" ht="15" customHeight="1">
      <c r="A141" s="802" t="s">
        <v>3092</v>
      </c>
      <c r="B141" s="803" t="s">
        <v>93</v>
      </c>
      <c r="C141" s="804">
        <v>26</v>
      </c>
      <c r="D141" s="805"/>
      <c r="E141" s="805">
        <f t="shared" si="12"/>
        <v>0</v>
      </c>
      <c r="F141" s="805"/>
      <c r="G141" s="805">
        <f t="shared" si="13"/>
        <v>0</v>
      </c>
      <c r="H141" s="805">
        <f t="shared" si="14"/>
        <v>0</v>
      </c>
    </row>
    <row r="142" spans="1:8" ht="15" customHeight="1">
      <c r="A142" s="802" t="s">
        <v>3105</v>
      </c>
      <c r="B142" s="803" t="s">
        <v>309</v>
      </c>
      <c r="C142" s="804">
        <v>4</v>
      </c>
      <c r="D142" s="805"/>
      <c r="E142" s="805">
        <f t="shared" si="12"/>
        <v>0</v>
      </c>
      <c r="F142" s="805"/>
      <c r="G142" s="805">
        <f t="shared" si="13"/>
        <v>0</v>
      </c>
      <c r="H142" s="805">
        <f t="shared" si="14"/>
        <v>0</v>
      </c>
    </row>
    <row r="143" spans="1:8" ht="15" customHeight="1">
      <c r="A143" s="802" t="s">
        <v>3106</v>
      </c>
      <c r="B143" s="803" t="s">
        <v>309</v>
      </c>
      <c r="C143" s="806">
        <v>4</v>
      </c>
      <c r="D143" s="805"/>
      <c r="E143" s="805">
        <f t="shared" si="12"/>
        <v>0</v>
      </c>
      <c r="F143" s="805"/>
      <c r="G143" s="805">
        <f t="shared" si="13"/>
        <v>0</v>
      </c>
      <c r="H143" s="805">
        <f t="shared" si="14"/>
        <v>0</v>
      </c>
    </row>
    <row r="144" spans="1:8" ht="15" customHeight="1">
      <c r="A144" s="802" t="s">
        <v>3107</v>
      </c>
      <c r="B144" s="803" t="s">
        <v>93</v>
      </c>
      <c r="C144" s="806">
        <v>12</v>
      </c>
      <c r="D144" s="805"/>
      <c r="E144" s="805">
        <f t="shared" si="12"/>
        <v>0</v>
      </c>
      <c r="F144" s="805"/>
      <c r="G144" s="805">
        <f t="shared" si="13"/>
        <v>0</v>
      </c>
      <c r="H144" s="805">
        <f t="shared" si="14"/>
        <v>0</v>
      </c>
    </row>
    <row r="145" spans="1:8" ht="15" customHeight="1">
      <c r="A145" s="802" t="s">
        <v>3108</v>
      </c>
      <c r="B145" s="803" t="s">
        <v>93</v>
      </c>
      <c r="C145" s="806">
        <v>6</v>
      </c>
      <c r="D145" s="805"/>
      <c r="E145" s="805">
        <f t="shared" si="12"/>
        <v>0</v>
      </c>
      <c r="F145" s="805"/>
      <c r="G145" s="805">
        <f t="shared" si="13"/>
        <v>0</v>
      </c>
      <c r="H145" s="805">
        <f t="shared" si="14"/>
        <v>0</v>
      </c>
    </row>
    <row r="146" spans="1:8" ht="15" customHeight="1">
      <c r="A146" s="802" t="s">
        <v>3109</v>
      </c>
      <c r="B146" s="803" t="s">
        <v>93</v>
      </c>
      <c r="C146" s="806">
        <v>30</v>
      </c>
      <c r="D146" s="805"/>
      <c r="E146" s="805">
        <f t="shared" si="12"/>
        <v>0</v>
      </c>
      <c r="F146" s="805"/>
      <c r="G146" s="805">
        <f t="shared" si="13"/>
        <v>0</v>
      </c>
      <c r="H146" s="805">
        <f t="shared" si="14"/>
        <v>0</v>
      </c>
    </row>
    <row r="147" spans="1:8" ht="15" customHeight="1">
      <c r="A147" s="802" t="s">
        <v>3110</v>
      </c>
      <c r="B147" s="803" t="s">
        <v>93</v>
      </c>
      <c r="C147" s="804">
        <v>12</v>
      </c>
      <c r="D147" s="805"/>
      <c r="E147" s="805">
        <f t="shared" si="12"/>
        <v>0</v>
      </c>
      <c r="F147" s="805"/>
      <c r="G147" s="805">
        <f t="shared" si="13"/>
        <v>0</v>
      </c>
      <c r="H147" s="805">
        <f t="shared" si="14"/>
        <v>0</v>
      </c>
    </row>
    <row r="148" spans="1:8" ht="15" customHeight="1">
      <c r="A148" s="802" t="s">
        <v>3111</v>
      </c>
      <c r="B148" s="803" t="s">
        <v>93</v>
      </c>
      <c r="C148" s="804">
        <v>1</v>
      </c>
      <c r="D148" s="805"/>
      <c r="E148" s="805">
        <f t="shared" si="12"/>
        <v>0</v>
      </c>
      <c r="F148" s="805"/>
      <c r="G148" s="805">
        <f t="shared" si="13"/>
        <v>0</v>
      </c>
      <c r="H148" s="805">
        <f t="shared" si="14"/>
        <v>0</v>
      </c>
    </row>
    <row r="149" spans="1:8" ht="15" customHeight="1">
      <c r="A149" s="1429" t="s">
        <v>3112</v>
      </c>
      <c r="B149" s="1429"/>
      <c r="C149" s="1429"/>
      <c r="D149" s="1429"/>
      <c r="E149" s="1429"/>
      <c r="F149" s="1429"/>
      <c r="G149" s="1429"/>
      <c r="H149" s="1429"/>
    </row>
    <row r="150" spans="1:8" ht="15" customHeight="1">
      <c r="A150" s="802" t="s">
        <v>3113</v>
      </c>
      <c r="B150" s="808" t="s">
        <v>93</v>
      </c>
      <c r="C150" s="804">
        <v>327</v>
      </c>
      <c r="D150" s="805">
        <v>0</v>
      </c>
      <c r="E150" s="805">
        <f t="shared" ref="E150:E155" si="15">CEILING(C150*D150,1)</f>
        <v>0</v>
      </c>
      <c r="F150" s="805"/>
      <c r="G150" s="805">
        <f t="shared" ref="G150:G155" si="16">CEILING(C150*F150,1)</f>
        <v>0</v>
      </c>
      <c r="H150" s="805">
        <f t="shared" ref="H150:H155" si="17">E150+G150</f>
        <v>0</v>
      </c>
    </row>
    <row r="151" spans="1:8" ht="15" customHeight="1">
      <c r="A151" s="802" t="s">
        <v>3114</v>
      </c>
      <c r="B151" s="803" t="s">
        <v>93</v>
      </c>
      <c r="C151" s="804">
        <v>22</v>
      </c>
      <c r="D151" s="805">
        <v>0</v>
      </c>
      <c r="E151" s="805">
        <f t="shared" si="15"/>
        <v>0</v>
      </c>
      <c r="F151" s="805"/>
      <c r="G151" s="805">
        <f t="shared" si="16"/>
        <v>0</v>
      </c>
      <c r="H151" s="805">
        <f t="shared" si="17"/>
        <v>0</v>
      </c>
    </row>
    <row r="152" spans="1:8" ht="15" customHeight="1">
      <c r="A152" s="802" t="s">
        <v>3115</v>
      </c>
      <c r="B152" s="803" t="s">
        <v>93</v>
      </c>
      <c r="C152" s="804">
        <v>19</v>
      </c>
      <c r="D152" s="805">
        <v>0</v>
      </c>
      <c r="E152" s="805">
        <f t="shared" si="15"/>
        <v>0</v>
      </c>
      <c r="F152" s="805"/>
      <c r="G152" s="805">
        <f t="shared" si="16"/>
        <v>0</v>
      </c>
      <c r="H152" s="805">
        <f t="shared" si="17"/>
        <v>0</v>
      </c>
    </row>
    <row r="153" spans="1:8" ht="15" customHeight="1">
      <c r="A153" s="802" t="s">
        <v>3116</v>
      </c>
      <c r="B153" s="803" t="s">
        <v>93</v>
      </c>
      <c r="C153" s="804">
        <v>4</v>
      </c>
      <c r="D153" s="805">
        <v>0</v>
      </c>
      <c r="E153" s="805">
        <f t="shared" si="15"/>
        <v>0</v>
      </c>
      <c r="F153" s="805"/>
      <c r="G153" s="805">
        <f t="shared" si="16"/>
        <v>0</v>
      </c>
      <c r="H153" s="805">
        <f t="shared" si="17"/>
        <v>0</v>
      </c>
    </row>
    <row r="154" spans="1:8" ht="15" customHeight="1">
      <c r="A154" s="802" t="s">
        <v>3117</v>
      </c>
      <c r="B154" s="803" t="s">
        <v>93</v>
      </c>
      <c r="C154" s="804">
        <v>14</v>
      </c>
      <c r="D154" s="805">
        <v>0</v>
      </c>
      <c r="E154" s="805">
        <f t="shared" si="15"/>
        <v>0</v>
      </c>
      <c r="F154" s="805"/>
      <c r="G154" s="805">
        <f t="shared" si="16"/>
        <v>0</v>
      </c>
      <c r="H154" s="805">
        <f t="shared" si="17"/>
        <v>0</v>
      </c>
    </row>
    <row r="155" spans="1:8" ht="15" customHeight="1">
      <c r="A155" s="802" t="s">
        <v>3118</v>
      </c>
      <c r="B155" s="803" t="s">
        <v>93</v>
      </c>
      <c r="C155" s="804">
        <v>14</v>
      </c>
      <c r="D155" s="805">
        <v>0</v>
      </c>
      <c r="E155" s="805">
        <f t="shared" si="15"/>
        <v>0</v>
      </c>
      <c r="F155" s="805"/>
      <c r="G155" s="805">
        <f t="shared" si="16"/>
        <v>0</v>
      </c>
      <c r="H155" s="805">
        <f t="shared" si="17"/>
        <v>0</v>
      </c>
    </row>
    <row r="156" spans="1:8" ht="15" customHeight="1">
      <c r="A156" s="1429" t="s">
        <v>3119</v>
      </c>
      <c r="B156" s="1429"/>
      <c r="C156" s="1429"/>
      <c r="D156" s="1429"/>
      <c r="E156" s="1429"/>
      <c r="F156" s="1429"/>
      <c r="G156" s="1429"/>
      <c r="H156" s="1429"/>
    </row>
    <row r="157" spans="1:8" ht="15" customHeight="1">
      <c r="A157" s="802" t="s">
        <v>3120</v>
      </c>
      <c r="B157" s="803" t="s">
        <v>93</v>
      </c>
      <c r="C157" s="804">
        <v>5</v>
      </c>
      <c r="D157" s="805">
        <v>0</v>
      </c>
      <c r="E157" s="805">
        <f>CEILING(C157*D157,1)</f>
        <v>0</v>
      </c>
      <c r="F157" s="805">
        <v>0</v>
      </c>
      <c r="G157" s="805">
        <f>CEILING(C157*F157,1)</f>
        <v>0</v>
      </c>
      <c r="H157" s="805">
        <f>E157+G157</f>
        <v>0</v>
      </c>
    </row>
    <row r="158" spans="1:8" ht="15" customHeight="1">
      <c r="A158" s="802" t="s">
        <v>3121</v>
      </c>
      <c r="B158" s="808" t="s">
        <v>93</v>
      </c>
      <c r="C158" s="804">
        <v>3</v>
      </c>
      <c r="D158" s="807">
        <v>0</v>
      </c>
      <c r="E158" s="805">
        <f>CEILING(C158*D158,1)</f>
        <v>0</v>
      </c>
      <c r="F158" s="805">
        <v>0</v>
      </c>
      <c r="G158" s="805">
        <f>CEILING(C158*F158,1)</f>
        <v>0</v>
      </c>
      <c r="H158" s="805">
        <f>E158+G158</f>
        <v>0</v>
      </c>
    </row>
    <row r="159" spans="1:8" ht="15" customHeight="1">
      <c r="A159" s="1429" t="s">
        <v>3122</v>
      </c>
      <c r="B159" s="1429"/>
      <c r="C159" s="1429"/>
      <c r="D159" s="1429"/>
      <c r="E159" s="1429"/>
      <c r="F159" s="1429"/>
      <c r="G159" s="1429"/>
      <c r="H159" s="1429"/>
    </row>
    <row r="160" spans="1:8" ht="15" customHeight="1">
      <c r="A160" s="802" t="s">
        <v>3123</v>
      </c>
      <c r="B160" s="803" t="s">
        <v>93</v>
      </c>
      <c r="C160" s="804">
        <v>2</v>
      </c>
      <c r="D160" s="805"/>
      <c r="E160" s="805">
        <f t="shared" ref="E160:E177" si="18">CEILING(C160*D160,1)</f>
        <v>0</v>
      </c>
      <c r="F160" s="805"/>
      <c r="G160" s="805">
        <f t="shared" ref="G160:G177" si="19">CEILING(C160*F160,1)</f>
        <v>0</v>
      </c>
      <c r="H160" s="805">
        <f t="shared" ref="H160:H177" si="20">E160+G160</f>
        <v>0</v>
      </c>
    </row>
    <row r="161" spans="1:8" ht="15" customHeight="1">
      <c r="A161" s="802" t="s">
        <v>3124</v>
      </c>
      <c r="B161" s="803" t="s">
        <v>93</v>
      </c>
      <c r="C161" s="804">
        <v>43</v>
      </c>
      <c r="D161" s="805"/>
      <c r="E161" s="805">
        <f t="shared" si="18"/>
        <v>0</v>
      </c>
      <c r="F161" s="805"/>
      <c r="G161" s="805">
        <f t="shared" si="19"/>
        <v>0</v>
      </c>
      <c r="H161" s="805">
        <f t="shared" si="20"/>
        <v>0</v>
      </c>
    </row>
    <row r="162" spans="1:8" ht="15" customHeight="1">
      <c r="A162" s="802" t="s">
        <v>3125</v>
      </c>
      <c r="B162" s="803" t="s">
        <v>93</v>
      </c>
      <c r="C162" s="804">
        <v>5</v>
      </c>
      <c r="D162" s="805"/>
      <c r="E162" s="805">
        <f t="shared" si="18"/>
        <v>0</v>
      </c>
      <c r="F162" s="805"/>
      <c r="G162" s="805">
        <f t="shared" si="19"/>
        <v>0</v>
      </c>
      <c r="H162" s="805">
        <f t="shared" si="20"/>
        <v>0</v>
      </c>
    </row>
    <row r="163" spans="1:8" ht="15" customHeight="1">
      <c r="A163" s="802" t="s">
        <v>3126</v>
      </c>
      <c r="B163" s="803" t="s">
        <v>93</v>
      </c>
      <c r="C163" s="804">
        <v>4</v>
      </c>
      <c r="D163" s="805"/>
      <c r="E163" s="805">
        <f t="shared" si="18"/>
        <v>0</v>
      </c>
      <c r="F163" s="805"/>
      <c r="G163" s="805">
        <f t="shared" si="19"/>
        <v>0</v>
      </c>
      <c r="H163" s="805">
        <f t="shared" si="20"/>
        <v>0</v>
      </c>
    </row>
    <row r="164" spans="1:8" ht="15" customHeight="1">
      <c r="A164" s="802" t="s">
        <v>3127</v>
      </c>
      <c r="B164" s="803" t="s">
        <v>93</v>
      </c>
      <c r="C164" s="804">
        <v>38</v>
      </c>
      <c r="D164" s="805"/>
      <c r="E164" s="805">
        <f t="shared" si="18"/>
        <v>0</v>
      </c>
      <c r="F164" s="805"/>
      <c r="G164" s="805">
        <f t="shared" si="19"/>
        <v>0</v>
      </c>
      <c r="H164" s="805">
        <f t="shared" si="20"/>
        <v>0</v>
      </c>
    </row>
    <row r="165" spans="1:8" ht="15" customHeight="1">
      <c r="A165" s="802" t="s">
        <v>3128</v>
      </c>
      <c r="B165" s="803" t="s">
        <v>93</v>
      </c>
      <c r="C165" s="804">
        <v>5</v>
      </c>
      <c r="D165" s="805"/>
      <c r="E165" s="805">
        <f t="shared" si="18"/>
        <v>0</v>
      </c>
      <c r="F165" s="805"/>
      <c r="G165" s="805">
        <f t="shared" si="19"/>
        <v>0</v>
      </c>
      <c r="H165" s="805">
        <f t="shared" si="20"/>
        <v>0</v>
      </c>
    </row>
    <row r="166" spans="1:8" ht="15" customHeight="1">
      <c r="A166" s="802" t="s">
        <v>3129</v>
      </c>
      <c r="B166" s="803" t="s">
        <v>93</v>
      </c>
      <c r="C166" s="804">
        <v>5</v>
      </c>
      <c r="D166" s="805"/>
      <c r="E166" s="805">
        <f t="shared" si="18"/>
        <v>0</v>
      </c>
      <c r="F166" s="805"/>
      <c r="G166" s="805">
        <f t="shared" si="19"/>
        <v>0</v>
      </c>
      <c r="H166" s="805">
        <f t="shared" si="20"/>
        <v>0</v>
      </c>
    </row>
    <row r="167" spans="1:8" ht="15" customHeight="1">
      <c r="A167" s="802" t="s">
        <v>3130</v>
      </c>
      <c r="B167" s="803" t="s">
        <v>93</v>
      </c>
      <c r="C167" s="804">
        <v>21</v>
      </c>
      <c r="D167" s="805"/>
      <c r="E167" s="805">
        <f t="shared" si="18"/>
        <v>0</v>
      </c>
      <c r="F167" s="805"/>
      <c r="G167" s="805">
        <f t="shared" si="19"/>
        <v>0</v>
      </c>
      <c r="H167" s="805">
        <f t="shared" si="20"/>
        <v>0</v>
      </c>
    </row>
    <row r="168" spans="1:8" ht="24" customHeight="1">
      <c r="A168" s="802" t="s">
        <v>3131</v>
      </c>
      <c r="B168" s="803" t="s">
        <v>93</v>
      </c>
      <c r="C168" s="804">
        <v>7</v>
      </c>
      <c r="D168" s="805"/>
      <c r="E168" s="805">
        <f t="shared" si="18"/>
        <v>0</v>
      </c>
      <c r="F168" s="805"/>
      <c r="G168" s="805">
        <f t="shared" si="19"/>
        <v>0</v>
      </c>
      <c r="H168" s="805">
        <f t="shared" si="20"/>
        <v>0</v>
      </c>
    </row>
    <row r="169" spans="1:8" ht="15" customHeight="1">
      <c r="A169" s="809" t="s">
        <v>3132</v>
      </c>
      <c r="B169" s="803" t="s">
        <v>93</v>
      </c>
      <c r="C169" s="804">
        <v>10</v>
      </c>
      <c r="D169" s="805"/>
      <c r="E169" s="805">
        <f t="shared" si="18"/>
        <v>0</v>
      </c>
      <c r="F169" s="805"/>
      <c r="G169" s="805">
        <f t="shared" si="19"/>
        <v>0</v>
      </c>
      <c r="H169" s="805">
        <f t="shared" si="20"/>
        <v>0</v>
      </c>
    </row>
    <row r="170" spans="1:8" ht="15" customHeight="1">
      <c r="A170" s="809" t="s">
        <v>3133</v>
      </c>
      <c r="B170" s="803" t="s">
        <v>93</v>
      </c>
      <c r="C170" s="804">
        <v>61</v>
      </c>
      <c r="D170" s="805"/>
      <c r="E170" s="805">
        <f t="shared" si="18"/>
        <v>0</v>
      </c>
      <c r="F170" s="805"/>
      <c r="G170" s="805">
        <f t="shared" si="19"/>
        <v>0</v>
      </c>
      <c r="H170" s="805">
        <f t="shared" si="20"/>
        <v>0</v>
      </c>
    </row>
    <row r="171" spans="1:8" ht="15" customHeight="1">
      <c r="A171" s="810" t="s">
        <v>3134</v>
      </c>
      <c r="B171" s="803" t="s">
        <v>93</v>
      </c>
      <c r="C171" s="804">
        <v>224</v>
      </c>
      <c r="D171" s="805"/>
      <c r="E171" s="805">
        <f t="shared" si="18"/>
        <v>0</v>
      </c>
      <c r="F171" s="805"/>
      <c r="G171" s="805">
        <f t="shared" si="19"/>
        <v>0</v>
      </c>
      <c r="H171" s="805">
        <f t="shared" si="20"/>
        <v>0</v>
      </c>
    </row>
    <row r="172" spans="1:8" ht="15" customHeight="1">
      <c r="A172" s="810" t="s">
        <v>3135</v>
      </c>
      <c r="B172" s="803" t="s">
        <v>93</v>
      </c>
      <c r="C172" s="804">
        <v>164</v>
      </c>
      <c r="D172" s="805"/>
      <c r="E172" s="805">
        <f t="shared" si="18"/>
        <v>0</v>
      </c>
      <c r="F172" s="805"/>
      <c r="G172" s="805">
        <f t="shared" si="19"/>
        <v>0</v>
      </c>
      <c r="H172" s="805">
        <f t="shared" si="20"/>
        <v>0</v>
      </c>
    </row>
    <row r="173" spans="1:8" ht="15" customHeight="1">
      <c r="A173" s="810" t="s">
        <v>3136</v>
      </c>
      <c r="B173" s="803" t="s">
        <v>93</v>
      </c>
      <c r="C173" s="804">
        <v>96</v>
      </c>
      <c r="D173" s="805"/>
      <c r="E173" s="805">
        <f t="shared" si="18"/>
        <v>0</v>
      </c>
      <c r="F173" s="805"/>
      <c r="G173" s="805">
        <f t="shared" si="19"/>
        <v>0</v>
      </c>
      <c r="H173" s="805">
        <f t="shared" si="20"/>
        <v>0</v>
      </c>
    </row>
    <row r="174" spans="1:8" ht="15" customHeight="1">
      <c r="A174" s="802" t="s">
        <v>3137</v>
      </c>
      <c r="B174" s="803" t="s">
        <v>93</v>
      </c>
      <c r="C174" s="804">
        <v>8</v>
      </c>
      <c r="D174" s="805"/>
      <c r="E174" s="805">
        <f t="shared" si="18"/>
        <v>0</v>
      </c>
      <c r="F174" s="805"/>
      <c r="G174" s="805">
        <f t="shared" si="19"/>
        <v>0</v>
      </c>
      <c r="H174" s="805">
        <f t="shared" si="20"/>
        <v>0</v>
      </c>
    </row>
    <row r="175" spans="1:8" ht="15" customHeight="1">
      <c r="A175" s="802" t="s">
        <v>3138</v>
      </c>
      <c r="B175" s="803" t="s">
        <v>93</v>
      </c>
      <c r="C175" s="804">
        <v>1</v>
      </c>
      <c r="D175" s="807"/>
      <c r="E175" s="805">
        <f t="shared" si="18"/>
        <v>0</v>
      </c>
      <c r="F175" s="805"/>
      <c r="G175" s="805">
        <f t="shared" si="19"/>
        <v>0</v>
      </c>
      <c r="H175" s="805">
        <f t="shared" si="20"/>
        <v>0</v>
      </c>
    </row>
    <row r="176" spans="1:8" ht="15" customHeight="1">
      <c r="A176" s="802" t="s">
        <v>3139</v>
      </c>
      <c r="B176" s="803" t="s">
        <v>93</v>
      </c>
      <c r="C176" s="804">
        <v>13</v>
      </c>
      <c r="D176" s="807"/>
      <c r="E176" s="805">
        <f t="shared" si="18"/>
        <v>0</v>
      </c>
      <c r="F176" s="805"/>
      <c r="G176" s="805">
        <f t="shared" si="19"/>
        <v>0</v>
      </c>
      <c r="H176" s="805">
        <f t="shared" si="20"/>
        <v>0</v>
      </c>
    </row>
    <row r="177" spans="1:8" ht="15" customHeight="1">
      <c r="A177" s="802" t="s">
        <v>3140</v>
      </c>
      <c r="B177" s="803" t="s">
        <v>93</v>
      </c>
      <c r="C177" s="804">
        <v>2</v>
      </c>
      <c r="D177" s="807"/>
      <c r="E177" s="805">
        <f t="shared" si="18"/>
        <v>0</v>
      </c>
      <c r="F177" s="805"/>
      <c r="G177" s="805">
        <f t="shared" si="19"/>
        <v>0</v>
      </c>
      <c r="H177" s="805">
        <f t="shared" si="20"/>
        <v>0</v>
      </c>
    </row>
    <row r="178" spans="1:8" ht="15" customHeight="1">
      <c r="A178" s="1429" t="s">
        <v>3141</v>
      </c>
      <c r="B178" s="1429"/>
      <c r="C178" s="1429"/>
      <c r="D178" s="1429"/>
      <c r="E178" s="1429"/>
      <c r="F178" s="1429"/>
      <c r="G178" s="1429"/>
      <c r="H178" s="1429"/>
    </row>
    <row r="179" spans="1:8" ht="15" customHeight="1">
      <c r="A179" s="802" t="s">
        <v>3142</v>
      </c>
      <c r="B179" s="803" t="s">
        <v>93</v>
      </c>
      <c r="C179" s="804">
        <v>1</v>
      </c>
      <c r="D179" s="807"/>
      <c r="E179" s="805">
        <f>CEILING(C179*D179,1)</f>
        <v>0</v>
      </c>
      <c r="F179" s="805"/>
      <c r="G179" s="805">
        <f>CEILING(C179*F179,1)</f>
        <v>0</v>
      </c>
      <c r="H179" s="805">
        <f>E179+G179</f>
        <v>0</v>
      </c>
    </row>
    <row r="180" spans="1:8" ht="15" customHeight="1">
      <c r="A180" s="802" t="s">
        <v>3143</v>
      </c>
      <c r="B180" s="803" t="s">
        <v>93</v>
      </c>
      <c r="C180" s="804">
        <v>1</v>
      </c>
      <c r="D180" s="807"/>
      <c r="E180" s="805">
        <f>CEILING(C180*D180,1)</f>
        <v>0</v>
      </c>
      <c r="F180" s="805"/>
      <c r="G180" s="805">
        <f>CEILING(C180*F180,1)</f>
        <v>0</v>
      </c>
      <c r="H180" s="805">
        <f>E180+G180</f>
        <v>0</v>
      </c>
    </row>
    <row r="181" spans="1:8" ht="15" customHeight="1">
      <c r="A181" s="802" t="s">
        <v>3144</v>
      </c>
      <c r="B181" s="803" t="s">
        <v>93</v>
      </c>
      <c r="C181" s="804">
        <v>2</v>
      </c>
      <c r="D181" s="807"/>
      <c r="E181" s="805">
        <f>CEILING(C181*D181,1)</f>
        <v>0</v>
      </c>
      <c r="F181" s="805"/>
      <c r="G181" s="805">
        <f>CEILING(C181*F181,1)</f>
        <v>0</v>
      </c>
      <c r="H181" s="805">
        <f>E181+G181</f>
        <v>0</v>
      </c>
    </row>
    <row r="182" spans="1:8" ht="15" customHeight="1">
      <c r="A182" s="802" t="s">
        <v>3145</v>
      </c>
      <c r="B182" s="803" t="s">
        <v>93</v>
      </c>
      <c r="C182" s="804">
        <v>2</v>
      </c>
      <c r="D182" s="807"/>
      <c r="E182" s="805">
        <f>CEILING(C182*D182,1)</f>
        <v>0</v>
      </c>
      <c r="F182" s="805"/>
      <c r="G182" s="805">
        <f>CEILING(C182*F182,1)</f>
        <v>0</v>
      </c>
      <c r="H182" s="805">
        <f>E182+G182</f>
        <v>0</v>
      </c>
    </row>
    <row r="183" spans="1:8" ht="15" customHeight="1">
      <c r="A183" s="1429" t="s">
        <v>3146</v>
      </c>
      <c r="B183" s="1429"/>
      <c r="C183" s="1429"/>
      <c r="D183" s="1429"/>
      <c r="E183" s="1429"/>
      <c r="F183" s="1429"/>
      <c r="G183" s="1429"/>
      <c r="H183" s="1429"/>
    </row>
    <row r="184" spans="1:8" ht="15" customHeight="1">
      <c r="A184" s="802" t="s">
        <v>3147</v>
      </c>
      <c r="B184" s="803" t="s">
        <v>93</v>
      </c>
      <c r="C184" s="804">
        <v>1</v>
      </c>
      <c r="D184" s="805"/>
      <c r="E184" s="805">
        <f>CEILING(C184*D184,1)</f>
        <v>0</v>
      </c>
      <c r="F184" s="805"/>
      <c r="G184" s="805">
        <f>CEILING(C184*F184,1)</f>
        <v>0</v>
      </c>
      <c r="H184" s="805">
        <f>E184+G184</f>
        <v>0</v>
      </c>
    </row>
    <row r="185" spans="1:8" ht="15" customHeight="1">
      <c r="A185" s="1429" t="s">
        <v>3148</v>
      </c>
      <c r="B185" s="1429"/>
      <c r="C185" s="1429"/>
      <c r="D185" s="1429"/>
      <c r="E185" s="1429"/>
      <c r="F185" s="1429"/>
      <c r="G185" s="1429"/>
      <c r="H185" s="1429"/>
    </row>
    <row r="186" spans="1:8" ht="15" customHeight="1">
      <c r="A186" s="802" t="s">
        <v>3149</v>
      </c>
      <c r="B186" s="803" t="s">
        <v>93</v>
      </c>
      <c r="C186" s="804">
        <v>1</v>
      </c>
      <c r="D186" s="807"/>
      <c r="E186" s="805">
        <f>CEILING(C186*D186,1)</f>
        <v>0</v>
      </c>
      <c r="F186" s="805"/>
      <c r="G186" s="805">
        <f>CEILING(C186*F186,1)</f>
        <v>0</v>
      </c>
      <c r="H186" s="805">
        <f>E186+G186</f>
        <v>0</v>
      </c>
    </row>
    <row r="187" spans="1:8" ht="15" customHeight="1">
      <c r="A187" s="811" t="s">
        <v>3150</v>
      </c>
      <c r="B187" s="803" t="s">
        <v>93</v>
      </c>
      <c r="C187" s="804">
        <v>1</v>
      </c>
      <c r="D187" s="804"/>
      <c r="E187" s="804"/>
      <c r="F187" s="804"/>
      <c r="G187" s="804"/>
      <c r="H187" s="804"/>
    </row>
    <row r="188" spans="1:8" ht="15" customHeight="1">
      <c r="A188" s="811" t="s">
        <v>3151</v>
      </c>
      <c r="B188" s="803" t="s">
        <v>93</v>
      </c>
      <c r="C188" s="804">
        <v>2</v>
      </c>
      <c r="D188" s="804"/>
      <c r="E188" s="804"/>
      <c r="F188" s="804"/>
      <c r="G188" s="804"/>
      <c r="H188" s="804"/>
    </row>
    <row r="189" spans="1:8" ht="15" customHeight="1">
      <c r="A189" s="811" t="s">
        <v>3152</v>
      </c>
      <c r="B189" s="803" t="s">
        <v>93</v>
      </c>
      <c r="C189" s="804">
        <v>20</v>
      </c>
      <c r="D189" s="804"/>
      <c r="E189" s="804"/>
      <c r="F189" s="804"/>
      <c r="G189" s="804"/>
      <c r="H189" s="804"/>
    </row>
    <row r="190" spans="1:8" ht="15" customHeight="1">
      <c r="A190" s="811" t="s">
        <v>3153</v>
      </c>
      <c r="B190" s="812" t="s">
        <v>93</v>
      </c>
      <c r="C190" s="804">
        <v>1</v>
      </c>
      <c r="D190" s="804"/>
      <c r="E190" s="804"/>
      <c r="F190" s="804"/>
      <c r="G190" s="804"/>
      <c r="H190" s="804"/>
    </row>
    <row r="191" spans="1:8" ht="15" customHeight="1">
      <c r="A191" s="811" t="s">
        <v>3154</v>
      </c>
      <c r="B191" s="812" t="s">
        <v>93</v>
      </c>
      <c r="C191" s="804">
        <v>1</v>
      </c>
      <c r="D191" s="804"/>
      <c r="E191" s="804"/>
      <c r="F191" s="804"/>
      <c r="G191" s="804"/>
      <c r="H191" s="804"/>
    </row>
    <row r="192" spans="1:8" ht="15" customHeight="1">
      <c r="A192" s="811" t="s">
        <v>3155</v>
      </c>
      <c r="B192" s="803" t="s">
        <v>93</v>
      </c>
      <c r="C192" s="804">
        <v>1</v>
      </c>
      <c r="D192" s="804"/>
      <c r="E192" s="804"/>
      <c r="F192" s="804"/>
      <c r="G192" s="804"/>
      <c r="H192" s="804"/>
    </row>
    <row r="193" spans="1:8" ht="15" customHeight="1">
      <c r="A193" s="811" t="s">
        <v>3156</v>
      </c>
      <c r="B193" s="803" t="s">
        <v>93</v>
      </c>
      <c r="C193" s="804">
        <v>1</v>
      </c>
      <c r="D193" s="804"/>
      <c r="E193" s="804"/>
      <c r="F193" s="804"/>
      <c r="G193" s="804"/>
      <c r="H193" s="804"/>
    </row>
    <row r="194" spans="1:8" ht="15" customHeight="1">
      <c r="A194" s="802" t="s">
        <v>3157</v>
      </c>
      <c r="B194" s="803" t="s">
        <v>93</v>
      </c>
      <c r="C194" s="804">
        <v>1</v>
      </c>
      <c r="D194" s="804"/>
      <c r="E194" s="804"/>
      <c r="F194" s="805"/>
      <c r="G194" s="805">
        <f>CEILING(C194*F194,1)</f>
        <v>0</v>
      </c>
      <c r="H194" s="805">
        <f>G194</f>
        <v>0</v>
      </c>
    </row>
    <row r="195" spans="1:8" ht="15" customHeight="1">
      <c r="A195" s="811" t="s">
        <v>3158</v>
      </c>
      <c r="B195" s="803" t="s">
        <v>93</v>
      </c>
      <c r="C195" s="804">
        <v>1</v>
      </c>
      <c r="D195" s="804"/>
      <c r="E195" s="804"/>
      <c r="F195" s="804"/>
      <c r="G195" s="804"/>
      <c r="H195" s="804"/>
    </row>
    <row r="196" spans="1:8" ht="15" customHeight="1">
      <c r="A196" s="811" t="s">
        <v>3159</v>
      </c>
      <c r="B196" s="803" t="s">
        <v>93</v>
      </c>
      <c r="C196" s="804">
        <v>2</v>
      </c>
      <c r="D196" s="804"/>
      <c r="E196" s="804"/>
      <c r="F196" s="804"/>
      <c r="G196" s="804"/>
      <c r="H196" s="804"/>
    </row>
    <row r="197" spans="1:8" ht="15" customHeight="1">
      <c r="A197" s="811" t="s">
        <v>3160</v>
      </c>
      <c r="B197" s="803" t="s">
        <v>93</v>
      </c>
      <c r="C197" s="804">
        <v>1</v>
      </c>
      <c r="D197" s="804"/>
      <c r="E197" s="804"/>
      <c r="F197" s="804"/>
      <c r="G197" s="804"/>
      <c r="H197" s="804"/>
    </row>
    <row r="198" spans="1:8" ht="15" customHeight="1">
      <c r="A198" s="811" t="s">
        <v>3161</v>
      </c>
      <c r="B198" s="803" t="s">
        <v>93</v>
      </c>
      <c r="C198" s="804">
        <v>1</v>
      </c>
      <c r="D198" s="804"/>
      <c r="E198" s="804"/>
      <c r="F198" s="804"/>
      <c r="G198" s="804"/>
      <c r="H198" s="804"/>
    </row>
    <row r="199" spans="1:8" ht="15" customHeight="1">
      <c r="A199" s="811" t="s">
        <v>3162</v>
      </c>
      <c r="B199" s="803" t="s">
        <v>93</v>
      </c>
      <c r="C199" s="804">
        <v>1</v>
      </c>
      <c r="D199" s="804"/>
      <c r="E199" s="804"/>
      <c r="F199" s="804"/>
      <c r="G199" s="804"/>
      <c r="H199" s="804"/>
    </row>
    <row r="200" spans="1:8" ht="15" customHeight="1">
      <c r="A200" s="811" t="s">
        <v>3163</v>
      </c>
      <c r="B200" s="803" t="s">
        <v>93</v>
      </c>
      <c r="C200" s="804">
        <v>1</v>
      </c>
      <c r="D200" s="804"/>
      <c r="E200" s="804"/>
      <c r="F200" s="804"/>
      <c r="G200" s="804"/>
      <c r="H200" s="804"/>
    </row>
    <row r="201" spans="1:8" ht="15" customHeight="1">
      <c r="A201" s="811" t="s">
        <v>3164</v>
      </c>
      <c r="B201" s="803" t="s">
        <v>93</v>
      </c>
      <c r="C201" s="804">
        <v>3</v>
      </c>
      <c r="D201" s="804"/>
      <c r="E201" s="804"/>
      <c r="F201" s="804"/>
      <c r="G201" s="804"/>
      <c r="H201" s="804"/>
    </row>
    <row r="202" spans="1:8" ht="15" customHeight="1">
      <c r="A202" s="811" t="s">
        <v>3165</v>
      </c>
      <c r="B202" s="803" t="s">
        <v>93</v>
      </c>
      <c r="C202" s="804">
        <v>14</v>
      </c>
      <c r="D202" s="804"/>
      <c r="E202" s="804"/>
      <c r="F202" s="804"/>
      <c r="G202" s="804"/>
      <c r="H202" s="804"/>
    </row>
    <row r="203" spans="1:8" ht="15" customHeight="1">
      <c r="A203" s="811" t="s">
        <v>3166</v>
      </c>
      <c r="B203" s="803" t="s">
        <v>93</v>
      </c>
      <c r="C203" s="804">
        <v>5</v>
      </c>
      <c r="D203" s="804"/>
      <c r="E203" s="804"/>
      <c r="F203" s="804"/>
      <c r="G203" s="804"/>
      <c r="H203" s="804"/>
    </row>
    <row r="204" spans="1:8" ht="15" customHeight="1">
      <c r="A204" s="811" t="s">
        <v>3167</v>
      </c>
      <c r="B204" s="803" t="s">
        <v>93</v>
      </c>
      <c r="C204" s="804">
        <v>4</v>
      </c>
      <c r="D204" s="804"/>
      <c r="E204" s="804"/>
      <c r="F204" s="804"/>
      <c r="G204" s="804"/>
      <c r="H204" s="804"/>
    </row>
    <row r="205" spans="1:8" ht="15" customHeight="1">
      <c r="A205" s="811" t="s">
        <v>3168</v>
      </c>
      <c r="B205" s="803" t="s">
        <v>93</v>
      </c>
      <c r="C205" s="804">
        <v>2</v>
      </c>
      <c r="D205" s="804"/>
      <c r="E205" s="804"/>
      <c r="F205" s="804"/>
      <c r="G205" s="804"/>
      <c r="H205" s="804"/>
    </row>
    <row r="206" spans="1:8" ht="15" customHeight="1">
      <c r="A206" s="811" t="s">
        <v>3169</v>
      </c>
      <c r="B206" s="803" t="s">
        <v>93</v>
      </c>
      <c r="C206" s="804">
        <v>3</v>
      </c>
      <c r="D206" s="804"/>
      <c r="E206" s="804"/>
      <c r="F206" s="804"/>
      <c r="G206" s="804"/>
      <c r="H206" s="804"/>
    </row>
    <row r="207" spans="1:8" ht="15" customHeight="1">
      <c r="A207" s="811" t="s">
        <v>3170</v>
      </c>
      <c r="B207" s="803" t="s">
        <v>93</v>
      </c>
      <c r="C207" s="804">
        <v>3</v>
      </c>
      <c r="D207" s="804"/>
      <c r="E207" s="804"/>
      <c r="F207" s="804"/>
      <c r="G207" s="804"/>
      <c r="H207" s="804"/>
    </row>
    <row r="208" spans="1:8" ht="15" customHeight="1">
      <c r="A208" s="811" t="s">
        <v>3171</v>
      </c>
      <c r="B208" s="803" t="s">
        <v>93</v>
      </c>
      <c r="C208" s="804">
        <v>11</v>
      </c>
      <c r="D208" s="804"/>
      <c r="E208" s="804"/>
      <c r="F208" s="804"/>
      <c r="G208" s="804"/>
      <c r="H208" s="804"/>
    </row>
    <row r="209" spans="1:8" ht="15" customHeight="1">
      <c r="A209" s="811" t="s">
        <v>3172</v>
      </c>
      <c r="B209" s="803" t="s">
        <v>93</v>
      </c>
      <c r="C209" s="804">
        <v>27</v>
      </c>
      <c r="D209" s="804"/>
      <c r="E209" s="804"/>
      <c r="F209" s="804"/>
      <c r="G209" s="804"/>
      <c r="H209" s="804"/>
    </row>
    <row r="210" spans="1:8" ht="15" customHeight="1">
      <c r="A210" s="811" t="s">
        <v>3173</v>
      </c>
      <c r="B210" s="803" t="s">
        <v>93</v>
      </c>
      <c r="C210" s="804">
        <v>6</v>
      </c>
      <c r="D210" s="804"/>
      <c r="E210" s="804"/>
      <c r="F210" s="804"/>
      <c r="G210" s="804"/>
      <c r="H210" s="804"/>
    </row>
    <row r="211" spans="1:8" ht="15" customHeight="1">
      <c r="A211" s="811" t="s">
        <v>3174</v>
      </c>
      <c r="B211" s="803" t="s">
        <v>93</v>
      </c>
      <c r="C211" s="804">
        <v>3</v>
      </c>
      <c r="D211" s="804"/>
      <c r="E211" s="804"/>
      <c r="F211" s="804"/>
      <c r="G211" s="804"/>
      <c r="H211" s="804"/>
    </row>
    <row r="212" spans="1:8" ht="15" customHeight="1">
      <c r="A212" s="811" t="s">
        <v>3175</v>
      </c>
      <c r="B212" s="803" t="s">
        <v>93</v>
      </c>
      <c r="C212" s="804">
        <v>1</v>
      </c>
      <c r="D212" s="804"/>
      <c r="E212" s="804"/>
      <c r="F212" s="804"/>
      <c r="G212" s="804"/>
      <c r="H212" s="804"/>
    </row>
    <row r="213" spans="1:8" ht="15" customHeight="1">
      <c r="A213" s="811" t="s">
        <v>3176</v>
      </c>
      <c r="B213" s="803" t="s">
        <v>93</v>
      </c>
      <c r="C213" s="804">
        <v>3</v>
      </c>
      <c r="D213" s="804"/>
      <c r="E213" s="804"/>
      <c r="F213" s="804"/>
      <c r="G213" s="804"/>
      <c r="H213" s="804"/>
    </row>
    <row r="214" spans="1:8" ht="15" customHeight="1">
      <c r="A214" s="811" t="s">
        <v>3177</v>
      </c>
      <c r="B214" s="803" t="s">
        <v>93</v>
      </c>
      <c r="C214" s="804">
        <v>1</v>
      </c>
      <c r="D214" s="804"/>
      <c r="E214" s="804"/>
      <c r="F214" s="804"/>
      <c r="G214" s="804"/>
      <c r="H214" s="804"/>
    </row>
    <row r="215" spans="1:8" ht="15" customHeight="1">
      <c r="A215" s="811" t="s">
        <v>3178</v>
      </c>
      <c r="B215" s="803" t="s">
        <v>93</v>
      </c>
      <c r="C215" s="804">
        <v>12</v>
      </c>
      <c r="D215" s="804"/>
      <c r="E215" s="804"/>
      <c r="F215" s="804"/>
      <c r="G215" s="804"/>
      <c r="H215" s="804"/>
    </row>
    <row r="216" spans="1:8" ht="15" customHeight="1">
      <c r="A216" s="811" t="s">
        <v>3179</v>
      </c>
      <c r="B216" s="803" t="s">
        <v>93</v>
      </c>
      <c r="C216" s="804">
        <v>8</v>
      </c>
      <c r="D216" s="804"/>
      <c r="E216" s="804"/>
      <c r="F216" s="804"/>
      <c r="G216" s="804"/>
      <c r="H216" s="804"/>
    </row>
    <row r="217" spans="1:8" ht="15" customHeight="1">
      <c r="A217" s="811" t="s">
        <v>3180</v>
      </c>
      <c r="B217" s="803" t="s">
        <v>93</v>
      </c>
      <c r="C217" s="804">
        <v>24</v>
      </c>
      <c r="D217" s="804"/>
      <c r="E217" s="804"/>
      <c r="F217" s="804"/>
      <c r="G217" s="804"/>
      <c r="H217" s="804"/>
    </row>
    <row r="218" spans="1:8" ht="15" customHeight="1">
      <c r="A218" s="811" t="s">
        <v>3181</v>
      </c>
      <c r="B218" s="803" t="s">
        <v>93</v>
      </c>
      <c r="C218" s="804">
        <v>50</v>
      </c>
      <c r="D218" s="804"/>
      <c r="E218" s="804"/>
      <c r="F218" s="804"/>
      <c r="G218" s="804"/>
      <c r="H218" s="804"/>
    </row>
    <row r="219" spans="1:8" ht="15" customHeight="1">
      <c r="A219" s="811" t="s">
        <v>3182</v>
      </c>
      <c r="B219" s="803" t="s">
        <v>93</v>
      </c>
      <c r="C219" s="804">
        <v>25</v>
      </c>
      <c r="D219" s="804"/>
      <c r="E219" s="804"/>
      <c r="F219" s="804"/>
      <c r="G219" s="804"/>
      <c r="H219" s="804"/>
    </row>
    <row r="220" spans="1:8" ht="15" customHeight="1">
      <c r="A220" s="811" t="s">
        <v>3183</v>
      </c>
      <c r="B220" s="803" t="s">
        <v>93</v>
      </c>
      <c r="C220" s="804">
        <v>1</v>
      </c>
      <c r="D220" s="804"/>
      <c r="E220" s="804"/>
      <c r="F220" s="804"/>
      <c r="G220" s="804"/>
      <c r="H220" s="804"/>
    </row>
    <row r="221" spans="1:8" ht="15" customHeight="1">
      <c r="A221" s="802" t="s">
        <v>3184</v>
      </c>
      <c r="B221" s="803" t="s">
        <v>93</v>
      </c>
      <c r="C221" s="804">
        <v>1</v>
      </c>
      <c r="D221" s="804"/>
      <c r="E221" s="804"/>
      <c r="F221" s="805"/>
      <c r="G221" s="805">
        <f>CEILING(C221*F221,1)</f>
        <v>0</v>
      </c>
      <c r="H221" s="805">
        <f>G221</f>
        <v>0</v>
      </c>
    </row>
    <row r="222" spans="1:8" ht="15" customHeight="1">
      <c r="A222" s="813" t="s">
        <v>3185</v>
      </c>
      <c r="B222" s="803" t="s">
        <v>93</v>
      </c>
      <c r="C222" s="804">
        <v>1</v>
      </c>
      <c r="D222" s="804"/>
      <c r="E222" s="804"/>
      <c r="F222" s="804"/>
      <c r="G222" s="804"/>
      <c r="H222" s="804"/>
    </row>
    <row r="223" spans="1:8" ht="15" customHeight="1">
      <c r="A223" s="813" t="s">
        <v>3186</v>
      </c>
      <c r="B223" s="803" t="s">
        <v>93</v>
      </c>
      <c r="C223" s="804">
        <v>1</v>
      </c>
      <c r="D223" s="804"/>
      <c r="E223" s="804"/>
      <c r="F223" s="804"/>
      <c r="G223" s="804"/>
      <c r="H223" s="804"/>
    </row>
    <row r="224" spans="1:8" ht="15" customHeight="1">
      <c r="A224" s="811" t="s">
        <v>3187</v>
      </c>
      <c r="B224" s="803" t="s">
        <v>93</v>
      </c>
      <c r="C224" s="804">
        <v>3</v>
      </c>
      <c r="D224" s="804"/>
      <c r="E224" s="804"/>
      <c r="F224" s="804"/>
      <c r="G224" s="804"/>
      <c r="H224" s="804"/>
    </row>
    <row r="225" spans="1:8" ht="15" customHeight="1">
      <c r="A225" s="811" t="s">
        <v>3165</v>
      </c>
      <c r="B225" s="803" t="s">
        <v>93</v>
      </c>
      <c r="C225" s="804">
        <v>6</v>
      </c>
      <c r="D225" s="804"/>
      <c r="E225" s="804"/>
      <c r="F225" s="804"/>
      <c r="G225" s="804"/>
      <c r="H225" s="804"/>
    </row>
    <row r="226" spans="1:8" ht="15" customHeight="1">
      <c r="A226" s="811" t="s">
        <v>3188</v>
      </c>
      <c r="B226" s="803" t="s">
        <v>93</v>
      </c>
      <c r="C226" s="804">
        <v>2</v>
      </c>
      <c r="D226" s="804"/>
      <c r="E226" s="804"/>
      <c r="F226" s="804"/>
      <c r="G226" s="804"/>
      <c r="H226" s="804"/>
    </row>
    <row r="227" spans="1:8" ht="15" customHeight="1">
      <c r="A227" s="811" t="s">
        <v>3171</v>
      </c>
      <c r="B227" s="803" t="s">
        <v>93</v>
      </c>
      <c r="C227" s="804">
        <v>1</v>
      </c>
      <c r="D227" s="804"/>
      <c r="E227" s="804"/>
      <c r="F227" s="804"/>
      <c r="G227" s="804"/>
      <c r="H227" s="804"/>
    </row>
    <row r="228" spans="1:8" ht="15" customHeight="1">
      <c r="A228" s="811" t="s">
        <v>3173</v>
      </c>
      <c r="B228" s="803" t="s">
        <v>93</v>
      </c>
      <c r="C228" s="804">
        <v>3</v>
      </c>
      <c r="D228" s="804"/>
      <c r="E228" s="804"/>
      <c r="F228" s="804"/>
      <c r="G228" s="804"/>
      <c r="H228" s="804"/>
    </row>
    <row r="229" spans="1:8" ht="15" customHeight="1">
      <c r="A229" s="811" t="s">
        <v>3189</v>
      </c>
      <c r="B229" s="803" t="s">
        <v>93</v>
      </c>
      <c r="C229" s="804">
        <v>1</v>
      </c>
      <c r="D229" s="804"/>
      <c r="E229" s="804"/>
      <c r="F229" s="804"/>
      <c r="G229" s="804"/>
      <c r="H229" s="804"/>
    </row>
    <row r="230" spans="1:8" ht="15" customHeight="1">
      <c r="A230" s="811" t="s">
        <v>3190</v>
      </c>
      <c r="B230" s="803" t="s">
        <v>93</v>
      </c>
      <c r="C230" s="804">
        <v>1</v>
      </c>
      <c r="D230" s="804"/>
      <c r="E230" s="804"/>
      <c r="F230" s="804"/>
      <c r="G230" s="804"/>
      <c r="H230" s="804"/>
    </row>
    <row r="231" spans="1:8" ht="15" customHeight="1">
      <c r="A231" s="811" t="s">
        <v>3191</v>
      </c>
      <c r="B231" s="803" t="s">
        <v>93</v>
      </c>
      <c r="C231" s="804">
        <v>3</v>
      </c>
      <c r="D231" s="804"/>
      <c r="E231" s="804"/>
      <c r="F231" s="804"/>
      <c r="G231" s="804"/>
      <c r="H231" s="804"/>
    </row>
    <row r="232" spans="1:8" ht="15" customHeight="1">
      <c r="A232" s="811" t="s">
        <v>3192</v>
      </c>
      <c r="B232" s="803" t="s">
        <v>93</v>
      </c>
      <c r="C232" s="804">
        <v>1</v>
      </c>
      <c r="D232" s="804"/>
      <c r="E232" s="804"/>
      <c r="F232" s="804"/>
      <c r="G232" s="804"/>
      <c r="H232" s="804"/>
    </row>
    <row r="233" spans="1:8" ht="15" customHeight="1">
      <c r="A233" s="811" t="s">
        <v>3193</v>
      </c>
      <c r="B233" s="803" t="s">
        <v>93</v>
      </c>
      <c r="C233" s="804">
        <v>1</v>
      </c>
      <c r="D233" s="804"/>
      <c r="E233" s="804"/>
      <c r="F233" s="804"/>
      <c r="G233" s="804"/>
      <c r="H233" s="804"/>
    </row>
    <row r="234" spans="1:8" ht="15" customHeight="1">
      <c r="A234" s="811" t="s">
        <v>3181</v>
      </c>
      <c r="B234" s="803" t="s">
        <v>93</v>
      </c>
      <c r="C234" s="804">
        <v>3</v>
      </c>
      <c r="D234" s="804"/>
      <c r="E234" s="804"/>
      <c r="F234" s="804"/>
      <c r="G234" s="804"/>
      <c r="H234" s="804"/>
    </row>
    <row r="235" spans="1:8" ht="15" customHeight="1">
      <c r="A235" s="811" t="s">
        <v>3182</v>
      </c>
      <c r="B235" s="803" t="s">
        <v>93</v>
      </c>
      <c r="C235" s="804">
        <v>19</v>
      </c>
      <c r="D235" s="804"/>
      <c r="E235" s="804"/>
      <c r="F235" s="804"/>
      <c r="G235" s="804"/>
      <c r="H235" s="804"/>
    </row>
    <row r="236" spans="1:8" ht="15" customHeight="1">
      <c r="A236" s="811" t="s">
        <v>1668</v>
      </c>
      <c r="B236" s="803" t="s">
        <v>93</v>
      </c>
      <c r="C236" s="804">
        <v>1</v>
      </c>
      <c r="D236" s="804"/>
      <c r="E236" s="804"/>
      <c r="F236" s="804"/>
      <c r="G236" s="804"/>
      <c r="H236" s="804"/>
    </row>
    <row r="237" spans="1:8" ht="15" customHeight="1">
      <c r="A237" s="802" t="s">
        <v>3194</v>
      </c>
      <c r="B237" s="803" t="s">
        <v>93</v>
      </c>
      <c r="C237" s="804">
        <v>1</v>
      </c>
      <c r="D237" s="804"/>
      <c r="E237" s="804"/>
      <c r="F237" s="805"/>
      <c r="G237" s="805">
        <f>CEILING(C237*F237,1)</f>
        <v>0</v>
      </c>
      <c r="H237" s="805">
        <f>G237</f>
        <v>0</v>
      </c>
    </row>
    <row r="238" spans="1:8" ht="15" customHeight="1">
      <c r="A238" s="813" t="s">
        <v>3185</v>
      </c>
      <c r="B238" s="803" t="s">
        <v>93</v>
      </c>
      <c r="C238" s="804">
        <v>1</v>
      </c>
      <c r="D238" s="804"/>
      <c r="E238" s="804"/>
      <c r="F238" s="804"/>
      <c r="G238" s="804"/>
      <c r="H238" s="804"/>
    </row>
    <row r="239" spans="1:8" ht="15" customHeight="1">
      <c r="A239" s="813" t="s">
        <v>3186</v>
      </c>
      <c r="B239" s="803" t="s">
        <v>93</v>
      </c>
      <c r="C239" s="804">
        <v>1</v>
      </c>
      <c r="D239" s="804"/>
      <c r="E239" s="804"/>
      <c r="F239" s="804"/>
      <c r="G239" s="804"/>
      <c r="H239" s="804"/>
    </row>
    <row r="240" spans="1:8" ht="15" customHeight="1">
      <c r="A240" s="811" t="s">
        <v>3187</v>
      </c>
      <c r="B240" s="803" t="s">
        <v>93</v>
      </c>
      <c r="C240" s="804">
        <v>3</v>
      </c>
      <c r="D240" s="804"/>
      <c r="E240" s="804"/>
      <c r="F240" s="804"/>
      <c r="G240" s="804"/>
      <c r="H240" s="804"/>
    </row>
    <row r="241" spans="1:8" ht="15" customHeight="1">
      <c r="A241" s="811" t="s">
        <v>3165</v>
      </c>
      <c r="B241" s="803" t="s">
        <v>93</v>
      </c>
      <c r="C241" s="804">
        <v>9</v>
      </c>
      <c r="D241" s="804"/>
      <c r="E241" s="804"/>
      <c r="F241" s="804"/>
      <c r="G241" s="804"/>
      <c r="H241" s="804"/>
    </row>
    <row r="242" spans="1:8" ht="15" customHeight="1">
      <c r="A242" s="811" t="s">
        <v>3171</v>
      </c>
      <c r="B242" s="803" t="s">
        <v>93</v>
      </c>
      <c r="C242" s="804">
        <v>1</v>
      </c>
      <c r="D242" s="804"/>
      <c r="E242" s="804"/>
      <c r="F242" s="804"/>
      <c r="G242" s="804"/>
      <c r="H242" s="804"/>
    </row>
    <row r="243" spans="1:8" ht="15" customHeight="1">
      <c r="A243" s="811" t="s">
        <v>3173</v>
      </c>
      <c r="B243" s="803" t="s">
        <v>93</v>
      </c>
      <c r="C243" s="804">
        <v>3</v>
      </c>
      <c r="D243" s="804"/>
      <c r="E243" s="804"/>
      <c r="F243" s="804"/>
      <c r="G243" s="804"/>
      <c r="H243" s="804"/>
    </row>
    <row r="244" spans="1:8" ht="15" customHeight="1">
      <c r="A244" s="811" t="s">
        <v>3190</v>
      </c>
      <c r="B244" s="803" t="s">
        <v>93</v>
      </c>
      <c r="C244" s="804">
        <v>1</v>
      </c>
      <c r="D244" s="804"/>
      <c r="E244" s="804"/>
      <c r="F244" s="804"/>
      <c r="G244" s="804"/>
      <c r="H244" s="804"/>
    </row>
    <row r="245" spans="1:8" ht="15" customHeight="1">
      <c r="A245" s="811" t="s">
        <v>3191</v>
      </c>
      <c r="B245" s="803" t="s">
        <v>93</v>
      </c>
      <c r="C245" s="804">
        <v>1</v>
      </c>
      <c r="D245" s="804"/>
      <c r="E245" s="804"/>
      <c r="F245" s="804"/>
      <c r="G245" s="804"/>
      <c r="H245" s="804"/>
    </row>
    <row r="246" spans="1:8" ht="15" customHeight="1">
      <c r="A246" s="811" t="s">
        <v>3192</v>
      </c>
      <c r="B246" s="803" t="s">
        <v>93</v>
      </c>
      <c r="C246" s="804">
        <v>1</v>
      </c>
      <c r="D246" s="804"/>
      <c r="E246" s="804"/>
      <c r="F246" s="804"/>
      <c r="G246" s="804"/>
      <c r="H246" s="804"/>
    </row>
    <row r="247" spans="1:8" ht="15" customHeight="1">
      <c r="A247" s="811" t="s">
        <v>3195</v>
      </c>
      <c r="B247" s="803" t="s">
        <v>93</v>
      </c>
      <c r="C247" s="804">
        <v>1</v>
      </c>
      <c r="D247" s="804"/>
      <c r="E247" s="804"/>
      <c r="F247" s="804"/>
      <c r="G247" s="804"/>
      <c r="H247" s="804"/>
    </row>
    <row r="248" spans="1:8" ht="15" customHeight="1">
      <c r="A248" s="811" t="s">
        <v>3181</v>
      </c>
      <c r="B248" s="803" t="s">
        <v>93</v>
      </c>
      <c r="C248" s="804">
        <v>3</v>
      </c>
      <c r="D248" s="804"/>
      <c r="E248" s="804"/>
      <c r="F248" s="804"/>
      <c r="G248" s="804"/>
      <c r="H248" s="804"/>
    </row>
    <row r="249" spans="1:8" ht="15" customHeight="1">
      <c r="A249" s="811" t="s">
        <v>3182</v>
      </c>
      <c r="B249" s="803" t="s">
        <v>93</v>
      </c>
      <c r="C249" s="804">
        <v>14</v>
      </c>
      <c r="D249" s="804"/>
      <c r="E249" s="804"/>
      <c r="F249" s="804"/>
      <c r="G249" s="804"/>
      <c r="H249" s="804"/>
    </row>
    <row r="250" spans="1:8" ht="15" customHeight="1">
      <c r="A250" s="811" t="s">
        <v>1668</v>
      </c>
      <c r="B250" s="803" t="s">
        <v>93</v>
      </c>
      <c r="C250" s="804">
        <v>1</v>
      </c>
      <c r="D250" s="804"/>
      <c r="E250" s="804"/>
      <c r="F250" s="804"/>
      <c r="G250" s="804"/>
      <c r="H250" s="804"/>
    </row>
    <row r="251" spans="1:8" ht="15" customHeight="1">
      <c r="A251" s="802" t="s">
        <v>3196</v>
      </c>
      <c r="B251" s="803" t="s">
        <v>93</v>
      </c>
      <c r="C251" s="804">
        <v>1</v>
      </c>
      <c r="D251" s="804"/>
      <c r="E251" s="804"/>
      <c r="F251" s="805"/>
      <c r="G251" s="805">
        <f>CEILING(C251*F251,1)</f>
        <v>0</v>
      </c>
      <c r="H251" s="805">
        <f>G251</f>
        <v>0</v>
      </c>
    </row>
    <row r="252" spans="1:8" ht="15" customHeight="1">
      <c r="A252" s="811" t="s">
        <v>3197</v>
      </c>
      <c r="B252" s="803" t="s">
        <v>93</v>
      </c>
      <c r="C252" s="804">
        <v>1</v>
      </c>
      <c r="D252" s="804"/>
      <c r="E252" s="804"/>
      <c r="F252" s="804"/>
      <c r="G252" s="804"/>
      <c r="H252" s="804"/>
    </row>
    <row r="253" spans="1:8" ht="15" customHeight="1">
      <c r="A253" s="811" t="s">
        <v>3198</v>
      </c>
      <c r="B253" s="803" t="s">
        <v>93</v>
      </c>
      <c r="C253" s="804">
        <v>2</v>
      </c>
      <c r="D253" s="804"/>
      <c r="E253" s="804"/>
      <c r="F253" s="804"/>
      <c r="G253" s="804"/>
      <c r="H253" s="804"/>
    </row>
    <row r="254" spans="1:8" ht="15" customHeight="1">
      <c r="A254" s="811" t="s">
        <v>3199</v>
      </c>
      <c r="B254" s="803" t="s">
        <v>93</v>
      </c>
      <c r="C254" s="804">
        <v>1</v>
      </c>
      <c r="D254" s="804"/>
      <c r="E254" s="804"/>
      <c r="F254" s="804"/>
      <c r="G254" s="804"/>
      <c r="H254" s="804"/>
    </row>
    <row r="255" spans="1:8" ht="15" customHeight="1">
      <c r="A255" s="811" t="s">
        <v>3200</v>
      </c>
      <c r="B255" s="803" t="s">
        <v>93</v>
      </c>
      <c r="C255" s="804">
        <v>1</v>
      </c>
      <c r="D255" s="804"/>
      <c r="E255" s="804"/>
      <c r="F255" s="804"/>
      <c r="G255" s="804"/>
      <c r="H255" s="804"/>
    </row>
    <row r="256" spans="1:8" ht="15" customHeight="1">
      <c r="A256" s="811" t="s">
        <v>3201</v>
      </c>
      <c r="B256" s="803" t="s">
        <v>93</v>
      </c>
      <c r="C256" s="804">
        <v>2</v>
      </c>
      <c r="D256" s="804"/>
      <c r="E256" s="804"/>
      <c r="F256" s="804"/>
      <c r="G256" s="804"/>
      <c r="H256" s="804"/>
    </row>
    <row r="257" spans="1:8" ht="15" customHeight="1">
      <c r="A257" s="811" t="s">
        <v>3168</v>
      </c>
      <c r="B257" s="803" t="s">
        <v>93</v>
      </c>
      <c r="C257" s="804">
        <v>2</v>
      </c>
      <c r="D257" s="804"/>
      <c r="E257" s="804"/>
      <c r="F257" s="804"/>
      <c r="G257" s="804"/>
      <c r="H257" s="804"/>
    </row>
    <row r="258" spans="1:8" ht="15" customHeight="1">
      <c r="A258" s="811" t="s">
        <v>3169</v>
      </c>
      <c r="B258" s="803" t="s">
        <v>93</v>
      </c>
      <c r="C258" s="804">
        <v>3</v>
      </c>
      <c r="D258" s="804"/>
      <c r="E258" s="804"/>
      <c r="F258" s="804"/>
      <c r="G258" s="804"/>
      <c r="H258" s="804"/>
    </row>
    <row r="259" spans="1:8" ht="15" customHeight="1">
      <c r="A259" s="811" t="s">
        <v>3170</v>
      </c>
      <c r="B259" s="803" t="s">
        <v>93</v>
      </c>
      <c r="C259" s="804">
        <v>3</v>
      </c>
      <c r="D259" s="804"/>
      <c r="E259" s="804"/>
      <c r="F259" s="804"/>
      <c r="G259" s="804"/>
      <c r="H259" s="804"/>
    </row>
    <row r="260" spans="1:8" ht="15" customHeight="1">
      <c r="A260" s="811" t="s">
        <v>3166</v>
      </c>
      <c r="B260" s="803" t="s">
        <v>93</v>
      </c>
      <c r="C260" s="804">
        <v>1</v>
      </c>
      <c r="D260" s="804"/>
      <c r="E260" s="804"/>
      <c r="F260" s="804"/>
      <c r="G260" s="804"/>
      <c r="H260" s="804"/>
    </row>
    <row r="261" spans="1:8" ht="15" customHeight="1">
      <c r="A261" s="811" t="s">
        <v>3202</v>
      </c>
      <c r="B261" s="803" t="s">
        <v>93</v>
      </c>
      <c r="C261" s="804">
        <v>7</v>
      </c>
      <c r="D261" s="804"/>
      <c r="E261" s="804"/>
      <c r="F261" s="804"/>
      <c r="G261" s="804"/>
      <c r="H261" s="804"/>
    </row>
    <row r="262" spans="1:8" ht="15" customHeight="1">
      <c r="A262" s="811" t="s">
        <v>3203</v>
      </c>
      <c r="B262" s="803" t="s">
        <v>93</v>
      </c>
      <c r="C262" s="804">
        <v>2</v>
      </c>
      <c r="D262" s="804"/>
      <c r="E262" s="804"/>
      <c r="F262" s="804"/>
      <c r="G262" s="804"/>
      <c r="H262" s="804"/>
    </row>
    <row r="263" spans="1:8" ht="15" customHeight="1">
      <c r="A263" s="811" t="s">
        <v>3204</v>
      </c>
      <c r="B263" s="803" t="s">
        <v>93</v>
      </c>
      <c r="C263" s="804">
        <v>4</v>
      </c>
      <c r="D263" s="804"/>
      <c r="E263" s="804"/>
      <c r="F263" s="804"/>
      <c r="G263" s="804"/>
      <c r="H263" s="804"/>
    </row>
    <row r="264" spans="1:8" ht="15" customHeight="1">
      <c r="A264" s="811" t="s">
        <v>3192</v>
      </c>
      <c r="B264" s="803" t="s">
        <v>93</v>
      </c>
      <c r="C264" s="804">
        <v>1</v>
      </c>
      <c r="D264" s="804"/>
      <c r="E264" s="804"/>
      <c r="F264" s="804"/>
      <c r="G264" s="804"/>
      <c r="H264" s="804"/>
    </row>
    <row r="265" spans="1:8" ht="15" customHeight="1">
      <c r="A265" s="811" t="s">
        <v>3181</v>
      </c>
      <c r="B265" s="803" t="s">
        <v>93</v>
      </c>
      <c r="C265" s="804">
        <v>40</v>
      </c>
      <c r="D265" s="804"/>
      <c r="E265" s="804"/>
      <c r="F265" s="804"/>
      <c r="G265" s="804"/>
      <c r="H265" s="804"/>
    </row>
    <row r="266" spans="1:8" ht="15" customHeight="1">
      <c r="A266" s="811" t="s">
        <v>3179</v>
      </c>
      <c r="B266" s="803" t="s">
        <v>93</v>
      </c>
      <c r="C266" s="804">
        <v>5</v>
      </c>
      <c r="D266" s="804"/>
      <c r="E266" s="804"/>
      <c r="F266" s="804"/>
      <c r="G266" s="804"/>
      <c r="H266" s="804"/>
    </row>
    <row r="267" spans="1:8" ht="15" customHeight="1">
      <c r="A267" s="811" t="s">
        <v>3180</v>
      </c>
      <c r="B267" s="803" t="s">
        <v>93</v>
      </c>
      <c r="C267" s="804">
        <v>15</v>
      </c>
      <c r="D267" s="804"/>
      <c r="E267" s="804"/>
      <c r="F267" s="804"/>
      <c r="G267" s="804"/>
      <c r="H267" s="804"/>
    </row>
    <row r="268" spans="1:8" ht="15" customHeight="1">
      <c r="A268" s="811" t="s">
        <v>3183</v>
      </c>
      <c r="B268" s="803" t="s">
        <v>93</v>
      </c>
      <c r="C268" s="804">
        <v>1</v>
      </c>
      <c r="D268" s="804"/>
      <c r="E268" s="804"/>
      <c r="F268" s="804"/>
      <c r="G268" s="804"/>
      <c r="H268" s="804"/>
    </row>
    <row r="269" spans="1:8" ht="15" customHeight="1">
      <c r="A269" s="802" t="s">
        <v>3205</v>
      </c>
      <c r="B269" s="803" t="s">
        <v>93</v>
      </c>
      <c r="C269" s="804">
        <v>1</v>
      </c>
      <c r="D269" s="804"/>
      <c r="E269" s="804"/>
      <c r="F269" s="805"/>
      <c r="G269" s="805">
        <f>CEILING(C269*F269,1)</f>
        <v>0</v>
      </c>
      <c r="H269" s="805">
        <f>G269</f>
        <v>0</v>
      </c>
    </row>
    <row r="270" spans="1:8" ht="15" customHeight="1">
      <c r="A270" s="811" t="s">
        <v>3206</v>
      </c>
      <c r="B270" s="803" t="s">
        <v>93</v>
      </c>
      <c r="C270" s="804">
        <v>1</v>
      </c>
      <c r="D270" s="804"/>
      <c r="E270" s="804"/>
      <c r="F270" s="804"/>
      <c r="G270" s="804"/>
      <c r="H270" s="804"/>
    </row>
    <row r="271" spans="1:8" ht="15" customHeight="1">
      <c r="A271" s="811" t="s">
        <v>3198</v>
      </c>
      <c r="B271" s="803" t="s">
        <v>93</v>
      </c>
      <c r="C271" s="804">
        <v>2</v>
      </c>
      <c r="D271" s="804"/>
      <c r="E271" s="804"/>
      <c r="F271" s="804"/>
      <c r="G271" s="804"/>
      <c r="H271" s="804"/>
    </row>
    <row r="272" spans="1:8" ht="15" customHeight="1">
      <c r="A272" s="811" t="s">
        <v>3207</v>
      </c>
      <c r="B272" s="803" t="s">
        <v>93</v>
      </c>
      <c r="C272" s="804">
        <v>1</v>
      </c>
      <c r="D272" s="804"/>
      <c r="E272" s="804"/>
      <c r="F272" s="804"/>
      <c r="G272" s="804"/>
      <c r="H272" s="804"/>
    </row>
    <row r="273" spans="1:8" ht="15" customHeight="1">
      <c r="A273" s="811" t="s">
        <v>3208</v>
      </c>
      <c r="B273" s="803" t="s">
        <v>93</v>
      </c>
      <c r="C273" s="804">
        <v>1</v>
      </c>
      <c r="D273" s="804"/>
      <c r="E273" s="804"/>
      <c r="F273" s="804"/>
      <c r="G273" s="804"/>
      <c r="H273" s="804"/>
    </row>
    <row r="274" spans="1:8" ht="15" customHeight="1">
      <c r="A274" s="811" t="s">
        <v>3168</v>
      </c>
      <c r="B274" s="803" t="s">
        <v>93</v>
      </c>
      <c r="C274" s="804">
        <v>1</v>
      </c>
      <c r="D274" s="804"/>
      <c r="E274" s="804"/>
      <c r="F274" s="804"/>
      <c r="G274" s="804"/>
      <c r="H274" s="804"/>
    </row>
    <row r="275" spans="1:8" ht="15" customHeight="1">
      <c r="A275" s="811" t="s">
        <v>3170</v>
      </c>
      <c r="B275" s="803" t="s">
        <v>93</v>
      </c>
      <c r="C275" s="804">
        <v>3</v>
      </c>
      <c r="D275" s="804"/>
      <c r="E275" s="804"/>
      <c r="F275" s="804"/>
      <c r="G275" s="804"/>
      <c r="H275" s="804"/>
    </row>
    <row r="276" spans="1:8" ht="15" customHeight="1">
      <c r="A276" s="811" t="s">
        <v>3187</v>
      </c>
      <c r="B276" s="803" t="s">
        <v>93</v>
      </c>
      <c r="C276" s="804">
        <v>3</v>
      </c>
      <c r="D276" s="804"/>
      <c r="E276" s="804"/>
      <c r="F276" s="804"/>
      <c r="G276" s="804"/>
      <c r="H276" s="804"/>
    </row>
    <row r="277" spans="1:8" ht="15" customHeight="1">
      <c r="A277" s="811" t="s">
        <v>3209</v>
      </c>
      <c r="B277" s="803" t="s">
        <v>93</v>
      </c>
      <c r="C277" s="804">
        <v>1</v>
      </c>
      <c r="D277" s="804"/>
      <c r="E277" s="804"/>
      <c r="F277" s="804"/>
      <c r="G277" s="804"/>
      <c r="H277" s="804"/>
    </row>
    <row r="278" spans="1:8" ht="15" customHeight="1">
      <c r="A278" s="811" t="s">
        <v>3203</v>
      </c>
      <c r="B278" s="803" t="s">
        <v>93</v>
      </c>
      <c r="C278" s="804">
        <v>1</v>
      </c>
      <c r="D278" s="804"/>
      <c r="E278" s="804"/>
      <c r="F278" s="804"/>
      <c r="G278" s="804"/>
      <c r="H278" s="804"/>
    </row>
    <row r="279" spans="1:8" ht="15" customHeight="1">
      <c r="A279" s="811" t="s">
        <v>3210</v>
      </c>
      <c r="B279" s="803" t="s">
        <v>93</v>
      </c>
      <c r="C279" s="804">
        <v>2</v>
      </c>
      <c r="D279" s="804"/>
      <c r="E279" s="804"/>
      <c r="F279" s="804"/>
      <c r="G279" s="804"/>
      <c r="H279" s="804"/>
    </row>
    <row r="280" spans="1:8" ht="15" customHeight="1">
      <c r="A280" s="811" t="s">
        <v>3211</v>
      </c>
      <c r="B280" s="803" t="s">
        <v>93</v>
      </c>
      <c r="C280" s="804">
        <v>1</v>
      </c>
      <c r="D280" s="804"/>
      <c r="E280" s="804"/>
      <c r="F280" s="804"/>
      <c r="G280" s="804"/>
      <c r="H280" s="804"/>
    </row>
    <row r="281" spans="1:8" ht="15" customHeight="1">
      <c r="A281" s="811" t="s">
        <v>3212</v>
      </c>
      <c r="B281" s="803" t="s">
        <v>93</v>
      </c>
      <c r="C281" s="804">
        <v>1</v>
      </c>
      <c r="D281" s="804"/>
      <c r="E281" s="804"/>
      <c r="F281" s="804"/>
      <c r="G281" s="804"/>
      <c r="H281" s="804"/>
    </row>
    <row r="282" spans="1:8" ht="15" customHeight="1">
      <c r="A282" s="811" t="s">
        <v>3171</v>
      </c>
      <c r="B282" s="803" t="s">
        <v>93</v>
      </c>
      <c r="C282" s="804">
        <v>2</v>
      </c>
      <c r="D282" s="804"/>
      <c r="E282" s="804"/>
      <c r="F282" s="804"/>
      <c r="G282" s="804"/>
      <c r="H282" s="804"/>
    </row>
    <row r="283" spans="1:8" ht="15" customHeight="1">
      <c r="A283" s="811" t="s">
        <v>3172</v>
      </c>
      <c r="B283" s="803" t="s">
        <v>93</v>
      </c>
      <c r="C283" s="804">
        <v>6</v>
      </c>
      <c r="D283" s="804"/>
      <c r="E283" s="804"/>
      <c r="F283" s="804"/>
      <c r="G283" s="804"/>
      <c r="H283" s="804"/>
    </row>
    <row r="284" spans="1:8" ht="15" customHeight="1">
      <c r="A284" s="811" t="s">
        <v>3175</v>
      </c>
      <c r="B284" s="803" t="s">
        <v>93</v>
      </c>
      <c r="C284" s="804">
        <v>1</v>
      </c>
      <c r="D284" s="804"/>
      <c r="E284" s="804"/>
      <c r="F284" s="804"/>
      <c r="G284" s="804"/>
      <c r="H284" s="804"/>
    </row>
    <row r="285" spans="1:8" ht="15" customHeight="1">
      <c r="A285" s="811" t="s">
        <v>3181</v>
      </c>
      <c r="B285" s="803" t="s">
        <v>93</v>
      </c>
      <c r="C285" s="804">
        <v>22</v>
      </c>
      <c r="D285" s="804"/>
      <c r="E285" s="804"/>
      <c r="F285" s="804"/>
      <c r="G285" s="804"/>
      <c r="H285" s="804"/>
    </row>
    <row r="286" spans="1:8" ht="15" customHeight="1">
      <c r="A286" s="811" t="s">
        <v>3179</v>
      </c>
      <c r="B286" s="803" t="s">
        <v>93</v>
      </c>
      <c r="C286" s="804">
        <v>5</v>
      </c>
      <c r="D286" s="804"/>
      <c r="E286" s="804"/>
      <c r="F286" s="804"/>
      <c r="G286" s="804"/>
      <c r="H286" s="804"/>
    </row>
    <row r="287" spans="1:8" ht="15" customHeight="1">
      <c r="A287" s="811" t="s">
        <v>3180</v>
      </c>
      <c r="B287" s="803" t="s">
        <v>93</v>
      </c>
      <c r="C287" s="804">
        <v>3</v>
      </c>
      <c r="D287" s="804"/>
      <c r="E287" s="804"/>
      <c r="F287" s="804"/>
      <c r="G287" s="804"/>
      <c r="H287" s="804"/>
    </row>
    <row r="288" spans="1:8" ht="15" customHeight="1">
      <c r="A288" s="811" t="s">
        <v>3183</v>
      </c>
      <c r="B288" s="803" t="s">
        <v>93</v>
      </c>
      <c r="C288" s="804">
        <v>1</v>
      </c>
      <c r="D288" s="804"/>
      <c r="E288" s="804"/>
      <c r="F288" s="804"/>
      <c r="G288" s="804"/>
      <c r="H288" s="804"/>
    </row>
    <row r="289" spans="1:8" ht="15" customHeight="1">
      <c r="A289" s="1429" t="s">
        <v>3213</v>
      </c>
      <c r="B289" s="1429"/>
      <c r="C289" s="1429"/>
      <c r="D289" s="1429"/>
      <c r="E289" s="1429"/>
      <c r="F289" s="1429"/>
      <c r="G289" s="1429"/>
      <c r="H289" s="1429"/>
    </row>
    <row r="290" spans="1:8" ht="15" customHeight="1">
      <c r="A290" s="802" t="s">
        <v>3004</v>
      </c>
      <c r="B290" s="803" t="s">
        <v>309</v>
      </c>
      <c r="C290" s="804">
        <v>20</v>
      </c>
      <c r="D290" s="805"/>
      <c r="E290" s="805">
        <f>CEILING(C290*D290,1)</f>
        <v>0</v>
      </c>
      <c r="F290" s="805"/>
      <c r="G290" s="805">
        <f>CEILING(C290*F290,1)</f>
        <v>0</v>
      </c>
      <c r="H290" s="805">
        <f>E290+G290</f>
        <v>0</v>
      </c>
    </row>
    <row r="291" spans="1:8" ht="15" customHeight="1">
      <c r="A291" s="802" t="s">
        <v>3002</v>
      </c>
      <c r="B291" s="803" t="s">
        <v>309</v>
      </c>
      <c r="C291" s="804">
        <v>20</v>
      </c>
      <c r="D291" s="805"/>
      <c r="E291" s="805">
        <f>CEILING(C291*D291,1)</f>
        <v>0</v>
      </c>
      <c r="F291" s="805"/>
      <c r="G291" s="805">
        <f>CEILING(C291*F291,1)</f>
        <v>0</v>
      </c>
      <c r="H291" s="805">
        <f>E291+G291</f>
        <v>0</v>
      </c>
    </row>
    <row r="292" spans="1:8" ht="15" customHeight="1">
      <c r="A292" s="802" t="s">
        <v>3214</v>
      </c>
      <c r="B292" s="803" t="s">
        <v>93</v>
      </c>
      <c r="C292" s="804">
        <v>2</v>
      </c>
      <c r="D292" s="805"/>
      <c r="E292" s="805">
        <f>CEILING(C292*D292,1)</f>
        <v>0</v>
      </c>
      <c r="F292" s="805"/>
      <c r="G292" s="805">
        <f>CEILING(C292*F292,1)</f>
        <v>0</v>
      </c>
      <c r="H292" s="805">
        <f>E292+G292</f>
        <v>0</v>
      </c>
    </row>
    <row r="293" spans="1:8" ht="15" customHeight="1">
      <c r="A293" s="802" t="s">
        <v>3215</v>
      </c>
      <c r="B293" s="803" t="s">
        <v>93</v>
      </c>
      <c r="C293" s="804">
        <v>1</v>
      </c>
      <c r="D293" s="807"/>
      <c r="E293" s="805">
        <f>CEILING(C293*D293,1)</f>
        <v>0</v>
      </c>
      <c r="F293" s="805"/>
      <c r="G293" s="805">
        <f>CEILING(C293*F293,1)</f>
        <v>0</v>
      </c>
      <c r="H293" s="805">
        <f>E293+G293</f>
        <v>0</v>
      </c>
    </row>
    <row r="294" spans="1:8" ht="15" customHeight="1">
      <c r="A294" s="811" t="s">
        <v>3167</v>
      </c>
      <c r="B294" s="803" t="s">
        <v>93</v>
      </c>
      <c r="C294" s="804">
        <v>2</v>
      </c>
      <c r="D294" s="804"/>
      <c r="E294" s="804"/>
      <c r="F294" s="804"/>
      <c r="G294" s="804"/>
      <c r="H294" s="804"/>
    </row>
    <row r="295" spans="1:8" ht="15" customHeight="1">
      <c r="A295" s="811" t="s">
        <v>3216</v>
      </c>
      <c r="B295" s="803" t="s">
        <v>93</v>
      </c>
      <c r="C295" s="804">
        <v>1</v>
      </c>
      <c r="D295" s="804"/>
      <c r="E295" s="804"/>
      <c r="F295" s="804"/>
      <c r="G295" s="804"/>
      <c r="H295" s="804"/>
    </row>
    <row r="296" spans="1:8" ht="15" customHeight="1">
      <c r="A296" s="811" t="s">
        <v>3187</v>
      </c>
      <c r="B296" s="803" t="s">
        <v>93</v>
      </c>
      <c r="C296" s="804">
        <v>1</v>
      </c>
      <c r="D296" s="804"/>
      <c r="E296" s="804"/>
      <c r="F296" s="804"/>
      <c r="G296" s="804"/>
      <c r="H296" s="804"/>
    </row>
    <row r="297" spans="1:8" ht="15" customHeight="1">
      <c r="A297" s="811" t="s">
        <v>1668</v>
      </c>
      <c r="B297" s="803" t="s">
        <v>93</v>
      </c>
      <c r="C297" s="804">
        <v>1</v>
      </c>
      <c r="D297" s="804"/>
      <c r="E297" s="804"/>
      <c r="F297" s="804"/>
      <c r="G297" s="804"/>
      <c r="H297" s="804"/>
    </row>
    <row r="298" spans="1:8" ht="15" customHeight="1">
      <c r="A298" s="1429" t="s">
        <v>3217</v>
      </c>
      <c r="B298" s="1429"/>
      <c r="C298" s="1429"/>
      <c r="D298" s="1429"/>
      <c r="E298" s="1429"/>
      <c r="F298" s="1429"/>
      <c r="G298" s="1429"/>
      <c r="H298" s="1429"/>
    </row>
    <row r="299" spans="1:8" ht="15" customHeight="1">
      <c r="A299" s="809" t="s">
        <v>3218</v>
      </c>
      <c r="B299" s="803" t="s">
        <v>93</v>
      </c>
      <c r="C299" s="804">
        <v>1</v>
      </c>
      <c r="D299" s="807"/>
      <c r="E299" s="805">
        <f>CEILING(C299*D299,1)</f>
        <v>0</v>
      </c>
      <c r="F299" s="805"/>
      <c r="G299" s="805">
        <f>CEILING(C299*F299,1)</f>
        <v>0</v>
      </c>
      <c r="H299" s="805">
        <f>E299+G299</f>
        <v>0</v>
      </c>
    </row>
    <row r="300" spans="1:8" ht="15" customHeight="1">
      <c r="A300" s="809" t="s">
        <v>3219</v>
      </c>
      <c r="B300" s="803" t="s">
        <v>93</v>
      </c>
      <c r="C300" s="804">
        <v>1</v>
      </c>
      <c r="D300" s="807"/>
      <c r="E300" s="805">
        <f>CEILING(C300*D300,1)</f>
        <v>0</v>
      </c>
      <c r="F300" s="805"/>
      <c r="G300" s="805">
        <f>CEILING(C300*F300,1)</f>
        <v>0</v>
      </c>
      <c r="H300" s="805">
        <f>E300+G300</f>
        <v>0</v>
      </c>
    </row>
    <row r="301" spans="1:8" ht="15" customHeight="1">
      <c r="A301" s="1429" t="s">
        <v>3220</v>
      </c>
      <c r="B301" s="1429"/>
      <c r="C301" s="1429"/>
      <c r="D301" s="1429"/>
      <c r="E301" s="1429"/>
      <c r="F301" s="1429"/>
      <c r="G301" s="1429"/>
      <c r="H301" s="1429"/>
    </row>
    <row r="302" spans="1:8" ht="15" customHeight="1">
      <c r="A302" s="802" t="s">
        <v>3221</v>
      </c>
      <c r="B302" s="803" t="s">
        <v>309</v>
      </c>
      <c r="C302" s="804">
        <v>280</v>
      </c>
      <c r="D302" s="805"/>
      <c r="E302" s="805">
        <f t="shared" ref="E302:E307" si="21">CEILING(C302*D302,1)</f>
        <v>0</v>
      </c>
      <c r="F302" s="805"/>
      <c r="G302" s="805">
        <f t="shared" ref="G302:G307" si="22">CEILING(C302*F302,1)</f>
        <v>0</v>
      </c>
      <c r="H302" s="805">
        <f t="shared" ref="H302:H307" si="23">E302+G302</f>
        <v>0</v>
      </c>
    </row>
    <row r="303" spans="1:8" ht="15" customHeight="1">
      <c r="A303" s="802" t="s">
        <v>3222</v>
      </c>
      <c r="B303" s="803" t="s">
        <v>309</v>
      </c>
      <c r="C303" s="804">
        <v>96</v>
      </c>
      <c r="D303" s="805"/>
      <c r="E303" s="805">
        <f t="shared" si="21"/>
        <v>0</v>
      </c>
      <c r="F303" s="805"/>
      <c r="G303" s="805">
        <f t="shared" si="22"/>
        <v>0</v>
      </c>
      <c r="H303" s="805">
        <f t="shared" si="23"/>
        <v>0</v>
      </c>
    </row>
    <row r="304" spans="1:8" ht="15" customHeight="1">
      <c r="A304" s="802" t="s">
        <v>3223</v>
      </c>
      <c r="B304" s="803" t="s">
        <v>309</v>
      </c>
      <c r="C304" s="804">
        <v>32</v>
      </c>
      <c r="D304" s="805"/>
      <c r="E304" s="805">
        <f t="shared" si="21"/>
        <v>0</v>
      </c>
      <c r="F304" s="805"/>
      <c r="G304" s="805">
        <f t="shared" si="22"/>
        <v>0</v>
      </c>
      <c r="H304" s="805">
        <f t="shared" si="23"/>
        <v>0</v>
      </c>
    </row>
    <row r="305" spans="1:8" ht="15" customHeight="1">
      <c r="A305" s="802" t="s">
        <v>3224</v>
      </c>
      <c r="B305" s="803" t="s">
        <v>309</v>
      </c>
      <c r="C305" s="804">
        <v>50</v>
      </c>
      <c r="D305" s="805"/>
      <c r="E305" s="805">
        <f t="shared" si="21"/>
        <v>0</v>
      </c>
      <c r="F305" s="805"/>
      <c r="G305" s="805">
        <f t="shared" si="22"/>
        <v>0</v>
      </c>
      <c r="H305" s="805">
        <f t="shared" si="23"/>
        <v>0</v>
      </c>
    </row>
    <row r="306" spans="1:8" ht="15" customHeight="1">
      <c r="A306" s="802" t="s">
        <v>3225</v>
      </c>
      <c r="B306" s="803" t="s">
        <v>309</v>
      </c>
      <c r="C306" s="804">
        <v>110</v>
      </c>
      <c r="D306" s="805"/>
      <c r="E306" s="805">
        <f t="shared" si="21"/>
        <v>0</v>
      </c>
      <c r="F306" s="805"/>
      <c r="G306" s="805">
        <f t="shared" si="22"/>
        <v>0</v>
      </c>
      <c r="H306" s="805">
        <f t="shared" si="23"/>
        <v>0</v>
      </c>
    </row>
    <row r="307" spans="1:8" ht="15" customHeight="1">
      <c r="A307" s="802" t="s">
        <v>3226</v>
      </c>
      <c r="B307" s="803" t="s">
        <v>93</v>
      </c>
      <c r="C307" s="804">
        <v>81</v>
      </c>
      <c r="D307" s="805"/>
      <c r="E307" s="805">
        <f t="shared" si="21"/>
        <v>0</v>
      </c>
      <c r="F307" s="805"/>
      <c r="G307" s="805">
        <f t="shared" si="22"/>
        <v>0</v>
      </c>
      <c r="H307" s="805">
        <f t="shared" si="23"/>
        <v>0</v>
      </c>
    </row>
    <row r="308" spans="1:8" ht="15" customHeight="1">
      <c r="A308" s="1429" t="s">
        <v>3227</v>
      </c>
      <c r="B308" s="1429"/>
      <c r="C308" s="1429"/>
      <c r="D308" s="1429"/>
      <c r="E308" s="1429"/>
      <c r="F308" s="1429"/>
      <c r="G308" s="1429"/>
      <c r="H308" s="1429"/>
    </row>
    <row r="309" spans="1:8" ht="15" customHeight="1">
      <c r="A309" s="802" t="s">
        <v>3228</v>
      </c>
      <c r="B309" s="803" t="s">
        <v>93</v>
      </c>
      <c r="C309" s="804">
        <v>190</v>
      </c>
      <c r="D309" s="805"/>
      <c r="E309" s="805">
        <f>CEILING(C309*D309,1)</f>
        <v>0</v>
      </c>
      <c r="F309" s="805">
        <v>0</v>
      </c>
      <c r="G309" s="805">
        <f>CEILING(C309*F309,1)</f>
        <v>0</v>
      </c>
      <c r="H309" s="805">
        <f>E309+G309</f>
        <v>0</v>
      </c>
    </row>
    <row r="310" spans="1:8" ht="15" customHeight="1">
      <c r="A310" s="802" t="s">
        <v>3229</v>
      </c>
      <c r="B310" s="803" t="s">
        <v>93</v>
      </c>
      <c r="C310" s="804">
        <v>190</v>
      </c>
      <c r="D310" s="805"/>
      <c r="E310" s="805">
        <f>CEILING(C310*D310,1)</f>
        <v>0</v>
      </c>
      <c r="F310" s="805">
        <v>0</v>
      </c>
      <c r="G310" s="805">
        <f>CEILING(C310*F310,1)</f>
        <v>0</v>
      </c>
      <c r="H310" s="805">
        <f>E310+G310</f>
        <v>0</v>
      </c>
    </row>
    <row r="311" spans="1:8" ht="15" customHeight="1">
      <c r="A311" s="809" t="s">
        <v>3230</v>
      </c>
      <c r="B311" s="803" t="s">
        <v>93</v>
      </c>
      <c r="C311" s="804">
        <v>12</v>
      </c>
      <c r="D311" s="805"/>
      <c r="E311" s="805">
        <f>CEILING(C311*D311,1)</f>
        <v>0</v>
      </c>
      <c r="F311" s="805">
        <v>0</v>
      </c>
      <c r="G311" s="805">
        <f>CEILING(C311*F311,1)</f>
        <v>0</v>
      </c>
      <c r="H311" s="805">
        <f>E311+G311</f>
        <v>0</v>
      </c>
    </row>
    <row r="312" spans="1:8" ht="15" customHeight="1">
      <c r="A312" s="1429" t="s">
        <v>3231</v>
      </c>
      <c r="B312" s="1429"/>
      <c r="C312" s="1429"/>
      <c r="D312" s="1429"/>
      <c r="E312" s="1429"/>
      <c r="F312" s="1429"/>
      <c r="G312" s="1429"/>
      <c r="H312" s="1429"/>
    </row>
    <row r="313" spans="1:8" ht="15" customHeight="1">
      <c r="A313" s="802" t="s">
        <v>3232</v>
      </c>
      <c r="B313" s="803" t="s">
        <v>93</v>
      </c>
      <c r="C313" s="804">
        <v>70</v>
      </c>
      <c r="D313" s="805"/>
      <c r="E313" s="805">
        <f t="shared" ref="E313:E319" si="24">CEILING(C313*D313,1)</f>
        <v>0</v>
      </c>
      <c r="F313" s="805"/>
      <c r="G313" s="805">
        <f t="shared" ref="G313:G319" si="25">CEILING(C313*F313,1)</f>
        <v>0</v>
      </c>
      <c r="H313" s="805">
        <f t="shared" ref="H313:H319" si="26">E313+G313</f>
        <v>0</v>
      </c>
    </row>
    <row r="314" spans="1:8" ht="15" customHeight="1">
      <c r="A314" s="802" t="s">
        <v>3233</v>
      </c>
      <c r="B314" s="803" t="s">
        <v>93</v>
      </c>
      <c r="C314" s="804">
        <v>40</v>
      </c>
      <c r="D314" s="805"/>
      <c r="E314" s="805">
        <f t="shared" si="24"/>
        <v>0</v>
      </c>
      <c r="F314" s="805"/>
      <c r="G314" s="805">
        <f t="shared" si="25"/>
        <v>0</v>
      </c>
      <c r="H314" s="805">
        <f t="shared" si="26"/>
        <v>0</v>
      </c>
    </row>
    <row r="315" spans="1:8" ht="15" customHeight="1">
      <c r="A315" s="802" t="s">
        <v>3234</v>
      </c>
      <c r="B315" s="803" t="s">
        <v>93</v>
      </c>
      <c r="C315" s="804">
        <v>3</v>
      </c>
      <c r="D315" s="805"/>
      <c r="E315" s="805">
        <f t="shared" si="24"/>
        <v>0</v>
      </c>
      <c r="F315" s="805"/>
      <c r="G315" s="805">
        <f t="shared" si="25"/>
        <v>0</v>
      </c>
      <c r="H315" s="805">
        <f t="shared" si="26"/>
        <v>0</v>
      </c>
    </row>
    <row r="316" spans="1:8" ht="15" customHeight="1">
      <c r="A316" s="802" t="s">
        <v>3235</v>
      </c>
      <c r="B316" s="803" t="s">
        <v>93</v>
      </c>
      <c r="C316" s="804">
        <v>150</v>
      </c>
      <c r="D316" s="805"/>
      <c r="E316" s="805">
        <f t="shared" si="24"/>
        <v>0</v>
      </c>
      <c r="F316" s="805"/>
      <c r="G316" s="805">
        <f t="shared" si="25"/>
        <v>0</v>
      </c>
      <c r="H316" s="805">
        <f t="shared" si="26"/>
        <v>0</v>
      </c>
    </row>
    <row r="317" spans="1:8" ht="15" customHeight="1">
      <c r="A317" s="802" t="s">
        <v>3236</v>
      </c>
      <c r="B317" s="803" t="s">
        <v>93</v>
      </c>
      <c r="C317" s="804">
        <v>1</v>
      </c>
      <c r="D317" s="805"/>
      <c r="E317" s="805">
        <f t="shared" si="24"/>
        <v>0</v>
      </c>
      <c r="F317" s="805"/>
      <c r="G317" s="805">
        <f t="shared" si="25"/>
        <v>0</v>
      </c>
      <c r="H317" s="805">
        <f t="shared" si="26"/>
        <v>0</v>
      </c>
    </row>
    <row r="318" spans="1:8" ht="15" customHeight="1">
      <c r="A318" s="802" t="s">
        <v>3237</v>
      </c>
      <c r="B318" s="808" t="s">
        <v>93</v>
      </c>
      <c r="C318" s="804">
        <v>15</v>
      </c>
      <c r="D318" s="805"/>
      <c r="E318" s="805">
        <f t="shared" si="24"/>
        <v>0</v>
      </c>
      <c r="F318" s="805"/>
      <c r="G318" s="805">
        <f t="shared" si="25"/>
        <v>0</v>
      </c>
      <c r="H318" s="805">
        <f t="shared" si="26"/>
        <v>0</v>
      </c>
    </row>
    <row r="319" spans="1:8" ht="15" customHeight="1">
      <c r="A319" s="802" t="s">
        <v>3238</v>
      </c>
      <c r="B319" s="808" t="s">
        <v>93</v>
      </c>
      <c r="C319" s="804">
        <v>15</v>
      </c>
      <c r="D319" s="805"/>
      <c r="E319" s="805">
        <f t="shared" si="24"/>
        <v>0</v>
      </c>
      <c r="F319" s="805"/>
      <c r="G319" s="805">
        <f t="shared" si="25"/>
        <v>0</v>
      </c>
      <c r="H319" s="805">
        <f t="shared" si="26"/>
        <v>0</v>
      </c>
    </row>
    <row r="320" spans="1:8" ht="15" customHeight="1">
      <c r="A320" s="1429" t="s">
        <v>3239</v>
      </c>
      <c r="B320" s="1429"/>
      <c r="C320" s="1429"/>
      <c r="D320" s="1429"/>
      <c r="E320" s="1429"/>
      <c r="F320" s="1429"/>
      <c r="G320" s="1429"/>
      <c r="H320" s="1429"/>
    </row>
    <row r="321" spans="1:8" ht="15" customHeight="1">
      <c r="A321" s="802" t="s">
        <v>3240</v>
      </c>
      <c r="B321" s="803" t="s">
        <v>309</v>
      </c>
      <c r="C321" s="804">
        <v>390</v>
      </c>
      <c r="D321" s="805"/>
      <c r="E321" s="805">
        <f>CEILING(C321*D321,1)</f>
        <v>0</v>
      </c>
      <c r="F321" s="805"/>
      <c r="G321" s="805">
        <f>CEILING(C321*F321,1)</f>
        <v>0</v>
      </c>
      <c r="H321" s="805">
        <f>E321+G321</f>
        <v>0</v>
      </c>
    </row>
    <row r="322" spans="1:8" ht="15" customHeight="1">
      <c r="A322" s="802" t="s">
        <v>3241</v>
      </c>
      <c r="B322" s="803" t="s">
        <v>93</v>
      </c>
      <c r="C322" s="804">
        <v>3</v>
      </c>
      <c r="D322" s="805"/>
      <c r="E322" s="805">
        <f>CEILING(C322*D322,1)</f>
        <v>0</v>
      </c>
      <c r="F322" s="805"/>
      <c r="G322" s="805">
        <f>CEILING(C322*F322,1)</f>
        <v>0</v>
      </c>
      <c r="H322" s="805">
        <f>E322+G322</f>
        <v>0</v>
      </c>
    </row>
    <row r="323" spans="1:8" ht="15" customHeight="1">
      <c r="A323" s="802" t="s">
        <v>3242</v>
      </c>
      <c r="B323" s="803" t="s">
        <v>93</v>
      </c>
      <c r="C323" s="804">
        <v>3</v>
      </c>
      <c r="D323" s="805"/>
      <c r="E323" s="805">
        <f>CEILING(C323*D323,1)</f>
        <v>0</v>
      </c>
      <c r="F323" s="805"/>
      <c r="G323" s="805">
        <f>CEILING(C323*F323,1)</f>
        <v>0</v>
      </c>
      <c r="H323" s="805">
        <f>E323+G323</f>
        <v>0</v>
      </c>
    </row>
    <row r="324" spans="1:8" ht="15" customHeight="1">
      <c r="A324" s="1429" t="s">
        <v>3243</v>
      </c>
      <c r="B324" s="1429"/>
      <c r="C324" s="1429"/>
      <c r="D324" s="1429"/>
      <c r="E324" s="1429"/>
      <c r="F324" s="1429"/>
      <c r="G324" s="1429"/>
      <c r="H324" s="1429"/>
    </row>
    <row r="325" spans="1:8" ht="15" customHeight="1">
      <c r="A325" s="802" t="s">
        <v>3244</v>
      </c>
      <c r="B325" s="808" t="s">
        <v>93</v>
      </c>
      <c r="C325" s="804">
        <v>146</v>
      </c>
      <c r="D325" s="805">
        <v>0</v>
      </c>
      <c r="E325" s="805">
        <f t="shared" ref="E325:E333" si="27">CEILING(C325*D325,1)</f>
        <v>0</v>
      </c>
      <c r="F325" s="805"/>
      <c r="G325" s="805">
        <f t="shared" ref="G325:G333" si="28">CEILING(C325*F325,1)</f>
        <v>0</v>
      </c>
      <c r="H325" s="805">
        <f t="shared" ref="H325:H333" si="29">E325+G325</f>
        <v>0</v>
      </c>
    </row>
    <row r="326" spans="1:8" ht="15" customHeight="1">
      <c r="A326" s="802" t="s">
        <v>3245</v>
      </c>
      <c r="B326" s="808" t="s">
        <v>309</v>
      </c>
      <c r="C326" s="804">
        <v>400</v>
      </c>
      <c r="D326" s="805">
        <v>0</v>
      </c>
      <c r="E326" s="805">
        <f t="shared" si="27"/>
        <v>0</v>
      </c>
      <c r="F326" s="805"/>
      <c r="G326" s="805">
        <f t="shared" si="28"/>
        <v>0</v>
      </c>
      <c r="H326" s="805">
        <f t="shared" si="29"/>
        <v>0</v>
      </c>
    </row>
    <row r="327" spans="1:8" ht="15" customHeight="1">
      <c r="A327" s="802" t="s">
        <v>3246</v>
      </c>
      <c r="B327" s="808" t="s">
        <v>309</v>
      </c>
      <c r="C327" s="804">
        <v>50</v>
      </c>
      <c r="D327" s="805">
        <v>0</v>
      </c>
      <c r="E327" s="805">
        <f t="shared" si="27"/>
        <v>0</v>
      </c>
      <c r="F327" s="805"/>
      <c r="G327" s="805">
        <f t="shared" si="28"/>
        <v>0</v>
      </c>
      <c r="H327" s="805">
        <f t="shared" si="29"/>
        <v>0</v>
      </c>
    </row>
    <row r="328" spans="1:8" ht="15" customHeight="1">
      <c r="A328" s="802" t="s">
        <v>3247</v>
      </c>
      <c r="B328" s="808" t="s">
        <v>255</v>
      </c>
      <c r="C328" s="804">
        <v>2.2000000000000002</v>
      </c>
      <c r="D328" s="805">
        <v>0</v>
      </c>
      <c r="E328" s="805">
        <f t="shared" si="27"/>
        <v>0</v>
      </c>
      <c r="F328" s="805"/>
      <c r="G328" s="805">
        <f t="shared" si="28"/>
        <v>0</v>
      </c>
      <c r="H328" s="805">
        <f t="shared" si="29"/>
        <v>0</v>
      </c>
    </row>
    <row r="329" spans="1:8" ht="15" customHeight="1">
      <c r="A329" s="802" t="s">
        <v>3248</v>
      </c>
      <c r="B329" s="808" t="s">
        <v>255</v>
      </c>
      <c r="C329" s="804">
        <v>44</v>
      </c>
      <c r="D329" s="805">
        <v>0</v>
      </c>
      <c r="E329" s="805">
        <f t="shared" si="27"/>
        <v>0</v>
      </c>
      <c r="F329" s="805"/>
      <c r="G329" s="805">
        <f t="shared" si="28"/>
        <v>0</v>
      </c>
      <c r="H329" s="805">
        <f t="shared" si="29"/>
        <v>0</v>
      </c>
    </row>
    <row r="330" spans="1:8" ht="15" customHeight="1">
      <c r="A330" s="802" t="s">
        <v>3249</v>
      </c>
      <c r="B330" s="803" t="s">
        <v>190</v>
      </c>
      <c r="C330" s="804">
        <v>400</v>
      </c>
      <c r="D330" s="805">
        <v>0</v>
      </c>
      <c r="E330" s="805">
        <f t="shared" si="27"/>
        <v>0</v>
      </c>
      <c r="F330" s="805"/>
      <c r="G330" s="805">
        <f t="shared" si="28"/>
        <v>0</v>
      </c>
      <c r="H330" s="805">
        <f t="shared" si="29"/>
        <v>0</v>
      </c>
    </row>
    <row r="331" spans="1:8" ht="15" customHeight="1">
      <c r="A331" s="802" t="s">
        <v>3250</v>
      </c>
      <c r="B331" s="803" t="s">
        <v>190</v>
      </c>
      <c r="C331" s="804">
        <v>200</v>
      </c>
      <c r="D331" s="805">
        <v>0</v>
      </c>
      <c r="E331" s="805">
        <f t="shared" si="27"/>
        <v>0</v>
      </c>
      <c r="F331" s="805"/>
      <c r="G331" s="805">
        <f t="shared" si="28"/>
        <v>0</v>
      </c>
      <c r="H331" s="805">
        <f t="shared" si="29"/>
        <v>0</v>
      </c>
    </row>
    <row r="332" spans="1:8" ht="15" customHeight="1">
      <c r="A332" s="809" t="s">
        <v>3251</v>
      </c>
      <c r="B332" s="803" t="s">
        <v>187</v>
      </c>
      <c r="C332" s="804">
        <v>20</v>
      </c>
      <c r="D332" s="805">
        <v>0</v>
      </c>
      <c r="E332" s="805">
        <f t="shared" si="27"/>
        <v>0</v>
      </c>
      <c r="F332" s="805"/>
      <c r="G332" s="805">
        <f t="shared" si="28"/>
        <v>0</v>
      </c>
      <c r="H332" s="805">
        <f t="shared" si="29"/>
        <v>0</v>
      </c>
    </row>
    <row r="333" spans="1:8" ht="15" customHeight="1">
      <c r="A333" s="809" t="s">
        <v>3252</v>
      </c>
      <c r="B333" s="803" t="s">
        <v>93</v>
      </c>
      <c r="C333" s="804">
        <v>15</v>
      </c>
      <c r="D333" s="805">
        <v>0</v>
      </c>
      <c r="E333" s="805">
        <f t="shared" si="27"/>
        <v>0</v>
      </c>
      <c r="F333" s="805"/>
      <c r="G333" s="805">
        <f t="shared" si="28"/>
        <v>0</v>
      </c>
      <c r="H333" s="805">
        <f t="shared" si="29"/>
        <v>0</v>
      </c>
    </row>
    <row r="334" spans="1:8" ht="15" customHeight="1">
      <c r="A334" s="1429" t="s">
        <v>3253</v>
      </c>
      <c r="B334" s="1429"/>
      <c r="C334" s="1429"/>
      <c r="D334" s="1429"/>
      <c r="E334" s="1429"/>
      <c r="F334" s="1429"/>
      <c r="G334" s="1429"/>
      <c r="H334" s="1429"/>
    </row>
    <row r="335" spans="1:8" ht="15" customHeight="1">
      <c r="A335" s="802" t="s">
        <v>3254</v>
      </c>
      <c r="B335" s="803" t="s">
        <v>187</v>
      </c>
      <c r="C335" s="804">
        <v>7</v>
      </c>
      <c r="D335" s="805">
        <v>0</v>
      </c>
      <c r="E335" s="805">
        <f>CEILING(C335*D335,1)</f>
        <v>0</v>
      </c>
      <c r="F335" s="805"/>
      <c r="G335" s="805">
        <f>CEILING(C335*F335,1)</f>
        <v>0</v>
      </c>
      <c r="H335" s="805">
        <f>E335+G335</f>
        <v>0</v>
      </c>
    </row>
    <row r="336" spans="1:8" ht="15" customHeight="1">
      <c r="A336" s="802" t="s">
        <v>3255</v>
      </c>
      <c r="B336" s="803" t="s">
        <v>187</v>
      </c>
      <c r="C336" s="804">
        <v>20</v>
      </c>
      <c r="D336" s="805">
        <v>0</v>
      </c>
      <c r="E336" s="805">
        <f>CEILING(C336*D336,1)</f>
        <v>0</v>
      </c>
      <c r="F336" s="805"/>
      <c r="G336" s="805">
        <f>CEILING(C336*F336,1)</f>
        <v>0</v>
      </c>
      <c r="H336" s="805">
        <f>E336+G336</f>
        <v>0</v>
      </c>
    </row>
    <row r="337" spans="1:8" ht="15" customHeight="1">
      <c r="A337" s="802" t="s">
        <v>3256</v>
      </c>
      <c r="B337" s="803" t="s">
        <v>187</v>
      </c>
      <c r="C337" s="804">
        <v>3</v>
      </c>
      <c r="D337" s="805">
        <v>0</v>
      </c>
      <c r="E337" s="805">
        <f>CEILING(C337*D337,1)</f>
        <v>0</v>
      </c>
      <c r="F337" s="805"/>
      <c r="G337" s="805">
        <f>CEILING(C337*F337,1)</f>
        <v>0</v>
      </c>
      <c r="H337" s="805">
        <f>E337+G337</f>
        <v>0</v>
      </c>
    </row>
    <row r="338" spans="1:8" ht="15" customHeight="1">
      <c r="A338" s="803" t="s">
        <v>3257</v>
      </c>
      <c r="B338" s="803"/>
      <c r="C338" s="804"/>
      <c r="D338" s="805"/>
      <c r="E338" s="805">
        <f>CEILING(0.03*SUM(E7:E337),100)</f>
        <v>0</v>
      </c>
      <c r="F338" s="805"/>
      <c r="G338" s="805"/>
      <c r="H338" s="805">
        <f>E338</f>
        <v>0</v>
      </c>
    </row>
    <row r="339" spans="1:8" ht="15" customHeight="1">
      <c r="A339" s="814" t="s">
        <v>3258</v>
      </c>
      <c r="B339" s="814"/>
      <c r="C339" s="815"/>
      <c r="D339" s="815"/>
      <c r="E339" s="816">
        <f>SUM(E7:E338)</f>
        <v>0</v>
      </c>
      <c r="F339" s="816"/>
      <c r="G339" s="816">
        <f>SUM(G7:G337)</f>
        <v>0</v>
      </c>
      <c r="H339" s="816">
        <f>SUM(H7:H338)</f>
        <v>0</v>
      </c>
    </row>
    <row r="340" spans="1:8" ht="15" customHeight="1">
      <c r="A340" s="817"/>
      <c r="H340" s="818"/>
    </row>
    <row r="341" spans="1:8" ht="15" customHeight="1">
      <c r="A341" s="819" t="s">
        <v>3259</v>
      </c>
      <c r="H341" s="565"/>
    </row>
    <row r="342" spans="1:8" ht="15" customHeight="1">
      <c r="A342" s="820" t="s">
        <v>3260</v>
      </c>
      <c r="B342" s="821"/>
      <c r="C342" s="822"/>
      <c r="H342" s="565"/>
    </row>
    <row r="343" spans="1:8" ht="15" customHeight="1">
      <c r="A343" s="823" t="s">
        <v>3261</v>
      </c>
      <c r="B343" s="824" t="s">
        <v>93</v>
      </c>
      <c r="C343" s="822">
        <v>1</v>
      </c>
      <c r="H343" s="565"/>
    </row>
    <row r="344" spans="1:8" ht="15" customHeight="1">
      <c r="A344" s="823" t="s">
        <v>3262</v>
      </c>
      <c r="B344" s="824" t="s">
        <v>93</v>
      </c>
      <c r="C344" s="822">
        <v>1</v>
      </c>
      <c r="H344" s="565"/>
    </row>
    <row r="345" spans="1:8" ht="15" customHeight="1">
      <c r="A345" s="823" t="s">
        <v>3263</v>
      </c>
      <c r="B345" s="824" t="s">
        <v>93</v>
      </c>
      <c r="C345" s="822">
        <v>1</v>
      </c>
      <c r="H345" s="565"/>
    </row>
    <row r="346" spans="1:8" ht="15" customHeight="1">
      <c r="A346" s="823" t="s">
        <v>3264</v>
      </c>
      <c r="B346" s="824" t="s">
        <v>93</v>
      </c>
      <c r="C346" s="822">
        <v>1</v>
      </c>
      <c r="H346" s="565"/>
    </row>
    <row r="347" spans="1:8" ht="15" customHeight="1">
      <c r="A347" s="820" t="s">
        <v>3265</v>
      </c>
      <c r="B347" s="824"/>
      <c r="C347" s="822"/>
      <c r="H347" s="565"/>
    </row>
    <row r="348" spans="1:8" ht="15" customHeight="1">
      <c r="A348" s="823" t="s">
        <v>3264</v>
      </c>
      <c r="B348" s="824" t="s">
        <v>93</v>
      </c>
      <c r="C348" s="822">
        <v>1</v>
      </c>
      <c r="H348" s="565"/>
    </row>
    <row r="349" spans="1:8" ht="15" customHeight="1">
      <c r="A349" s="823" t="s">
        <v>3156</v>
      </c>
      <c r="B349" s="824" t="s">
        <v>93</v>
      </c>
      <c r="C349" s="822">
        <v>1</v>
      </c>
      <c r="H349" s="565"/>
    </row>
    <row r="350" spans="1:8" ht="15" customHeight="1">
      <c r="A350" s="820" t="s">
        <v>3266</v>
      </c>
      <c r="B350" s="824"/>
      <c r="C350" s="822"/>
      <c r="H350" s="565"/>
    </row>
    <row r="351" spans="1:8" ht="15" customHeight="1">
      <c r="A351" s="823" t="s">
        <v>3262</v>
      </c>
      <c r="B351" s="824" t="s">
        <v>93</v>
      </c>
      <c r="C351" s="822">
        <v>2</v>
      </c>
      <c r="H351" s="565"/>
    </row>
    <row r="352" spans="1:8" ht="15" customHeight="1">
      <c r="A352" s="823" t="s">
        <v>3153</v>
      </c>
      <c r="B352" s="825" t="s">
        <v>93</v>
      </c>
      <c r="C352" s="826">
        <v>2</v>
      </c>
      <c r="H352" s="565"/>
    </row>
    <row r="353" spans="1:8" ht="15" customHeight="1">
      <c r="A353" s="823" t="s">
        <v>3267</v>
      </c>
      <c r="B353" s="824" t="s">
        <v>93</v>
      </c>
      <c r="C353" s="822">
        <v>12</v>
      </c>
      <c r="H353" s="565"/>
    </row>
    <row r="354" spans="1:8" ht="15" customHeight="1">
      <c r="A354" s="823" t="s">
        <v>3156</v>
      </c>
      <c r="B354" s="824" t="s">
        <v>93</v>
      </c>
      <c r="C354" s="822">
        <v>1</v>
      </c>
      <c r="H354" s="565"/>
    </row>
  </sheetData>
  <mergeCells count="29">
    <mergeCell ref="A308:H308"/>
    <mergeCell ref="A312:H312"/>
    <mergeCell ref="A320:H320"/>
    <mergeCell ref="A324:H324"/>
    <mergeCell ref="A334:H334"/>
    <mergeCell ref="A301:H301"/>
    <mergeCell ref="A65:H65"/>
    <mergeCell ref="A67:H67"/>
    <mergeCell ref="A86:H86"/>
    <mergeCell ref="A149:H149"/>
    <mergeCell ref="A156:H156"/>
    <mergeCell ref="A159:H159"/>
    <mergeCell ref="A178:H178"/>
    <mergeCell ref="A183:H183"/>
    <mergeCell ref="A185:H185"/>
    <mergeCell ref="A289:H289"/>
    <mergeCell ref="A298:H298"/>
    <mergeCell ref="A59:H59"/>
    <mergeCell ref="A1:H1"/>
    <mergeCell ref="A2:C2"/>
    <mergeCell ref="D2:H2"/>
    <mergeCell ref="A3:C3"/>
    <mergeCell ref="D3:H3"/>
    <mergeCell ref="A4:H4"/>
    <mergeCell ref="A6:H6"/>
    <mergeCell ref="A33:H33"/>
    <mergeCell ref="A41:H41"/>
    <mergeCell ref="A47:H47"/>
    <mergeCell ref="A57:H57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topLeftCell="A4" workbookViewId="0">
      <selection activeCell="D20" sqref="D20"/>
    </sheetView>
  </sheetViews>
  <sheetFormatPr baseColWidth="10" defaultColWidth="8.7109375" defaultRowHeight="13" x14ac:dyDescent="0"/>
  <cols>
    <col min="2" max="2" width="24.140625" customWidth="1"/>
    <col min="3" max="3" width="15.28515625" customWidth="1"/>
    <col min="4" max="4" width="21.42578125" customWidth="1"/>
  </cols>
  <sheetData>
    <row r="1" spans="2:4" ht="15">
      <c r="B1" s="827" t="str">
        <f>[3]Rozpocet!A1</f>
        <v>ROZPOČET</v>
      </c>
    </row>
    <row r="2" spans="2:4">
      <c r="B2" s="1427" t="str">
        <f>[3]Rozpocet!A2</f>
        <v>Zakázka: Výstavba haly LU7 – systém EZS</v>
      </c>
      <c r="C2" s="1427"/>
      <c r="D2" s="1427"/>
    </row>
    <row r="3" spans="2:4">
      <c r="B3" s="1427" t="str">
        <f>[3]Rozpocet!A3</f>
        <v>Investor: D Plast a.s. U Tescomy 206, 760 01 Zlín - Lužkovice</v>
      </c>
      <c r="C3" s="1427"/>
      <c r="D3" s="1427"/>
    </row>
    <row r="4" spans="2:4">
      <c r="B4" s="1428" t="s">
        <v>3268</v>
      </c>
      <c r="C4" s="1428"/>
      <c r="D4" s="1428"/>
    </row>
    <row r="5" spans="2:4">
      <c r="B5" s="800" t="s">
        <v>2045</v>
      </c>
      <c r="C5" s="801" t="s">
        <v>2046</v>
      </c>
      <c r="D5" s="801" t="s">
        <v>2047</v>
      </c>
    </row>
    <row r="6" spans="2:4">
      <c r="B6" s="828" t="s">
        <v>2048</v>
      </c>
      <c r="C6" s="829"/>
      <c r="D6" s="829"/>
    </row>
    <row r="7" spans="2:4">
      <c r="B7" s="803" t="s">
        <v>3269</v>
      </c>
      <c r="C7" s="804">
        <v>0</v>
      </c>
      <c r="D7" s="804"/>
    </row>
    <row r="8" spans="2:4">
      <c r="B8" s="803" t="s">
        <v>3270</v>
      </c>
      <c r="C8" s="804">
        <v>0</v>
      </c>
      <c r="D8" s="804"/>
    </row>
    <row r="9" spans="2:4">
      <c r="B9" s="803" t="s">
        <v>3271</v>
      </c>
      <c r="C9" s="804"/>
      <c r="D9" s="804">
        <f>SUM('EZS-LU7-pol'!E64)</f>
        <v>0</v>
      </c>
    </row>
    <row r="10" spans="2:4">
      <c r="B10" s="803" t="s">
        <v>3272</v>
      </c>
      <c r="C10" s="804"/>
      <c r="D10" s="804">
        <f>SUM('EZS-LU7-pol'!G64)</f>
        <v>0</v>
      </c>
    </row>
    <row r="11" spans="2:4">
      <c r="B11" s="830" t="s">
        <v>3273</v>
      </c>
      <c r="C11" s="831">
        <f>C7+C8</f>
        <v>0</v>
      </c>
      <c r="D11" s="831">
        <f>D9+D10</f>
        <v>0</v>
      </c>
    </row>
    <row r="12" spans="2:4">
      <c r="B12" s="803" t="s">
        <v>3274</v>
      </c>
      <c r="C12" s="804"/>
      <c r="D12" s="804">
        <f>CEILING(PRODUCT(D11,0.06),100)</f>
        <v>0</v>
      </c>
    </row>
    <row r="13" spans="2:4">
      <c r="B13" s="803" t="s">
        <v>1368</v>
      </c>
      <c r="C13" s="804"/>
      <c r="D13" s="804">
        <v>0</v>
      </c>
    </row>
    <row r="14" spans="2:4">
      <c r="B14" s="803" t="s">
        <v>92</v>
      </c>
      <c r="C14" s="804"/>
      <c r="D14" s="804">
        <v>0</v>
      </c>
    </row>
    <row r="15" spans="2:4">
      <c r="B15" s="803" t="s">
        <v>3275</v>
      </c>
      <c r="C15" s="804"/>
      <c r="D15" s="804">
        <v>0</v>
      </c>
    </row>
    <row r="16" spans="2:4">
      <c r="B16" s="830" t="s">
        <v>3276</v>
      </c>
      <c r="C16" s="831"/>
      <c r="D16" s="831">
        <f>SUM(D11:D15)+C11</f>
        <v>0</v>
      </c>
    </row>
    <row r="17" spans="2:4">
      <c r="B17" s="803" t="s">
        <v>3277</v>
      </c>
      <c r="C17" s="804"/>
      <c r="D17" s="804">
        <v>0</v>
      </c>
    </row>
    <row r="18" spans="2:4">
      <c r="B18" s="803" t="s">
        <v>3278</v>
      </c>
      <c r="C18" s="804"/>
      <c r="D18" s="804">
        <v>0</v>
      </c>
    </row>
    <row r="19" spans="2:4">
      <c r="B19" s="803" t="s">
        <v>3279</v>
      </c>
      <c r="C19" s="804"/>
      <c r="D19" s="804">
        <v>0</v>
      </c>
    </row>
    <row r="20" spans="2:4">
      <c r="B20" s="828" t="s">
        <v>2053</v>
      </c>
      <c r="C20" s="829"/>
      <c r="D20" s="829">
        <f>D16</f>
        <v>0</v>
      </c>
    </row>
    <row r="21" spans="2:4">
      <c r="B21" s="803"/>
      <c r="C21" s="804"/>
      <c r="D21" s="804"/>
    </row>
    <row r="22" spans="2:4">
      <c r="B22" s="828" t="s">
        <v>105</v>
      </c>
      <c r="C22" s="829"/>
      <c r="D22" s="829"/>
    </row>
    <row r="23" spans="2:4">
      <c r="B23" s="803" t="s">
        <v>3280</v>
      </c>
      <c r="C23" s="804"/>
      <c r="D23" s="804">
        <v>0</v>
      </c>
    </row>
    <row r="24" spans="2:4">
      <c r="B24" s="803" t="s">
        <v>3281</v>
      </c>
      <c r="C24" s="804"/>
      <c r="D24" s="804">
        <v>0</v>
      </c>
    </row>
    <row r="25" spans="2:4">
      <c r="B25" s="828" t="s">
        <v>2057</v>
      </c>
      <c r="C25" s="829"/>
      <c r="D25" s="829">
        <v>0</v>
      </c>
    </row>
    <row r="26" spans="2:4">
      <c r="B26" s="803" t="s">
        <v>1746</v>
      </c>
      <c r="C26" s="804"/>
      <c r="D26" s="804">
        <v>0</v>
      </c>
    </row>
    <row r="27" spans="2:4">
      <c r="B27" s="803"/>
      <c r="C27" s="804"/>
      <c r="D27" s="804"/>
    </row>
    <row r="28" spans="2:4" ht="14">
      <c r="B28" s="835" t="s">
        <v>2058</v>
      </c>
      <c r="C28" s="815"/>
      <c r="D28" s="815">
        <f>D16</f>
        <v>0</v>
      </c>
    </row>
    <row r="29" spans="2:4">
      <c r="B29" s="803" t="s">
        <v>3282</v>
      </c>
      <c r="C29" s="804">
        <f>D28</f>
        <v>0</v>
      </c>
      <c r="D29" s="804">
        <f>CEILING(PRODUCT(C29,0.21),1)</f>
        <v>0</v>
      </c>
    </row>
    <row r="30" spans="2:4">
      <c r="B30" s="803" t="s">
        <v>3283</v>
      </c>
      <c r="C30" s="804">
        <v>0</v>
      </c>
      <c r="D30" s="804">
        <v>0</v>
      </c>
    </row>
    <row r="31" spans="2:4" ht="14">
      <c r="B31" s="835" t="s">
        <v>2060</v>
      </c>
      <c r="C31" s="815"/>
      <c r="D31" s="815">
        <f>SUM(C29,D29)</f>
        <v>0</v>
      </c>
    </row>
    <row r="32" spans="2:4">
      <c r="B32" s="803"/>
      <c r="C32" s="804"/>
      <c r="D32" s="804"/>
    </row>
    <row r="33" spans="2:4">
      <c r="B33" s="803" t="s">
        <v>3284</v>
      </c>
      <c r="C33" s="804"/>
      <c r="D33" s="804">
        <v>0</v>
      </c>
    </row>
    <row r="34" spans="2:4">
      <c r="B34" s="803" t="s">
        <v>3284</v>
      </c>
      <c r="C34" s="804"/>
      <c r="D34" s="804">
        <v>0</v>
      </c>
    </row>
    <row r="35" spans="2:4">
      <c r="B35" s="828" t="s">
        <v>2062</v>
      </c>
      <c r="C35" s="832" t="s">
        <v>2083</v>
      </c>
      <c r="D35" s="832" t="s">
        <v>28</v>
      </c>
    </row>
    <row r="36" spans="2:4">
      <c r="B36" s="803" t="s">
        <v>1284</v>
      </c>
      <c r="C36" s="804">
        <f>D9</f>
        <v>0</v>
      </c>
      <c r="D36" s="804">
        <f>D10</f>
        <v>0</v>
      </c>
    </row>
  </sheetData>
  <mergeCells count="3">
    <mergeCell ref="B2:D2"/>
    <mergeCell ref="B3:D3"/>
    <mergeCell ref="B4:D4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51" workbookViewId="0">
      <selection activeCell="K55" sqref="K55"/>
    </sheetView>
  </sheetViews>
  <sheetFormatPr baseColWidth="10" defaultColWidth="8.7109375" defaultRowHeight="13" x14ac:dyDescent="0"/>
  <cols>
    <col min="1" max="1" width="50.140625" customWidth="1"/>
    <col min="2" max="2" width="4.5703125" customWidth="1"/>
    <col min="4" max="4" width="11.7109375" customWidth="1"/>
    <col min="5" max="5" width="12.5703125" customWidth="1"/>
    <col min="6" max="6" width="11.42578125" customWidth="1"/>
    <col min="7" max="7" width="15" customWidth="1"/>
    <col min="8" max="8" width="11.42578125" customWidth="1"/>
  </cols>
  <sheetData>
    <row r="1" spans="1:8" ht="30" customHeight="1">
      <c r="A1" s="1430" t="s">
        <v>2993</v>
      </c>
      <c r="B1" s="1430"/>
      <c r="C1" s="1430"/>
      <c r="D1" s="1430"/>
      <c r="E1" s="1430"/>
      <c r="F1" s="1430"/>
      <c r="G1" s="1430"/>
      <c r="H1" s="1430"/>
    </row>
    <row r="2" spans="1:8" ht="30" customHeight="1">
      <c r="A2" s="1431" t="s">
        <v>3286</v>
      </c>
      <c r="B2" s="1431"/>
      <c r="C2" s="1431"/>
      <c r="D2" s="1432"/>
      <c r="E2" s="1432"/>
      <c r="F2" s="1432"/>
      <c r="G2" s="1432"/>
      <c r="H2" s="1432"/>
    </row>
    <row r="3" spans="1:8" ht="30" customHeight="1">
      <c r="A3" s="1431" t="s">
        <v>2995</v>
      </c>
      <c r="B3" s="1431"/>
      <c r="C3" s="1431"/>
      <c r="D3" s="1433"/>
      <c r="E3" s="1433"/>
      <c r="F3" s="1433"/>
      <c r="G3" s="1433"/>
      <c r="H3" s="1433"/>
    </row>
    <row r="4" spans="1:8" ht="30" customHeight="1">
      <c r="A4" s="1433" t="s">
        <v>1284</v>
      </c>
      <c r="B4" s="1433"/>
      <c r="C4" s="1433"/>
      <c r="D4" s="1433"/>
      <c r="E4" s="1433"/>
      <c r="F4" s="1433"/>
      <c r="G4" s="1433"/>
      <c r="H4" s="1433"/>
    </row>
    <row r="5" spans="1:8" ht="30" customHeight="1">
      <c r="A5" s="800" t="s">
        <v>2045</v>
      </c>
      <c r="B5" s="800" t="s">
        <v>2081</v>
      </c>
      <c r="C5" s="801" t="s">
        <v>2082</v>
      </c>
      <c r="D5" s="801" t="s">
        <v>2083</v>
      </c>
      <c r="E5" s="801" t="s">
        <v>1670</v>
      </c>
      <c r="F5" s="801" t="s">
        <v>28</v>
      </c>
      <c r="G5" s="801" t="s">
        <v>2085</v>
      </c>
      <c r="H5" s="801" t="s">
        <v>17</v>
      </c>
    </row>
    <row r="6" spans="1:8" ht="30" customHeight="1">
      <c r="A6" s="1429" t="s">
        <v>3287</v>
      </c>
      <c r="B6" s="1429"/>
      <c r="C6" s="1429"/>
      <c r="D6" s="1429"/>
      <c r="E6" s="1429"/>
      <c r="F6" s="1429"/>
      <c r="G6" s="1429"/>
      <c r="H6" s="1429"/>
    </row>
    <row r="7" spans="1:8" ht="30" customHeight="1">
      <c r="A7" s="802" t="s">
        <v>3288</v>
      </c>
      <c r="B7" s="803" t="s">
        <v>309</v>
      </c>
      <c r="C7" s="804">
        <v>285</v>
      </c>
      <c r="D7" s="805">
        <v>0</v>
      </c>
      <c r="E7" s="805">
        <f t="shared" ref="E7:E30" si="0">CEILING(C7*D7,1)</f>
        <v>0</v>
      </c>
      <c r="F7" s="805">
        <v>0</v>
      </c>
      <c r="G7" s="805">
        <f t="shared" ref="G7:G30" si="1">CEILING(C7*F7,1)</f>
        <v>0</v>
      </c>
      <c r="H7" s="805">
        <f t="shared" ref="H7:H30" si="2">E7+G7</f>
        <v>0</v>
      </c>
    </row>
    <row r="8" spans="1:8" ht="30" customHeight="1">
      <c r="A8" s="802" t="s">
        <v>3289</v>
      </c>
      <c r="B8" s="803" t="s">
        <v>309</v>
      </c>
      <c r="C8" s="804">
        <v>30</v>
      </c>
      <c r="D8" s="805">
        <v>0</v>
      </c>
      <c r="E8" s="805">
        <f t="shared" si="0"/>
        <v>0</v>
      </c>
      <c r="F8" s="805">
        <v>0</v>
      </c>
      <c r="G8" s="805">
        <f t="shared" si="1"/>
        <v>0</v>
      </c>
      <c r="H8" s="805">
        <f t="shared" si="2"/>
        <v>0</v>
      </c>
    </row>
    <row r="9" spans="1:8" ht="30" customHeight="1">
      <c r="A9" s="802" t="s">
        <v>3064</v>
      </c>
      <c r="B9" s="803" t="s">
        <v>309</v>
      </c>
      <c r="C9" s="804">
        <v>435</v>
      </c>
      <c r="D9" s="805">
        <v>0</v>
      </c>
      <c r="E9" s="805">
        <f t="shared" si="0"/>
        <v>0</v>
      </c>
      <c r="F9" s="805">
        <v>0</v>
      </c>
      <c r="G9" s="805">
        <f t="shared" si="1"/>
        <v>0</v>
      </c>
      <c r="H9" s="805">
        <f t="shared" si="2"/>
        <v>0</v>
      </c>
    </row>
    <row r="10" spans="1:8" ht="30" customHeight="1">
      <c r="A10" s="802" t="s">
        <v>3063</v>
      </c>
      <c r="B10" s="803" t="s">
        <v>309</v>
      </c>
      <c r="C10" s="804">
        <v>580</v>
      </c>
      <c r="D10" s="805">
        <v>0</v>
      </c>
      <c r="E10" s="805">
        <f t="shared" si="0"/>
        <v>0</v>
      </c>
      <c r="F10" s="805">
        <v>0</v>
      </c>
      <c r="G10" s="805">
        <f t="shared" si="1"/>
        <v>0</v>
      </c>
      <c r="H10" s="805">
        <f t="shared" si="2"/>
        <v>0</v>
      </c>
    </row>
    <row r="11" spans="1:8" ht="30" customHeight="1">
      <c r="A11" s="809" t="s">
        <v>3290</v>
      </c>
      <c r="B11" s="803" t="s">
        <v>309</v>
      </c>
      <c r="C11" s="804">
        <v>700</v>
      </c>
      <c r="D11" s="807">
        <v>0</v>
      </c>
      <c r="E11" s="805">
        <f t="shared" si="0"/>
        <v>0</v>
      </c>
      <c r="F11" s="805">
        <v>0</v>
      </c>
      <c r="G11" s="805">
        <f t="shared" si="1"/>
        <v>0</v>
      </c>
      <c r="H11" s="805">
        <f t="shared" si="2"/>
        <v>0</v>
      </c>
    </row>
    <row r="12" spans="1:8" ht="30" customHeight="1">
      <c r="A12" s="802" t="s">
        <v>3291</v>
      </c>
      <c r="B12" s="803" t="s">
        <v>309</v>
      </c>
      <c r="C12" s="804">
        <v>30</v>
      </c>
      <c r="D12" s="807">
        <v>0</v>
      </c>
      <c r="E12" s="805">
        <f t="shared" si="0"/>
        <v>0</v>
      </c>
      <c r="F12" s="805">
        <v>0</v>
      </c>
      <c r="G12" s="805">
        <f t="shared" si="1"/>
        <v>0</v>
      </c>
      <c r="H12" s="805">
        <f t="shared" si="2"/>
        <v>0</v>
      </c>
    </row>
    <row r="13" spans="1:8" ht="30" customHeight="1">
      <c r="A13" s="809" t="s">
        <v>3292</v>
      </c>
      <c r="B13" s="803" t="s">
        <v>93</v>
      </c>
      <c r="C13" s="804">
        <v>4</v>
      </c>
      <c r="D13" s="807">
        <v>0</v>
      </c>
      <c r="E13" s="805">
        <f t="shared" si="0"/>
        <v>0</v>
      </c>
      <c r="F13" s="805">
        <v>0</v>
      </c>
      <c r="G13" s="805">
        <f t="shared" si="1"/>
        <v>0</v>
      </c>
      <c r="H13" s="805">
        <f t="shared" si="2"/>
        <v>0</v>
      </c>
    </row>
    <row r="14" spans="1:8" ht="30" customHeight="1">
      <c r="A14" s="809" t="s">
        <v>3293</v>
      </c>
      <c r="B14" s="803" t="s">
        <v>93</v>
      </c>
      <c r="C14" s="804">
        <v>2</v>
      </c>
      <c r="D14" s="807">
        <v>0</v>
      </c>
      <c r="E14" s="805">
        <f t="shared" si="0"/>
        <v>0</v>
      </c>
      <c r="F14" s="805">
        <v>0</v>
      </c>
      <c r="G14" s="805">
        <f t="shared" si="1"/>
        <v>0</v>
      </c>
      <c r="H14" s="805">
        <f t="shared" si="2"/>
        <v>0</v>
      </c>
    </row>
    <row r="15" spans="1:8" ht="30" customHeight="1">
      <c r="A15" s="809" t="s">
        <v>3294</v>
      </c>
      <c r="B15" s="803" t="s">
        <v>93</v>
      </c>
      <c r="C15" s="804">
        <v>4</v>
      </c>
      <c r="D15" s="807">
        <v>0</v>
      </c>
      <c r="E15" s="805">
        <f t="shared" si="0"/>
        <v>0</v>
      </c>
      <c r="F15" s="805">
        <v>0</v>
      </c>
      <c r="G15" s="805">
        <f t="shared" si="1"/>
        <v>0</v>
      </c>
      <c r="H15" s="805">
        <f t="shared" si="2"/>
        <v>0</v>
      </c>
    </row>
    <row r="16" spans="1:8" ht="30" customHeight="1">
      <c r="A16" s="809" t="s">
        <v>3295</v>
      </c>
      <c r="B16" s="803" t="s">
        <v>93</v>
      </c>
      <c r="C16" s="804">
        <v>3</v>
      </c>
      <c r="D16" s="807">
        <v>0</v>
      </c>
      <c r="E16" s="805">
        <f t="shared" si="0"/>
        <v>0</v>
      </c>
      <c r="F16" s="805">
        <v>0</v>
      </c>
      <c r="G16" s="805">
        <f t="shared" si="1"/>
        <v>0</v>
      </c>
      <c r="H16" s="805">
        <f t="shared" si="2"/>
        <v>0</v>
      </c>
    </row>
    <row r="17" spans="1:8" ht="30" customHeight="1">
      <c r="A17" s="809" t="s">
        <v>3296</v>
      </c>
      <c r="B17" s="803" t="s">
        <v>93</v>
      </c>
      <c r="C17" s="804">
        <v>3</v>
      </c>
      <c r="D17" s="807">
        <v>0</v>
      </c>
      <c r="E17" s="805">
        <f t="shared" si="0"/>
        <v>0</v>
      </c>
      <c r="F17" s="805">
        <v>0</v>
      </c>
      <c r="G17" s="805">
        <f t="shared" si="1"/>
        <v>0</v>
      </c>
      <c r="H17" s="805">
        <f t="shared" si="2"/>
        <v>0</v>
      </c>
    </row>
    <row r="18" spans="1:8" ht="30" customHeight="1">
      <c r="A18" s="809" t="s">
        <v>3297</v>
      </c>
      <c r="B18" s="803" t="s">
        <v>93</v>
      </c>
      <c r="C18" s="804">
        <v>1</v>
      </c>
      <c r="D18" s="807">
        <v>0</v>
      </c>
      <c r="E18" s="805">
        <f t="shared" si="0"/>
        <v>0</v>
      </c>
      <c r="F18" s="805">
        <v>0</v>
      </c>
      <c r="G18" s="805">
        <f t="shared" si="1"/>
        <v>0</v>
      </c>
      <c r="H18" s="805">
        <f t="shared" si="2"/>
        <v>0</v>
      </c>
    </row>
    <row r="19" spans="1:8" ht="30" customHeight="1">
      <c r="A19" s="809" t="s">
        <v>3298</v>
      </c>
      <c r="B19" s="803" t="s">
        <v>93</v>
      </c>
      <c r="C19" s="804">
        <v>3</v>
      </c>
      <c r="D19" s="807">
        <v>0</v>
      </c>
      <c r="E19" s="805">
        <f t="shared" si="0"/>
        <v>0</v>
      </c>
      <c r="F19" s="805">
        <v>0</v>
      </c>
      <c r="G19" s="805">
        <f t="shared" si="1"/>
        <v>0</v>
      </c>
      <c r="H19" s="805">
        <f t="shared" si="2"/>
        <v>0</v>
      </c>
    </row>
    <row r="20" spans="1:8" ht="30" customHeight="1">
      <c r="A20" s="809" t="s">
        <v>3299</v>
      </c>
      <c r="B20" s="803" t="s">
        <v>93</v>
      </c>
      <c r="C20" s="804">
        <v>3</v>
      </c>
      <c r="D20" s="807">
        <v>0</v>
      </c>
      <c r="E20" s="805">
        <f t="shared" si="0"/>
        <v>0</v>
      </c>
      <c r="F20" s="805">
        <v>0</v>
      </c>
      <c r="G20" s="805">
        <f t="shared" si="1"/>
        <v>0</v>
      </c>
      <c r="H20" s="805">
        <f t="shared" si="2"/>
        <v>0</v>
      </c>
    </row>
    <row r="21" spans="1:8" ht="30" customHeight="1">
      <c r="A21" s="809" t="s">
        <v>3300</v>
      </c>
      <c r="B21" s="803" t="s">
        <v>93</v>
      </c>
      <c r="C21" s="804">
        <v>3</v>
      </c>
      <c r="D21" s="807">
        <v>0</v>
      </c>
      <c r="E21" s="805">
        <f t="shared" si="0"/>
        <v>0</v>
      </c>
      <c r="F21" s="805">
        <v>0</v>
      </c>
      <c r="G21" s="805">
        <f t="shared" si="1"/>
        <v>0</v>
      </c>
      <c r="H21" s="805">
        <f t="shared" si="2"/>
        <v>0</v>
      </c>
    </row>
    <row r="22" spans="1:8" ht="30" customHeight="1">
      <c r="A22" s="809" t="s">
        <v>3301</v>
      </c>
      <c r="B22" s="803" t="s">
        <v>93</v>
      </c>
      <c r="C22" s="804">
        <v>4</v>
      </c>
      <c r="D22" s="807">
        <v>0</v>
      </c>
      <c r="E22" s="805">
        <f t="shared" si="0"/>
        <v>0</v>
      </c>
      <c r="F22" s="805">
        <v>0</v>
      </c>
      <c r="G22" s="805">
        <f t="shared" si="1"/>
        <v>0</v>
      </c>
      <c r="H22" s="805">
        <f t="shared" si="2"/>
        <v>0</v>
      </c>
    </row>
    <row r="23" spans="1:8" ht="30" customHeight="1">
      <c r="A23" s="809" t="s">
        <v>3302</v>
      </c>
      <c r="B23" s="803" t="s">
        <v>93</v>
      </c>
      <c r="C23" s="804">
        <v>7</v>
      </c>
      <c r="D23" s="807">
        <v>0</v>
      </c>
      <c r="E23" s="805">
        <f t="shared" si="0"/>
        <v>0</v>
      </c>
      <c r="F23" s="805">
        <v>0</v>
      </c>
      <c r="G23" s="805">
        <f t="shared" si="1"/>
        <v>0</v>
      </c>
      <c r="H23" s="805">
        <f t="shared" si="2"/>
        <v>0</v>
      </c>
    </row>
    <row r="24" spans="1:8" ht="30" customHeight="1">
      <c r="A24" s="809" t="s">
        <v>3303</v>
      </c>
      <c r="B24" s="803" t="s">
        <v>93</v>
      </c>
      <c r="C24" s="804">
        <v>13</v>
      </c>
      <c r="D24" s="807">
        <v>0</v>
      </c>
      <c r="E24" s="805">
        <f t="shared" si="0"/>
        <v>0</v>
      </c>
      <c r="F24" s="805">
        <v>0</v>
      </c>
      <c r="G24" s="805">
        <f t="shared" si="1"/>
        <v>0</v>
      </c>
      <c r="H24" s="805">
        <f t="shared" si="2"/>
        <v>0</v>
      </c>
    </row>
    <row r="25" spans="1:8" ht="30" customHeight="1">
      <c r="A25" s="809" t="s">
        <v>3304</v>
      </c>
      <c r="B25" s="803" t="s">
        <v>93</v>
      </c>
      <c r="C25" s="804">
        <v>2</v>
      </c>
      <c r="D25" s="807">
        <v>0</v>
      </c>
      <c r="E25" s="805">
        <f t="shared" si="0"/>
        <v>0</v>
      </c>
      <c r="F25" s="805">
        <v>0</v>
      </c>
      <c r="G25" s="805">
        <f t="shared" si="1"/>
        <v>0</v>
      </c>
      <c r="H25" s="805">
        <f t="shared" si="2"/>
        <v>0</v>
      </c>
    </row>
    <row r="26" spans="1:8" ht="30" customHeight="1">
      <c r="A26" s="809" t="s">
        <v>3305</v>
      </c>
      <c r="B26" s="803" t="s">
        <v>93</v>
      </c>
      <c r="C26" s="804">
        <v>2</v>
      </c>
      <c r="D26" s="807">
        <v>0</v>
      </c>
      <c r="E26" s="805">
        <f t="shared" si="0"/>
        <v>0</v>
      </c>
      <c r="F26" s="805">
        <v>0</v>
      </c>
      <c r="G26" s="805">
        <f t="shared" si="1"/>
        <v>0</v>
      </c>
      <c r="H26" s="805">
        <f t="shared" si="2"/>
        <v>0</v>
      </c>
    </row>
    <row r="27" spans="1:8" ht="30" customHeight="1">
      <c r="A27" s="809" t="s">
        <v>3306</v>
      </c>
      <c r="B27" s="803" t="s">
        <v>93</v>
      </c>
      <c r="C27" s="804">
        <v>1</v>
      </c>
      <c r="D27" s="807">
        <v>0</v>
      </c>
      <c r="E27" s="805">
        <f t="shared" si="0"/>
        <v>0</v>
      </c>
      <c r="F27" s="805">
        <v>0</v>
      </c>
      <c r="G27" s="805">
        <f t="shared" si="1"/>
        <v>0</v>
      </c>
      <c r="H27" s="805">
        <f t="shared" si="2"/>
        <v>0</v>
      </c>
    </row>
    <row r="28" spans="1:8" ht="30" customHeight="1">
      <c r="A28" s="809" t="s">
        <v>3307</v>
      </c>
      <c r="B28" s="803" t="s">
        <v>93</v>
      </c>
      <c r="C28" s="804">
        <v>1</v>
      </c>
      <c r="D28" s="807">
        <v>0</v>
      </c>
      <c r="E28" s="805">
        <f t="shared" si="0"/>
        <v>0</v>
      </c>
      <c r="F28" s="805">
        <v>0</v>
      </c>
      <c r="G28" s="805">
        <f t="shared" si="1"/>
        <v>0</v>
      </c>
      <c r="H28" s="805">
        <f t="shared" si="2"/>
        <v>0</v>
      </c>
    </row>
    <row r="29" spans="1:8" ht="30" customHeight="1">
      <c r="A29" s="809" t="s">
        <v>3308</v>
      </c>
      <c r="B29" s="803" t="s">
        <v>93</v>
      </c>
      <c r="C29" s="804">
        <v>2</v>
      </c>
      <c r="D29" s="807">
        <v>0</v>
      </c>
      <c r="E29" s="805">
        <f t="shared" si="0"/>
        <v>0</v>
      </c>
      <c r="F29" s="805">
        <v>0</v>
      </c>
      <c r="G29" s="805">
        <f t="shared" si="1"/>
        <v>0</v>
      </c>
      <c r="H29" s="805">
        <f t="shared" si="2"/>
        <v>0</v>
      </c>
    </row>
    <row r="30" spans="1:8" ht="30" customHeight="1">
      <c r="A30" s="809" t="s">
        <v>3309</v>
      </c>
      <c r="B30" s="803" t="s">
        <v>93</v>
      </c>
      <c r="C30" s="804">
        <v>2</v>
      </c>
      <c r="D30" s="807">
        <v>0</v>
      </c>
      <c r="E30" s="805">
        <f t="shared" si="0"/>
        <v>0</v>
      </c>
      <c r="F30" s="805">
        <v>0</v>
      </c>
      <c r="G30" s="805">
        <f t="shared" si="1"/>
        <v>0</v>
      </c>
      <c r="H30" s="805">
        <f t="shared" si="2"/>
        <v>0</v>
      </c>
    </row>
    <row r="31" spans="1:8" ht="30" customHeight="1">
      <c r="A31" s="1429" t="s">
        <v>3310</v>
      </c>
      <c r="B31" s="1429"/>
      <c r="C31" s="1429"/>
      <c r="D31" s="1429"/>
      <c r="E31" s="1429"/>
      <c r="F31" s="1429"/>
      <c r="G31" s="1429"/>
      <c r="H31" s="1429"/>
    </row>
    <row r="32" spans="1:8" ht="30" customHeight="1">
      <c r="A32" s="809" t="s">
        <v>3311</v>
      </c>
      <c r="B32" s="803" t="s">
        <v>93</v>
      </c>
      <c r="C32" s="804">
        <v>4</v>
      </c>
      <c r="D32" s="807">
        <v>0</v>
      </c>
      <c r="E32" s="805">
        <f t="shared" ref="E32:E41" si="3">CEILING(C32*D32,1)</f>
        <v>0</v>
      </c>
      <c r="F32" s="805">
        <v>0</v>
      </c>
      <c r="G32" s="805">
        <f t="shared" ref="G32:G41" si="4">CEILING(C32*F32,1)</f>
        <v>0</v>
      </c>
      <c r="H32" s="805">
        <f t="shared" ref="H32:H41" si="5">E32+G32</f>
        <v>0</v>
      </c>
    </row>
    <row r="33" spans="1:8" ht="30" customHeight="1">
      <c r="A33" s="809" t="s">
        <v>3312</v>
      </c>
      <c r="B33" s="803" t="s">
        <v>93</v>
      </c>
      <c r="C33" s="804">
        <v>4</v>
      </c>
      <c r="D33" s="807">
        <v>0</v>
      </c>
      <c r="E33" s="805">
        <f t="shared" si="3"/>
        <v>0</v>
      </c>
      <c r="F33" s="805">
        <v>0</v>
      </c>
      <c r="G33" s="805">
        <f t="shared" si="4"/>
        <v>0</v>
      </c>
      <c r="H33" s="805">
        <f t="shared" si="5"/>
        <v>0</v>
      </c>
    </row>
    <row r="34" spans="1:8" ht="30" customHeight="1">
      <c r="A34" s="809" t="s">
        <v>3313</v>
      </c>
      <c r="B34" s="803" t="s">
        <v>93</v>
      </c>
      <c r="C34" s="804">
        <v>4</v>
      </c>
      <c r="D34" s="807">
        <v>0</v>
      </c>
      <c r="E34" s="805">
        <f t="shared" si="3"/>
        <v>0</v>
      </c>
      <c r="F34" s="805">
        <v>0</v>
      </c>
      <c r="G34" s="805">
        <f t="shared" si="4"/>
        <v>0</v>
      </c>
      <c r="H34" s="805">
        <f t="shared" si="5"/>
        <v>0</v>
      </c>
    </row>
    <row r="35" spans="1:8" ht="30" customHeight="1">
      <c r="A35" s="809" t="s">
        <v>3314</v>
      </c>
      <c r="B35" s="803" t="s">
        <v>93</v>
      </c>
      <c r="C35" s="804">
        <v>4</v>
      </c>
      <c r="D35" s="807">
        <v>0</v>
      </c>
      <c r="E35" s="805">
        <f t="shared" si="3"/>
        <v>0</v>
      </c>
      <c r="F35" s="805">
        <v>0</v>
      </c>
      <c r="G35" s="805">
        <f t="shared" si="4"/>
        <v>0</v>
      </c>
      <c r="H35" s="805">
        <f t="shared" si="5"/>
        <v>0</v>
      </c>
    </row>
    <row r="36" spans="1:8" ht="30" customHeight="1">
      <c r="A36" s="802" t="s">
        <v>3062</v>
      </c>
      <c r="B36" s="803" t="s">
        <v>93</v>
      </c>
      <c r="C36" s="804">
        <v>4</v>
      </c>
      <c r="D36" s="805">
        <v>0</v>
      </c>
      <c r="E36" s="805">
        <f t="shared" si="3"/>
        <v>0</v>
      </c>
      <c r="F36" s="805">
        <v>0</v>
      </c>
      <c r="G36" s="805">
        <f t="shared" si="4"/>
        <v>0</v>
      </c>
      <c r="H36" s="805">
        <f t="shared" si="5"/>
        <v>0</v>
      </c>
    </row>
    <row r="37" spans="1:8" ht="30" customHeight="1">
      <c r="A37" s="802" t="s">
        <v>3315</v>
      </c>
      <c r="B37" s="803" t="s">
        <v>309</v>
      </c>
      <c r="C37" s="804">
        <v>400</v>
      </c>
      <c r="D37" s="805">
        <v>0</v>
      </c>
      <c r="E37" s="805">
        <f t="shared" si="3"/>
        <v>0</v>
      </c>
      <c r="F37" s="805">
        <v>0</v>
      </c>
      <c r="G37" s="805">
        <f t="shared" si="4"/>
        <v>0</v>
      </c>
      <c r="H37" s="805">
        <f t="shared" si="5"/>
        <v>0</v>
      </c>
    </row>
    <row r="38" spans="1:8" ht="30" customHeight="1">
      <c r="A38" s="802" t="s">
        <v>3316</v>
      </c>
      <c r="B38" s="803" t="s">
        <v>309</v>
      </c>
      <c r="C38" s="804">
        <v>200</v>
      </c>
      <c r="D38" s="805">
        <v>0</v>
      </c>
      <c r="E38" s="805">
        <f t="shared" si="3"/>
        <v>0</v>
      </c>
      <c r="F38" s="805">
        <v>0</v>
      </c>
      <c r="G38" s="805">
        <f t="shared" si="4"/>
        <v>0</v>
      </c>
      <c r="H38" s="805">
        <f t="shared" si="5"/>
        <v>0</v>
      </c>
    </row>
    <row r="39" spans="1:8" ht="30" customHeight="1">
      <c r="A39" s="802" t="s">
        <v>3317</v>
      </c>
      <c r="B39" s="803" t="s">
        <v>309</v>
      </c>
      <c r="C39" s="804">
        <v>200</v>
      </c>
      <c r="D39" s="805">
        <v>0</v>
      </c>
      <c r="E39" s="805">
        <f t="shared" si="3"/>
        <v>0</v>
      </c>
      <c r="F39" s="805">
        <v>0</v>
      </c>
      <c r="G39" s="805">
        <f t="shared" si="4"/>
        <v>0</v>
      </c>
      <c r="H39" s="805">
        <f t="shared" si="5"/>
        <v>0</v>
      </c>
    </row>
    <row r="40" spans="1:8" ht="30" customHeight="1">
      <c r="A40" s="809" t="s">
        <v>3318</v>
      </c>
      <c r="B40" s="803" t="s">
        <v>93</v>
      </c>
      <c r="C40" s="804">
        <v>1</v>
      </c>
      <c r="D40" s="807">
        <v>0</v>
      </c>
      <c r="E40" s="805">
        <f t="shared" si="3"/>
        <v>0</v>
      </c>
      <c r="F40" s="805">
        <v>0</v>
      </c>
      <c r="G40" s="805">
        <f t="shared" si="4"/>
        <v>0</v>
      </c>
      <c r="H40" s="805">
        <f t="shared" si="5"/>
        <v>0</v>
      </c>
    </row>
    <row r="41" spans="1:8" ht="30" customHeight="1">
      <c r="A41" s="809" t="s">
        <v>3319</v>
      </c>
      <c r="B41" s="803" t="s">
        <v>93</v>
      </c>
      <c r="C41" s="804">
        <v>1</v>
      </c>
      <c r="D41" s="807">
        <v>0</v>
      </c>
      <c r="E41" s="805">
        <f t="shared" si="3"/>
        <v>0</v>
      </c>
      <c r="F41" s="805">
        <v>0</v>
      </c>
      <c r="G41" s="805">
        <f t="shared" si="4"/>
        <v>0</v>
      </c>
      <c r="H41" s="805">
        <f t="shared" si="5"/>
        <v>0</v>
      </c>
    </row>
    <row r="42" spans="1:8" ht="30" customHeight="1">
      <c r="A42" s="1429" t="s">
        <v>3320</v>
      </c>
      <c r="B42" s="1429"/>
      <c r="C42" s="1429"/>
      <c r="D42" s="1429"/>
      <c r="E42" s="1429"/>
      <c r="F42" s="1429"/>
      <c r="G42" s="1429"/>
      <c r="H42" s="1429"/>
    </row>
    <row r="43" spans="1:8" ht="30" customHeight="1">
      <c r="A43" s="809" t="s">
        <v>3321</v>
      </c>
      <c r="B43" s="803" t="s">
        <v>93</v>
      </c>
      <c r="C43" s="804">
        <v>2</v>
      </c>
      <c r="D43" s="807">
        <v>0</v>
      </c>
      <c r="E43" s="805">
        <f>CEILING(C43*D43,1)</f>
        <v>0</v>
      </c>
      <c r="F43" s="805">
        <v>0</v>
      </c>
      <c r="G43" s="805">
        <f>CEILING(C43*F43,1)</f>
        <v>0</v>
      </c>
      <c r="H43" s="805">
        <f>E43+G43</f>
        <v>0</v>
      </c>
    </row>
    <row r="44" spans="1:8" ht="30" customHeight="1">
      <c r="A44" s="809" t="s">
        <v>3322</v>
      </c>
      <c r="B44" s="803" t="s">
        <v>93</v>
      </c>
      <c r="C44" s="804">
        <v>2</v>
      </c>
      <c r="D44" s="807">
        <v>0</v>
      </c>
      <c r="E44" s="805">
        <f>CEILING(C44*D44,1)</f>
        <v>0</v>
      </c>
      <c r="F44" s="805">
        <v>0</v>
      </c>
      <c r="G44" s="805">
        <f>CEILING(C44*F44,1)</f>
        <v>0</v>
      </c>
      <c r="H44" s="805">
        <f>E44+G44</f>
        <v>0</v>
      </c>
    </row>
    <row r="45" spans="1:8" ht="30" customHeight="1">
      <c r="A45" s="802" t="s">
        <v>3288</v>
      </c>
      <c r="B45" s="803" t="s">
        <v>309</v>
      </c>
      <c r="C45" s="804">
        <v>20</v>
      </c>
      <c r="D45" s="805">
        <v>0</v>
      </c>
      <c r="E45" s="805">
        <f>CEILING(C45*D45,1)</f>
        <v>0</v>
      </c>
      <c r="F45" s="805">
        <v>0</v>
      </c>
      <c r="G45" s="805">
        <f>CEILING(C45*F45,1)</f>
        <v>0</v>
      </c>
      <c r="H45" s="805">
        <f>E45+G45</f>
        <v>0</v>
      </c>
    </row>
    <row r="46" spans="1:8" ht="30" customHeight="1">
      <c r="A46" s="802" t="s">
        <v>3291</v>
      </c>
      <c r="B46" s="803" t="s">
        <v>309</v>
      </c>
      <c r="C46" s="804">
        <v>20</v>
      </c>
      <c r="D46" s="807">
        <v>0</v>
      </c>
      <c r="E46" s="805">
        <f>CEILING(C46*D46,1)</f>
        <v>0</v>
      </c>
      <c r="F46" s="805">
        <v>0</v>
      </c>
      <c r="G46" s="805">
        <f>CEILING(C46*F46,1)</f>
        <v>0</v>
      </c>
      <c r="H46" s="805">
        <f>E46+G46</f>
        <v>0</v>
      </c>
    </row>
    <row r="47" spans="1:8" ht="30" customHeight="1">
      <c r="A47" s="1429" t="s">
        <v>3243</v>
      </c>
      <c r="B47" s="1429"/>
      <c r="C47" s="1429"/>
      <c r="D47" s="1429"/>
      <c r="E47" s="1429"/>
      <c r="F47" s="1429"/>
      <c r="G47" s="1429"/>
      <c r="H47" s="1429"/>
    </row>
    <row r="48" spans="1:8" ht="30" customHeight="1">
      <c r="A48" s="802" t="s">
        <v>3245</v>
      </c>
      <c r="B48" s="808" t="s">
        <v>309</v>
      </c>
      <c r="C48" s="804">
        <v>140</v>
      </c>
      <c r="D48" s="805">
        <v>0</v>
      </c>
      <c r="E48" s="805">
        <f t="shared" ref="E48:E59" si="6">CEILING(C48*D48,1)</f>
        <v>0</v>
      </c>
      <c r="F48" s="805">
        <v>0</v>
      </c>
      <c r="G48" s="805">
        <f t="shared" ref="G48:G59" si="7">CEILING(C48*F48,1)</f>
        <v>0</v>
      </c>
      <c r="H48" s="805">
        <f t="shared" ref="H48:H59" si="8">E48+G48</f>
        <v>0</v>
      </c>
    </row>
    <row r="49" spans="1:8" ht="30" customHeight="1">
      <c r="A49" s="802" t="s">
        <v>3247</v>
      </c>
      <c r="B49" s="808" t="s">
        <v>255</v>
      </c>
      <c r="C49" s="804">
        <v>0.7</v>
      </c>
      <c r="D49" s="805">
        <v>0</v>
      </c>
      <c r="E49" s="805">
        <f t="shared" si="6"/>
        <v>0</v>
      </c>
      <c r="F49" s="805">
        <v>0</v>
      </c>
      <c r="G49" s="805">
        <f t="shared" si="7"/>
        <v>0</v>
      </c>
      <c r="H49" s="805">
        <f t="shared" si="8"/>
        <v>0</v>
      </c>
    </row>
    <row r="50" spans="1:8" ht="30" customHeight="1">
      <c r="A50" s="802" t="s">
        <v>3248</v>
      </c>
      <c r="B50" s="808" t="s">
        <v>255</v>
      </c>
      <c r="C50" s="804">
        <v>14.000000000000002</v>
      </c>
      <c r="D50" s="805">
        <v>0</v>
      </c>
      <c r="E50" s="805">
        <f t="shared" si="6"/>
        <v>0</v>
      </c>
      <c r="F50" s="805">
        <v>0</v>
      </c>
      <c r="G50" s="805">
        <f t="shared" si="7"/>
        <v>0</v>
      </c>
      <c r="H50" s="805">
        <f t="shared" si="8"/>
        <v>0</v>
      </c>
    </row>
    <row r="51" spans="1:8" ht="30" customHeight="1">
      <c r="A51" s="809" t="s">
        <v>3251</v>
      </c>
      <c r="B51" s="803" t="s">
        <v>187</v>
      </c>
      <c r="C51" s="804">
        <v>5</v>
      </c>
      <c r="D51" s="805">
        <v>0</v>
      </c>
      <c r="E51" s="805">
        <f t="shared" si="6"/>
        <v>0</v>
      </c>
      <c r="F51" s="805">
        <v>0</v>
      </c>
      <c r="G51" s="805">
        <f t="shared" si="7"/>
        <v>0</v>
      </c>
      <c r="H51" s="805">
        <f t="shared" si="8"/>
        <v>0</v>
      </c>
    </row>
    <row r="52" spans="1:8" ht="30" customHeight="1">
      <c r="A52" s="809" t="s">
        <v>3252</v>
      </c>
      <c r="B52" s="803" t="s">
        <v>93</v>
      </c>
      <c r="C52" s="804">
        <v>2</v>
      </c>
      <c r="D52" s="805">
        <v>0</v>
      </c>
      <c r="E52" s="805">
        <f t="shared" si="6"/>
        <v>0</v>
      </c>
      <c r="F52" s="805">
        <v>0</v>
      </c>
      <c r="G52" s="805">
        <f t="shared" si="7"/>
        <v>0</v>
      </c>
      <c r="H52" s="805">
        <f t="shared" si="8"/>
        <v>0</v>
      </c>
    </row>
    <row r="53" spans="1:8" ht="30" customHeight="1">
      <c r="A53" s="802" t="s">
        <v>3323</v>
      </c>
      <c r="B53" s="808" t="s">
        <v>1677</v>
      </c>
      <c r="C53" s="837">
        <v>0.2</v>
      </c>
      <c r="D53" s="805">
        <v>0</v>
      </c>
      <c r="E53" s="805">
        <f t="shared" si="6"/>
        <v>0</v>
      </c>
      <c r="F53" s="807">
        <v>0</v>
      </c>
      <c r="G53" s="805">
        <f t="shared" si="7"/>
        <v>0</v>
      </c>
      <c r="H53" s="805">
        <f t="shared" si="8"/>
        <v>0</v>
      </c>
    </row>
    <row r="54" spans="1:8" ht="30" customHeight="1">
      <c r="A54" s="802" t="s">
        <v>3324</v>
      </c>
      <c r="B54" s="808" t="s">
        <v>309</v>
      </c>
      <c r="C54" s="804">
        <v>200</v>
      </c>
      <c r="D54" s="805">
        <v>0</v>
      </c>
      <c r="E54" s="805">
        <f t="shared" si="6"/>
        <v>0</v>
      </c>
      <c r="F54" s="805">
        <v>0</v>
      </c>
      <c r="G54" s="805">
        <f t="shared" si="7"/>
        <v>0</v>
      </c>
      <c r="H54" s="805">
        <f t="shared" si="8"/>
        <v>0</v>
      </c>
    </row>
    <row r="55" spans="1:8" ht="30" customHeight="1">
      <c r="A55" s="802" t="s">
        <v>3325</v>
      </c>
      <c r="B55" s="808" t="s">
        <v>309</v>
      </c>
      <c r="C55" s="804">
        <v>200</v>
      </c>
      <c r="D55" s="805">
        <v>0</v>
      </c>
      <c r="E55" s="805">
        <f t="shared" si="6"/>
        <v>0</v>
      </c>
      <c r="F55" s="805">
        <v>0</v>
      </c>
      <c r="G55" s="805">
        <f t="shared" si="7"/>
        <v>0</v>
      </c>
      <c r="H55" s="805">
        <f t="shared" si="8"/>
        <v>0</v>
      </c>
    </row>
    <row r="56" spans="1:8" ht="30" customHeight="1">
      <c r="A56" s="802" t="s">
        <v>3326</v>
      </c>
      <c r="B56" s="808" t="s">
        <v>207</v>
      </c>
      <c r="C56" s="804">
        <v>5</v>
      </c>
      <c r="D56" s="807">
        <v>0</v>
      </c>
      <c r="E56" s="805">
        <f t="shared" si="6"/>
        <v>0</v>
      </c>
      <c r="F56" s="805">
        <v>0</v>
      </c>
      <c r="G56" s="805">
        <f t="shared" si="7"/>
        <v>0</v>
      </c>
      <c r="H56" s="805">
        <f t="shared" si="8"/>
        <v>0</v>
      </c>
    </row>
    <row r="57" spans="1:8" ht="30" customHeight="1">
      <c r="A57" s="802" t="s">
        <v>3327</v>
      </c>
      <c r="B57" s="808" t="s">
        <v>309</v>
      </c>
      <c r="C57" s="804">
        <v>200</v>
      </c>
      <c r="D57" s="805">
        <v>0</v>
      </c>
      <c r="E57" s="805">
        <f t="shared" si="6"/>
        <v>0</v>
      </c>
      <c r="F57" s="805">
        <v>0</v>
      </c>
      <c r="G57" s="805">
        <f t="shared" si="7"/>
        <v>0</v>
      </c>
      <c r="H57" s="805">
        <f t="shared" si="8"/>
        <v>0</v>
      </c>
    </row>
    <row r="58" spans="1:8" ht="30" customHeight="1">
      <c r="A58" s="802" t="s">
        <v>3328</v>
      </c>
      <c r="B58" s="808" t="s">
        <v>309</v>
      </c>
      <c r="C58" s="804">
        <v>200</v>
      </c>
      <c r="D58" s="805">
        <v>0</v>
      </c>
      <c r="E58" s="805">
        <f t="shared" si="6"/>
        <v>0</v>
      </c>
      <c r="F58" s="805">
        <v>0</v>
      </c>
      <c r="G58" s="805">
        <f t="shared" si="7"/>
        <v>0</v>
      </c>
      <c r="H58" s="805">
        <f t="shared" si="8"/>
        <v>0</v>
      </c>
    </row>
    <row r="59" spans="1:8" ht="30" customHeight="1">
      <c r="A59" s="802" t="s">
        <v>3329</v>
      </c>
      <c r="B59" s="808" t="s">
        <v>190</v>
      </c>
      <c r="C59" s="804">
        <v>70</v>
      </c>
      <c r="D59" s="805">
        <v>0</v>
      </c>
      <c r="E59" s="805">
        <f t="shared" si="6"/>
        <v>0</v>
      </c>
      <c r="F59" s="805">
        <v>0</v>
      </c>
      <c r="G59" s="805">
        <f t="shared" si="7"/>
        <v>0</v>
      </c>
      <c r="H59" s="805">
        <f t="shared" si="8"/>
        <v>0</v>
      </c>
    </row>
    <row r="60" spans="1:8" ht="30" customHeight="1">
      <c r="A60" s="803" t="s">
        <v>3330</v>
      </c>
      <c r="B60" s="803" t="s">
        <v>3331</v>
      </c>
      <c r="C60" s="804">
        <v>0.8</v>
      </c>
      <c r="D60" s="805">
        <v>0</v>
      </c>
      <c r="E60" s="804">
        <f>C60*D60</f>
        <v>0</v>
      </c>
      <c r="F60" s="805">
        <v>0</v>
      </c>
      <c r="G60" s="805">
        <f>F60*C60</f>
        <v>0</v>
      </c>
      <c r="H60" s="805">
        <f>G60+E60</f>
        <v>0</v>
      </c>
    </row>
    <row r="61" spans="1:8" ht="30" customHeight="1">
      <c r="A61" s="803" t="s">
        <v>3332</v>
      </c>
      <c r="B61" s="803" t="s">
        <v>3331</v>
      </c>
      <c r="C61" s="806">
        <v>0.8</v>
      </c>
      <c r="D61" s="805">
        <v>0</v>
      </c>
      <c r="E61" s="804">
        <f>C61*D61</f>
        <v>0</v>
      </c>
      <c r="F61" s="805">
        <v>0</v>
      </c>
      <c r="G61" s="805">
        <f>F61*C61</f>
        <v>0</v>
      </c>
      <c r="H61" s="805">
        <f>G61+E61</f>
        <v>0</v>
      </c>
    </row>
    <row r="62" spans="1:8" ht="30" customHeight="1">
      <c r="A62" s="1429" t="s">
        <v>3253</v>
      </c>
      <c r="B62" s="1429"/>
      <c r="C62" s="1429"/>
      <c r="D62" s="1429"/>
      <c r="E62" s="1429"/>
      <c r="F62" s="1429"/>
      <c r="G62" s="1429"/>
      <c r="H62" s="1429"/>
    </row>
    <row r="63" spans="1:8" ht="30" customHeight="1">
      <c r="A63" s="803" t="s">
        <v>3257</v>
      </c>
      <c r="B63" s="803"/>
      <c r="C63" s="804"/>
      <c r="D63" s="805"/>
      <c r="E63" s="805">
        <f>CEILING(0.03*SUM(E6:E62),100)</f>
        <v>0</v>
      </c>
      <c r="F63" s="805"/>
      <c r="G63" s="805"/>
      <c r="H63" s="805">
        <f>E63</f>
        <v>0</v>
      </c>
    </row>
    <row r="64" spans="1:8" ht="30" customHeight="1">
      <c r="A64" s="835" t="s">
        <v>3258</v>
      </c>
      <c r="B64" s="835"/>
      <c r="C64" s="815"/>
      <c r="D64" s="815"/>
      <c r="E64" s="816">
        <f>SUM(E6:E63)</f>
        <v>0</v>
      </c>
      <c r="F64" s="816"/>
      <c r="G64" s="816">
        <f>SUM(G6:G62)</f>
        <v>0</v>
      </c>
      <c r="H64" s="816">
        <f>SUM(H6:H63)</f>
        <v>0</v>
      </c>
    </row>
  </sheetData>
  <mergeCells count="11">
    <mergeCell ref="A4:H4"/>
    <mergeCell ref="A1:H1"/>
    <mergeCell ref="A2:C2"/>
    <mergeCell ref="D2:H2"/>
    <mergeCell ref="A3:C3"/>
    <mergeCell ref="D3:H3"/>
    <mergeCell ref="A6:H6"/>
    <mergeCell ref="A31:H31"/>
    <mergeCell ref="A42:H42"/>
    <mergeCell ref="A47:H47"/>
    <mergeCell ref="A62:H62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17" sqref="J17"/>
    </sheetView>
  </sheetViews>
  <sheetFormatPr baseColWidth="10" defaultColWidth="8.7109375" defaultRowHeight="13" x14ac:dyDescent="0"/>
  <cols>
    <col min="2" max="2" width="13.85546875" customWidth="1"/>
    <col min="4" max="4" width="16" customWidth="1"/>
    <col min="6" max="6" width="10.7109375" customWidth="1"/>
    <col min="7" max="7" width="11.140625" customWidth="1"/>
    <col min="8" max="8" width="9.85546875" customWidth="1"/>
  </cols>
  <sheetData>
    <row r="1" spans="1:8" ht="15">
      <c r="A1" s="955"/>
      <c r="B1" s="956"/>
      <c r="C1" s="957"/>
      <c r="D1" s="958"/>
      <c r="E1" s="958"/>
      <c r="F1" s="958"/>
      <c r="G1" s="958"/>
      <c r="H1" s="959"/>
    </row>
    <row r="2" spans="1:8" ht="15">
      <c r="A2" s="960"/>
      <c r="B2" s="961" t="s">
        <v>3401</v>
      </c>
      <c r="C2" s="962"/>
      <c r="D2" s="963" t="s">
        <v>3402</v>
      </c>
      <c r="E2" s="963" t="s">
        <v>3403</v>
      </c>
      <c r="F2" s="963" t="s">
        <v>3404</v>
      </c>
      <c r="G2" s="964" t="s">
        <v>3405</v>
      </c>
      <c r="H2" s="965" t="s">
        <v>3406</v>
      </c>
    </row>
    <row r="3" spans="1:8" ht="15">
      <c r="A3" s="966"/>
      <c r="B3" s="967"/>
      <c r="C3" s="968"/>
      <c r="D3" s="969"/>
      <c r="E3" s="969"/>
      <c r="F3" s="969"/>
      <c r="G3" s="969"/>
      <c r="H3" s="970"/>
    </row>
    <row r="4" spans="1:8" ht="15">
      <c r="A4" s="971" t="s">
        <v>3407</v>
      </c>
      <c r="B4" s="928" t="s">
        <v>3394</v>
      </c>
      <c r="C4" s="972"/>
      <c r="D4" s="973"/>
      <c r="E4" s="973"/>
      <c r="F4" s="973"/>
      <c r="G4" s="974"/>
      <c r="H4" s="975"/>
    </row>
    <row r="5" spans="1:8" ht="15">
      <c r="A5" s="976" t="s">
        <v>3408</v>
      </c>
      <c r="B5" s="954" t="s">
        <v>3400</v>
      </c>
      <c r="C5" s="962"/>
      <c r="D5" s="974"/>
      <c r="E5" s="974"/>
      <c r="F5" s="974"/>
      <c r="G5" s="974"/>
      <c r="H5" s="975"/>
    </row>
    <row r="6" spans="1:8" ht="15">
      <c r="A6" s="977" t="s">
        <v>3397</v>
      </c>
      <c r="B6" s="954" t="s">
        <v>3287</v>
      </c>
      <c r="C6" s="978"/>
      <c r="D6" s="979"/>
      <c r="E6" s="979"/>
      <c r="F6" s="979"/>
      <c r="G6" s="979"/>
      <c r="H6" s="975"/>
    </row>
    <row r="7" spans="1:8" ht="15">
      <c r="A7" s="980"/>
      <c r="B7" s="928"/>
      <c r="C7" s="962"/>
      <c r="D7" s="974"/>
      <c r="E7" s="974"/>
      <c r="F7" s="974"/>
      <c r="G7" s="974"/>
      <c r="H7" s="975"/>
    </row>
    <row r="8" spans="1:8" ht="15">
      <c r="A8" s="981"/>
      <c r="B8" s="982" t="s">
        <v>3409</v>
      </c>
      <c r="C8" s="978"/>
      <c r="D8" s="979"/>
      <c r="E8" s="979"/>
      <c r="F8" s="979"/>
      <c r="G8" s="979"/>
      <c r="H8" s="975"/>
    </row>
    <row r="9" spans="1:8" ht="15">
      <c r="A9" s="981"/>
      <c r="B9" s="982"/>
      <c r="C9" s="978"/>
      <c r="D9" s="979"/>
      <c r="E9" s="979"/>
      <c r="F9" s="979"/>
      <c r="G9" s="979"/>
      <c r="H9" s="975"/>
    </row>
    <row r="10" spans="1:8" ht="15">
      <c r="A10" s="983"/>
      <c r="B10" s="984"/>
      <c r="C10" s="985"/>
      <c r="D10" s="986"/>
      <c r="E10" s="987"/>
      <c r="F10" s="987"/>
      <c r="G10" s="987"/>
      <c r="H10" s="988"/>
    </row>
    <row r="11" spans="1:8" ht="15">
      <c r="A11" s="983"/>
      <c r="B11" s="984"/>
      <c r="C11" s="985"/>
      <c r="D11" s="986"/>
      <c r="E11" s="987"/>
      <c r="F11" s="987"/>
      <c r="G11" s="987"/>
      <c r="H11" s="988"/>
    </row>
    <row r="12" spans="1:8" ht="15">
      <c r="A12" s="983" t="s">
        <v>3410</v>
      </c>
      <c r="B12" s="984" t="s">
        <v>3287</v>
      </c>
      <c r="C12" s="985" t="s">
        <v>3369</v>
      </c>
      <c r="D12" s="986">
        <f>SUM(E12:H12)</f>
        <v>0</v>
      </c>
      <c r="E12" s="987">
        <f>SUM('EZS-areal-pol'!G33)</f>
        <v>0</v>
      </c>
      <c r="F12" s="987">
        <f>SUM('EZS-areal-pol'!G82)</f>
        <v>0</v>
      </c>
      <c r="G12" s="987">
        <f>SUM('EZS-areal-pol'!G89)</f>
        <v>0</v>
      </c>
      <c r="H12" s="988">
        <v>0</v>
      </c>
    </row>
    <row r="13" spans="1:8" ht="15">
      <c r="A13" s="983"/>
      <c r="B13" s="984"/>
      <c r="C13" s="985"/>
      <c r="D13" s="986"/>
      <c r="E13" s="987"/>
      <c r="F13" s="987"/>
      <c r="G13" s="987"/>
      <c r="H13" s="988"/>
    </row>
    <row r="14" spans="1:8" ht="15">
      <c r="A14" s="983"/>
      <c r="B14" s="989"/>
      <c r="C14" s="985"/>
      <c r="D14" s="986"/>
      <c r="E14" s="987"/>
      <c r="F14" s="987"/>
      <c r="G14" s="987"/>
      <c r="H14" s="988"/>
    </row>
    <row r="15" spans="1:8" ht="18" customHeight="1">
      <c r="A15" s="990"/>
      <c r="B15" s="991"/>
      <c r="C15" s="992"/>
      <c r="D15" s="993"/>
      <c r="E15" s="993"/>
      <c r="F15" s="993"/>
      <c r="G15" s="994"/>
      <c r="H15" s="995"/>
    </row>
    <row r="16" spans="1:8" ht="15">
      <c r="A16" s="996"/>
      <c r="B16" s="997" t="s">
        <v>2044</v>
      </c>
      <c r="C16" s="985" t="s">
        <v>3369</v>
      </c>
      <c r="D16" s="998">
        <f>SUM(D10:D14)</f>
        <v>0</v>
      </c>
      <c r="E16" s="998">
        <f>SUM(E10:E14)</f>
        <v>0</v>
      </c>
      <c r="F16" s="998">
        <f>SUM(F10:F14)</f>
        <v>0</v>
      </c>
      <c r="G16" s="998">
        <f>SUM(G10:G14)</f>
        <v>0</v>
      </c>
      <c r="H16" s="999">
        <f>SUM(H10:H14)</f>
        <v>0</v>
      </c>
    </row>
    <row r="17" spans="1:8" ht="15">
      <c r="A17" s="980"/>
      <c r="B17" s="1000"/>
      <c r="C17" s="962"/>
      <c r="D17" s="974"/>
      <c r="E17" s="974"/>
      <c r="F17" s="974"/>
      <c r="G17" s="974"/>
      <c r="H17" s="975"/>
    </row>
    <row r="18" spans="1:8" ht="15">
      <c r="A18" s="960"/>
      <c r="B18" s="1001"/>
      <c r="C18" s="978"/>
      <c r="D18" s="1002"/>
      <c r="E18" s="979"/>
      <c r="F18" s="974"/>
      <c r="G18" s="974"/>
      <c r="H18" s="975"/>
    </row>
    <row r="19" spans="1:8" ht="15">
      <c r="A19" s="960"/>
      <c r="B19" s="961"/>
      <c r="C19" s="961"/>
      <c r="D19" s="1003"/>
      <c r="E19" s="974"/>
      <c r="F19" s="974"/>
      <c r="G19" s="974"/>
      <c r="H19" s="975"/>
    </row>
    <row r="20" spans="1:8" ht="15">
      <c r="A20" s="1004"/>
      <c r="B20" s="1003" t="s">
        <v>3411</v>
      </c>
      <c r="C20" s="961"/>
      <c r="D20" s="979"/>
      <c r="E20" s="979"/>
      <c r="F20" s="979"/>
      <c r="G20" s="979"/>
      <c r="H20" s="975"/>
    </row>
    <row r="21" spans="1:8" ht="15">
      <c r="A21" s="1005"/>
      <c r="B21" s="1006" t="s">
        <v>3412</v>
      </c>
      <c r="C21" s="992"/>
      <c r="D21" s="993"/>
      <c r="E21" s="993"/>
      <c r="F21" s="993"/>
      <c r="G21" s="969"/>
      <c r="H21" s="970"/>
    </row>
    <row r="22" spans="1:8" ht="15">
      <c r="A22" s="955"/>
      <c r="B22" s="956"/>
      <c r="C22" s="957"/>
      <c r="D22" s="958"/>
      <c r="E22" s="979"/>
      <c r="F22" s="958"/>
      <c r="G22" s="979"/>
      <c r="H22" s="975"/>
    </row>
    <row r="23" spans="1:8" ht="15">
      <c r="A23" s="976" t="s">
        <v>1584</v>
      </c>
      <c r="B23" s="1003" t="s">
        <v>3413</v>
      </c>
      <c r="C23" s="1000"/>
      <c r="D23" s="974"/>
      <c r="E23" s="974"/>
      <c r="F23" s="1007" t="s">
        <v>3414</v>
      </c>
      <c r="G23" s="974"/>
      <c r="H23" s="1008"/>
    </row>
    <row r="24" spans="1:8" ht="15">
      <c r="A24" s="976"/>
      <c r="B24" s="1003"/>
      <c r="C24" s="1000"/>
      <c r="D24" s="974"/>
      <c r="E24" s="974"/>
      <c r="F24" s="1007" t="s">
        <v>3415</v>
      </c>
      <c r="G24" s="974"/>
      <c r="H24" s="1009"/>
    </row>
    <row r="25" spans="1:8" ht="15">
      <c r="A25" s="976" t="s">
        <v>3416</v>
      </c>
      <c r="B25" s="1010" t="s">
        <v>3417</v>
      </c>
      <c r="C25" s="1000"/>
      <c r="D25" s="974"/>
      <c r="E25" s="974"/>
      <c r="F25" s="974"/>
      <c r="G25" s="974"/>
      <c r="H25" s="975"/>
    </row>
    <row r="26" spans="1:8" ht="15">
      <c r="A26" s="966"/>
      <c r="B26" s="967"/>
      <c r="C26" s="968"/>
      <c r="D26" s="969"/>
      <c r="E26" s="969"/>
      <c r="F26" s="969"/>
      <c r="G26" s="969"/>
      <c r="H26" s="970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selection activeCell="C20" sqref="C20"/>
    </sheetView>
  </sheetViews>
  <sheetFormatPr baseColWidth="10" defaultColWidth="8.7109375" defaultRowHeight="13" x14ac:dyDescent="0"/>
  <cols>
    <col min="1" max="1" width="4.42578125" customWidth="1"/>
    <col min="2" max="2" width="10" customWidth="1"/>
    <col min="3" max="3" width="64.7109375" customWidth="1"/>
    <col min="4" max="4" width="6.85546875" customWidth="1"/>
    <col min="7" max="7" width="13.42578125" customWidth="1"/>
    <col min="9" max="9" width="12.5703125" customWidth="1"/>
    <col min="13" max="13" width="10.140625" bestFit="1" customWidth="1"/>
  </cols>
  <sheetData>
    <row r="1" spans="1:9" s="854" customFormat="1">
      <c r="A1" s="927"/>
      <c r="B1" s="928"/>
      <c r="C1" s="928"/>
      <c r="D1" s="850"/>
      <c r="E1" s="851"/>
      <c r="F1" s="852"/>
      <c r="G1" s="853"/>
    </row>
    <row r="2" spans="1:9" s="854" customFormat="1">
      <c r="A2" s="927"/>
      <c r="B2" s="951" t="s">
        <v>3393</v>
      </c>
      <c r="C2" s="951" t="s">
        <v>3400</v>
      </c>
      <c r="D2" s="928"/>
      <c r="E2" s="851"/>
      <c r="F2" s="852"/>
      <c r="G2" s="853"/>
    </row>
    <row r="3" spans="1:9" s="854" customFormat="1">
      <c r="A3" s="927"/>
      <c r="B3" s="951"/>
      <c r="C3" s="951"/>
      <c r="D3" s="928"/>
      <c r="E3" s="851"/>
      <c r="F3" s="852"/>
      <c r="G3" s="853"/>
    </row>
    <row r="4" spans="1:9" s="854" customFormat="1">
      <c r="A4" s="927"/>
      <c r="B4" s="928" t="s">
        <v>73</v>
      </c>
      <c r="C4" s="928" t="s">
        <v>3394</v>
      </c>
      <c r="D4" s="928"/>
      <c r="E4" s="851"/>
      <c r="F4" s="852"/>
      <c r="G4" s="853"/>
    </row>
    <row r="5" spans="1:9" s="854" customFormat="1">
      <c r="A5" s="927"/>
      <c r="B5" s="928" t="s">
        <v>3395</v>
      </c>
      <c r="C5" s="928" t="s">
        <v>3396</v>
      </c>
      <c r="D5" s="928"/>
      <c r="E5" s="851"/>
      <c r="F5" s="852"/>
      <c r="G5" s="853"/>
    </row>
    <row r="6" spans="1:9" s="854" customFormat="1">
      <c r="A6" s="927"/>
      <c r="B6" s="928" t="s">
        <v>3397</v>
      </c>
      <c r="C6" s="954" t="s">
        <v>3287</v>
      </c>
      <c r="D6" s="928"/>
      <c r="E6" s="851"/>
      <c r="F6" s="852"/>
      <c r="G6" s="853"/>
    </row>
    <row r="7" spans="1:9" s="854" customFormat="1">
      <c r="A7" s="952"/>
      <c r="B7" s="928" t="s">
        <v>3398</v>
      </c>
      <c r="C7" s="928" t="s">
        <v>3399</v>
      </c>
      <c r="D7" s="928"/>
      <c r="E7" s="851"/>
      <c r="F7" s="852"/>
      <c r="G7" s="853"/>
    </row>
    <row r="8" spans="1:9" s="854" customFormat="1">
      <c r="A8" s="952"/>
      <c r="B8" s="928"/>
      <c r="C8" s="928"/>
      <c r="D8" s="928"/>
      <c r="E8" s="851"/>
      <c r="F8" s="852"/>
      <c r="G8" s="853"/>
    </row>
    <row r="9" spans="1:9" s="1068" customFormat="1">
      <c r="A9" s="1064" t="s">
        <v>1606</v>
      </c>
      <c r="B9" s="1065" t="s">
        <v>3445</v>
      </c>
      <c r="C9" s="1065" t="s">
        <v>3446</v>
      </c>
      <c r="D9" s="1066" t="s">
        <v>3447</v>
      </c>
      <c r="E9" s="1066" t="s">
        <v>3448</v>
      </c>
      <c r="F9" s="1067" t="s">
        <v>3449</v>
      </c>
      <c r="G9" s="1067" t="s">
        <v>1593</v>
      </c>
      <c r="H9" s="1067" t="s">
        <v>3450</v>
      </c>
      <c r="I9" s="1067" t="s">
        <v>2530</v>
      </c>
    </row>
    <row r="10" spans="1:9" s="854" customFormat="1">
      <c r="A10" s="952"/>
      <c r="B10" s="953"/>
      <c r="C10" s="953"/>
      <c r="D10" s="850"/>
      <c r="E10" s="851"/>
      <c r="F10" s="852"/>
      <c r="G10" s="853"/>
    </row>
    <row r="11" spans="1:9">
      <c r="A11" s="834"/>
      <c r="B11" s="842"/>
      <c r="C11" s="843" t="s">
        <v>3335</v>
      </c>
      <c r="D11" s="844"/>
      <c r="E11" s="845"/>
      <c r="F11" s="846"/>
      <c r="G11" s="847"/>
      <c r="H11" s="847"/>
      <c r="I11" s="847"/>
    </row>
    <row r="12" spans="1:9">
      <c r="A12" s="848"/>
      <c r="B12" s="849"/>
      <c r="C12" s="849"/>
      <c r="D12" s="850"/>
      <c r="E12" s="851"/>
      <c r="F12" s="852"/>
      <c r="G12" s="853"/>
      <c r="H12" s="854"/>
      <c r="I12" s="854"/>
    </row>
    <row r="13" spans="1:9">
      <c r="A13" s="834"/>
      <c r="B13" s="842"/>
      <c r="C13" s="779" t="s">
        <v>27</v>
      </c>
      <c r="D13" s="844"/>
      <c r="E13" s="845"/>
      <c r="F13" s="846"/>
      <c r="G13" s="847"/>
      <c r="H13" s="847"/>
      <c r="I13" s="847"/>
    </row>
    <row r="14" spans="1:9" ht="20.25" customHeight="1">
      <c r="A14" s="834"/>
      <c r="B14" s="842"/>
      <c r="C14" s="779"/>
      <c r="D14" s="844"/>
      <c r="E14" s="845"/>
      <c r="F14" s="846"/>
      <c r="G14" s="847"/>
      <c r="H14" s="847"/>
      <c r="I14" s="847"/>
    </row>
    <row r="15" spans="1:9">
      <c r="A15" s="834">
        <v>1</v>
      </c>
      <c r="B15" s="855"/>
      <c r="C15" s="856" t="s">
        <v>3336</v>
      </c>
      <c r="D15" s="857" t="s">
        <v>93</v>
      </c>
      <c r="E15" s="858">
        <v>5</v>
      </c>
      <c r="F15" s="859">
        <v>0</v>
      </c>
      <c r="G15" s="860">
        <f t="shared" ref="G15:G21" si="0">F15*E15</f>
        <v>0</v>
      </c>
      <c r="H15" s="847">
        <v>0</v>
      </c>
      <c r="I15" s="847">
        <f t="shared" ref="I15:I23" si="1">E15*H15</f>
        <v>0</v>
      </c>
    </row>
    <row r="16" spans="1:9">
      <c r="A16" s="834">
        <v>2</v>
      </c>
      <c r="B16" s="855"/>
      <c r="C16" s="856" t="s">
        <v>3337</v>
      </c>
      <c r="D16" s="857" t="s">
        <v>93</v>
      </c>
      <c r="E16" s="858">
        <v>5</v>
      </c>
      <c r="F16" s="859">
        <v>0</v>
      </c>
      <c r="G16" s="860">
        <f t="shared" si="0"/>
        <v>0</v>
      </c>
      <c r="H16" s="847">
        <v>0</v>
      </c>
      <c r="I16" s="847">
        <f t="shared" si="1"/>
        <v>0</v>
      </c>
    </row>
    <row r="17" spans="1:9">
      <c r="A17" s="834">
        <v>3</v>
      </c>
      <c r="B17" s="855"/>
      <c r="C17" s="856" t="s">
        <v>3338</v>
      </c>
      <c r="D17" s="857" t="s">
        <v>93</v>
      </c>
      <c r="E17" s="858">
        <v>4</v>
      </c>
      <c r="F17" s="859">
        <v>0</v>
      </c>
      <c r="G17" s="860">
        <f>F17*E17</f>
        <v>0</v>
      </c>
      <c r="H17" s="847">
        <v>0</v>
      </c>
      <c r="I17" s="847">
        <f>E17*H17</f>
        <v>0</v>
      </c>
    </row>
    <row r="18" spans="1:9">
      <c r="A18" s="834">
        <v>4</v>
      </c>
      <c r="B18" s="855"/>
      <c r="C18" s="856" t="s">
        <v>3339</v>
      </c>
      <c r="D18" s="857" t="s">
        <v>93</v>
      </c>
      <c r="E18" s="858">
        <v>20</v>
      </c>
      <c r="F18" s="859">
        <v>0</v>
      </c>
      <c r="G18" s="860">
        <f t="shared" si="0"/>
        <v>0</v>
      </c>
      <c r="H18" s="847">
        <v>0</v>
      </c>
      <c r="I18" s="847">
        <f t="shared" si="1"/>
        <v>0</v>
      </c>
    </row>
    <row r="19" spans="1:9">
      <c r="A19" s="834">
        <v>5</v>
      </c>
      <c r="B19" s="855"/>
      <c r="C19" s="861" t="s">
        <v>3340</v>
      </c>
      <c r="D19" s="857" t="s">
        <v>93</v>
      </c>
      <c r="E19" s="858">
        <v>14</v>
      </c>
      <c r="F19" s="859">
        <v>0</v>
      </c>
      <c r="G19" s="860">
        <f>F19*E19</f>
        <v>0</v>
      </c>
      <c r="H19" s="847">
        <v>0</v>
      </c>
      <c r="I19" s="847">
        <f t="shared" si="1"/>
        <v>0</v>
      </c>
    </row>
    <row r="20" spans="1:9">
      <c r="A20" s="834">
        <v>6</v>
      </c>
      <c r="B20" s="855"/>
      <c r="C20" s="856" t="s">
        <v>3341</v>
      </c>
      <c r="D20" s="857" t="s">
        <v>93</v>
      </c>
      <c r="E20" s="858">
        <v>2</v>
      </c>
      <c r="F20" s="859">
        <v>0</v>
      </c>
      <c r="G20" s="860">
        <f t="shared" si="0"/>
        <v>0</v>
      </c>
      <c r="H20" s="847">
        <v>0</v>
      </c>
      <c r="I20" s="847">
        <f t="shared" si="1"/>
        <v>0</v>
      </c>
    </row>
    <row r="21" spans="1:9">
      <c r="A21" s="834">
        <v>7</v>
      </c>
      <c r="B21" s="855"/>
      <c r="C21" s="856" t="s">
        <v>3342</v>
      </c>
      <c r="D21" s="857" t="s">
        <v>93</v>
      </c>
      <c r="E21" s="858">
        <v>1</v>
      </c>
      <c r="F21" s="859">
        <v>0</v>
      </c>
      <c r="G21" s="860">
        <f t="shared" si="0"/>
        <v>0</v>
      </c>
      <c r="H21" s="847">
        <v>0</v>
      </c>
      <c r="I21" s="847">
        <f t="shared" si="1"/>
        <v>0</v>
      </c>
    </row>
    <row r="22" spans="1:9">
      <c r="A22" s="834">
        <v>8</v>
      </c>
      <c r="B22" s="855"/>
      <c r="C22" s="856" t="s">
        <v>3343</v>
      </c>
      <c r="D22" s="857" t="s">
        <v>93</v>
      </c>
      <c r="E22" s="858">
        <v>5</v>
      </c>
      <c r="F22" s="859">
        <v>0</v>
      </c>
      <c r="G22" s="860">
        <f>F22*E22</f>
        <v>0</v>
      </c>
      <c r="H22" s="847">
        <v>0</v>
      </c>
      <c r="I22" s="847">
        <f t="shared" si="1"/>
        <v>0</v>
      </c>
    </row>
    <row r="23" spans="1:9">
      <c r="A23" s="834">
        <v>9</v>
      </c>
      <c r="B23" s="862"/>
      <c r="C23" s="862" t="s">
        <v>3344</v>
      </c>
      <c r="D23" s="834" t="s">
        <v>93</v>
      </c>
      <c r="E23" s="845">
        <v>4</v>
      </c>
      <c r="F23" s="846">
        <v>0</v>
      </c>
      <c r="G23" s="847">
        <f>E23*F23</f>
        <v>0</v>
      </c>
      <c r="H23" s="847">
        <v>0</v>
      </c>
      <c r="I23" s="847">
        <f t="shared" si="1"/>
        <v>0</v>
      </c>
    </row>
    <row r="24" spans="1:9">
      <c r="A24" s="834"/>
      <c r="B24" s="862"/>
      <c r="C24" s="862"/>
      <c r="D24" s="834"/>
      <c r="E24" s="845"/>
      <c r="F24" s="846"/>
      <c r="G24" s="847"/>
      <c r="H24" s="847"/>
      <c r="I24" s="847"/>
    </row>
    <row r="25" spans="1:9">
      <c r="A25" s="834">
        <v>10</v>
      </c>
      <c r="B25" s="862"/>
      <c r="C25" s="862" t="s">
        <v>3345</v>
      </c>
      <c r="D25" s="834" t="s">
        <v>93</v>
      </c>
      <c r="E25" s="845">
        <v>8</v>
      </c>
      <c r="F25" s="846">
        <v>0</v>
      </c>
      <c r="G25" s="847">
        <f>E25*F25</f>
        <v>0</v>
      </c>
      <c r="H25" s="847">
        <v>0</v>
      </c>
      <c r="I25" s="847">
        <f>E25*H25</f>
        <v>0</v>
      </c>
    </row>
    <row r="26" spans="1:9">
      <c r="A26" s="834">
        <v>11</v>
      </c>
      <c r="B26" s="862"/>
      <c r="C26" s="862" t="s">
        <v>3346</v>
      </c>
      <c r="D26" s="834" t="s">
        <v>93</v>
      </c>
      <c r="E26" s="845">
        <v>8</v>
      </c>
      <c r="F26" s="846">
        <v>0</v>
      </c>
      <c r="G26" s="847">
        <f>E26*F26</f>
        <v>0</v>
      </c>
      <c r="H26" s="847">
        <v>0</v>
      </c>
      <c r="I26" s="847">
        <f>E26*H26</f>
        <v>0</v>
      </c>
    </row>
    <row r="27" spans="1:9">
      <c r="A27" s="834">
        <v>12</v>
      </c>
      <c r="B27" s="862"/>
      <c r="C27" s="862" t="s">
        <v>3347</v>
      </c>
      <c r="D27" s="834" t="s">
        <v>93</v>
      </c>
      <c r="E27" s="845">
        <v>8</v>
      </c>
      <c r="F27" s="846">
        <v>0</v>
      </c>
      <c r="G27" s="847">
        <f>E27*F27</f>
        <v>0</v>
      </c>
      <c r="H27" s="847">
        <v>0</v>
      </c>
      <c r="I27" s="847">
        <f>E27*H27</f>
        <v>0</v>
      </c>
    </row>
    <row r="28" spans="1:9">
      <c r="A28" s="863"/>
      <c r="B28" s="844"/>
      <c r="D28" s="834"/>
      <c r="E28" s="845"/>
      <c r="F28" s="864"/>
      <c r="G28" s="847"/>
      <c r="H28" s="847"/>
      <c r="I28" s="847"/>
    </row>
    <row r="29" spans="1:9">
      <c r="A29" s="834">
        <v>13</v>
      </c>
      <c r="B29" s="865"/>
      <c r="C29" s="866" t="s">
        <v>3348</v>
      </c>
      <c r="D29" s="867" t="s">
        <v>309</v>
      </c>
      <c r="E29" s="858">
        <v>350</v>
      </c>
      <c r="F29" s="852">
        <v>0</v>
      </c>
      <c r="G29" s="847">
        <f>E29*F29</f>
        <v>0</v>
      </c>
      <c r="H29" s="847">
        <v>0</v>
      </c>
      <c r="I29" s="847">
        <f>E29*H29</f>
        <v>0</v>
      </c>
    </row>
    <row r="30" spans="1:9">
      <c r="A30" s="834"/>
      <c r="B30" s="855"/>
      <c r="C30" s="868"/>
      <c r="D30" s="857"/>
      <c r="E30" s="858"/>
      <c r="F30" s="859"/>
      <c r="G30" s="860"/>
      <c r="H30" s="847"/>
      <c r="I30" s="847"/>
    </row>
    <row r="31" spans="1:9">
      <c r="A31" s="834"/>
      <c r="B31" s="869"/>
      <c r="C31" s="870" t="s">
        <v>3349</v>
      </c>
      <c r="D31" s="871"/>
      <c r="E31" s="872"/>
      <c r="F31" s="873"/>
      <c r="G31" s="874">
        <f>SUM(G15:G30)</f>
        <v>0</v>
      </c>
      <c r="H31" s="847"/>
      <c r="I31" s="874">
        <f>SUM(I15:I30)</f>
        <v>0</v>
      </c>
    </row>
    <row r="32" spans="1:9">
      <c r="A32" s="834"/>
      <c r="B32" s="855"/>
      <c r="C32" s="856"/>
      <c r="D32" s="857"/>
      <c r="E32" s="858"/>
      <c r="F32" s="859"/>
      <c r="G32" s="860"/>
      <c r="H32" s="847"/>
      <c r="I32" s="847"/>
    </row>
    <row r="33" spans="1:13">
      <c r="A33" s="834"/>
      <c r="B33" s="869"/>
      <c r="C33" s="870" t="s">
        <v>3350</v>
      </c>
      <c r="D33" s="871"/>
      <c r="E33" s="872"/>
      <c r="F33" s="873"/>
      <c r="G33" s="874">
        <f>G31+I31</f>
        <v>0</v>
      </c>
      <c r="H33" s="847"/>
      <c r="I33" s="847"/>
    </row>
    <row r="34" spans="1:13">
      <c r="A34" s="834"/>
      <c r="B34" s="842"/>
      <c r="C34" s="779"/>
      <c r="D34" s="844"/>
      <c r="E34" s="845"/>
      <c r="F34" s="846"/>
      <c r="G34" s="847"/>
      <c r="H34" s="847"/>
      <c r="I34" s="847"/>
    </row>
    <row r="35" spans="1:13" ht="15.75" customHeight="1">
      <c r="A35" s="875"/>
      <c r="B35" s="876"/>
      <c r="C35" s="877" t="s">
        <v>3351</v>
      </c>
      <c r="D35" s="878"/>
      <c r="E35" s="879"/>
      <c r="F35" s="880"/>
      <c r="G35" s="880"/>
      <c r="H35" s="880"/>
      <c r="I35" s="880"/>
    </row>
    <row r="36" spans="1:13" ht="18" customHeight="1">
      <c r="A36" s="875"/>
      <c r="B36" s="856"/>
      <c r="C36" s="856"/>
      <c r="D36" s="855"/>
      <c r="E36" s="858"/>
      <c r="F36" s="859"/>
      <c r="G36" s="881"/>
      <c r="H36" s="882"/>
      <c r="I36" s="880"/>
    </row>
    <row r="37" spans="1:13">
      <c r="A37" s="883">
        <v>1</v>
      </c>
      <c r="B37" s="884"/>
      <c r="C37" s="866" t="s">
        <v>3352</v>
      </c>
      <c r="D37" s="885" t="s">
        <v>309</v>
      </c>
      <c r="E37" s="858">
        <v>950</v>
      </c>
      <c r="F37" s="859">
        <v>0</v>
      </c>
      <c r="G37" s="886">
        <f t="shared" ref="G37:G43" si="2">F37*E37</f>
        <v>0</v>
      </c>
      <c r="H37" s="882">
        <v>0</v>
      </c>
      <c r="I37" s="847">
        <f t="shared" ref="I37:I44" si="3">E37*H37</f>
        <v>0</v>
      </c>
    </row>
    <row r="38" spans="1:13" ht="20.25" customHeight="1">
      <c r="A38" s="883">
        <v>2</v>
      </c>
      <c r="B38" s="884"/>
      <c r="C38" s="866" t="s">
        <v>3353</v>
      </c>
      <c r="D38" s="885" t="s">
        <v>93</v>
      </c>
      <c r="E38" s="858">
        <v>8</v>
      </c>
      <c r="F38" s="859">
        <v>0</v>
      </c>
      <c r="G38" s="886">
        <f t="shared" si="2"/>
        <v>0</v>
      </c>
      <c r="H38" s="882">
        <v>0</v>
      </c>
      <c r="I38" s="847">
        <f t="shared" si="3"/>
        <v>0</v>
      </c>
    </row>
    <row r="39" spans="1:13" ht="16.5" customHeight="1">
      <c r="A39" s="883">
        <v>3</v>
      </c>
      <c r="B39" s="887"/>
      <c r="C39" s="861" t="s">
        <v>3354</v>
      </c>
      <c r="D39" s="867" t="s">
        <v>309</v>
      </c>
      <c r="E39" s="858">
        <v>600</v>
      </c>
      <c r="F39" s="852">
        <v>0</v>
      </c>
      <c r="G39" s="886">
        <f>E39*F39</f>
        <v>0</v>
      </c>
      <c r="H39" s="882">
        <v>0</v>
      </c>
      <c r="I39" s="847">
        <f t="shared" si="3"/>
        <v>0</v>
      </c>
    </row>
    <row r="40" spans="1:13" ht="20.25" customHeight="1">
      <c r="A40" s="883">
        <v>4</v>
      </c>
      <c r="B40" s="887"/>
      <c r="C40" s="861" t="s">
        <v>3355</v>
      </c>
      <c r="D40" s="867" t="s">
        <v>309</v>
      </c>
      <c r="E40" s="858">
        <v>320</v>
      </c>
      <c r="F40" s="852">
        <v>0</v>
      </c>
      <c r="G40" s="886">
        <f>E40*F40</f>
        <v>0</v>
      </c>
      <c r="H40" s="882">
        <v>0</v>
      </c>
      <c r="I40" s="847">
        <f>E40*H40</f>
        <v>0</v>
      </c>
    </row>
    <row r="41" spans="1:13">
      <c r="A41" s="883">
        <v>5</v>
      </c>
      <c r="B41" s="884"/>
      <c r="C41" s="866" t="s">
        <v>3356</v>
      </c>
      <c r="D41" s="885" t="s">
        <v>309</v>
      </c>
      <c r="E41" s="858">
        <v>480</v>
      </c>
      <c r="F41" s="859">
        <v>0</v>
      </c>
      <c r="G41" s="886">
        <f t="shared" si="2"/>
        <v>0</v>
      </c>
      <c r="H41" s="882">
        <v>0</v>
      </c>
      <c r="I41" s="847">
        <f t="shared" si="3"/>
        <v>0</v>
      </c>
    </row>
    <row r="42" spans="1:13">
      <c r="A42" s="883">
        <v>6</v>
      </c>
      <c r="B42" s="887"/>
      <c r="C42" s="861" t="s">
        <v>3357</v>
      </c>
      <c r="D42" s="867" t="s">
        <v>309</v>
      </c>
      <c r="E42" s="858">
        <v>270</v>
      </c>
      <c r="F42" s="852">
        <v>0</v>
      </c>
      <c r="G42" s="886">
        <f t="shared" si="2"/>
        <v>0</v>
      </c>
      <c r="H42" s="882">
        <v>0</v>
      </c>
      <c r="I42" s="847">
        <f t="shared" si="3"/>
        <v>0</v>
      </c>
    </row>
    <row r="43" spans="1:13">
      <c r="A43" s="883">
        <v>7</v>
      </c>
      <c r="B43" s="887"/>
      <c r="C43" s="861" t="s">
        <v>3358</v>
      </c>
      <c r="D43" s="867" t="s">
        <v>309</v>
      </c>
      <c r="E43" s="858">
        <v>130</v>
      </c>
      <c r="F43" s="852">
        <v>0</v>
      </c>
      <c r="G43" s="886">
        <f t="shared" si="2"/>
        <v>0</v>
      </c>
      <c r="H43" s="882">
        <v>0</v>
      </c>
      <c r="I43" s="847">
        <f t="shared" si="3"/>
        <v>0</v>
      </c>
    </row>
    <row r="44" spans="1:13">
      <c r="A44" s="883">
        <v>8</v>
      </c>
      <c r="B44" s="887"/>
      <c r="C44" s="861" t="s">
        <v>3359</v>
      </c>
      <c r="D44" s="867" t="s">
        <v>309</v>
      </c>
      <c r="E44" s="858">
        <v>50</v>
      </c>
      <c r="F44" s="852">
        <v>0</v>
      </c>
      <c r="G44" s="886">
        <f>F44*E44</f>
        <v>0</v>
      </c>
      <c r="H44" s="882">
        <v>0</v>
      </c>
      <c r="I44" s="847">
        <f t="shared" si="3"/>
        <v>0</v>
      </c>
    </row>
    <row r="45" spans="1:13" ht="15">
      <c r="A45" s="883"/>
      <c r="B45" s="856"/>
      <c r="C45" s="869"/>
      <c r="D45" s="888"/>
      <c r="E45" s="858"/>
      <c r="F45" s="859"/>
      <c r="G45" s="889"/>
      <c r="H45" s="882"/>
      <c r="I45" s="880"/>
    </row>
    <row r="46" spans="1:13">
      <c r="A46" s="883">
        <v>9</v>
      </c>
      <c r="B46" s="887"/>
      <c r="C46" s="866" t="s">
        <v>3360</v>
      </c>
      <c r="D46" s="867" t="s">
        <v>309</v>
      </c>
      <c r="E46" s="858">
        <v>600</v>
      </c>
      <c r="F46" s="852">
        <v>0</v>
      </c>
      <c r="G46" s="886">
        <f>F46*E46</f>
        <v>0</v>
      </c>
      <c r="H46" s="882"/>
      <c r="I46" s="847">
        <f t="shared" ref="I46:I54" si="4">E46*H46</f>
        <v>0</v>
      </c>
    </row>
    <row r="47" spans="1:13">
      <c r="A47" s="883">
        <v>10</v>
      </c>
      <c r="B47" s="887"/>
      <c r="C47" s="866" t="s">
        <v>3361</v>
      </c>
      <c r="D47" s="885" t="s">
        <v>93</v>
      </c>
      <c r="E47" s="858">
        <v>1</v>
      </c>
      <c r="F47" s="852"/>
      <c r="G47" s="886"/>
      <c r="H47" s="882">
        <v>0</v>
      </c>
      <c r="I47" s="847">
        <f t="shared" si="4"/>
        <v>0</v>
      </c>
      <c r="M47" s="565"/>
    </row>
    <row r="48" spans="1:13" ht="14.25" customHeight="1">
      <c r="A48" s="883">
        <v>11</v>
      </c>
      <c r="B48" s="887"/>
      <c r="C48" s="866" t="s">
        <v>3362</v>
      </c>
      <c r="D48" s="885" t="s">
        <v>93</v>
      </c>
      <c r="E48" s="858">
        <v>15</v>
      </c>
      <c r="F48" s="852">
        <v>0</v>
      </c>
      <c r="G48" s="886">
        <f>F48*E48</f>
        <v>0</v>
      </c>
      <c r="H48" s="882">
        <v>0</v>
      </c>
      <c r="I48" s="847">
        <f t="shared" si="4"/>
        <v>0</v>
      </c>
    </row>
    <row r="49" spans="1:9">
      <c r="A49" s="883"/>
      <c r="B49" s="887"/>
      <c r="C49" s="866"/>
      <c r="D49" s="885"/>
      <c r="E49" s="858"/>
      <c r="F49" s="852"/>
      <c r="G49" s="886"/>
      <c r="H49" s="882"/>
      <c r="I49" s="847"/>
    </row>
    <row r="50" spans="1:9" ht="27.75" customHeight="1">
      <c r="A50" s="883">
        <v>12</v>
      </c>
      <c r="B50" s="887"/>
      <c r="C50" s="866" t="s">
        <v>3363</v>
      </c>
      <c r="D50" s="885" t="s">
        <v>93</v>
      </c>
      <c r="E50" s="858">
        <v>1</v>
      </c>
      <c r="F50" s="852">
        <v>0</v>
      </c>
      <c r="G50" s="886">
        <f>F50*E50</f>
        <v>0</v>
      </c>
      <c r="H50" s="882">
        <v>0</v>
      </c>
      <c r="I50" s="847">
        <f>E50*H50</f>
        <v>0</v>
      </c>
    </row>
    <row r="51" spans="1:9">
      <c r="A51" s="883"/>
      <c r="B51" s="887"/>
      <c r="C51" s="866"/>
      <c r="D51" s="867"/>
      <c r="E51" s="858"/>
      <c r="F51" s="852"/>
      <c r="G51" s="886"/>
      <c r="H51" s="882"/>
      <c r="I51" s="847"/>
    </row>
    <row r="52" spans="1:9">
      <c r="A52" s="883">
        <v>13</v>
      </c>
      <c r="B52" s="865"/>
      <c r="C52" s="890" t="s">
        <v>3364</v>
      </c>
      <c r="D52" s="834" t="s">
        <v>93</v>
      </c>
      <c r="E52" s="845">
        <v>1</v>
      </c>
      <c r="F52" s="846">
        <v>0</v>
      </c>
      <c r="G52" s="847">
        <f>E52*F52</f>
        <v>0</v>
      </c>
      <c r="H52" s="847">
        <v>0</v>
      </c>
      <c r="I52" s="847">
        <f>E52*H52</f>
        <v>0</v>
      </c>
    </row>
    <row r="53" spans="1:9">
      <c r="A53" s="883"/>
      <c r="B53" s="856"/>
      <c r="C53" s="891"/>
      <c r="D53" s="892"/>
      <c r="E53" s="893"/>
      <c r="F53" s="859"/>
      <c r="G53" s="894"/>
      <c r="H53" s="882"/>
      <c r="I53" s="847">
        <f t="shared" si="4"/>
        <v>0</v>
      </c>
    </row>
    <row r="54" spans="1:9">
      <c r="A54" s="895">
        <v>14</v>
      </c>
      <c r="B54" s="896"/>
      <c r="C54" s="897" t="s">
        <v>3365</v>
      </c>
      <c r="D54" s="898" t="s">
        <v>187</v>
      </c>
      <c r="E54" s="899">
        <v>15</v>
      </c>
      <c r="F54" s="900"/>
      <c r="G54" s="901"/>
      <c r="H54" s="902">
        <v>0</v>
      </c>
      <c r="I54" s="903">
        <f t="shared" si="4"/>
        <v>0</v>
      </c>
    </row>
    <row r="55" spans="1:9">
      <c r="A55" s="834"/>
      <c r="B55" s="855"/>
      <c r="C55" s="856"/>
      <c r="D55" s="857"/>
      <c r="E55" s="858"/>
      <c r="F55" s="859"/>
      <c r="G55" s="860"/>
      <c r="H55" s="847"/>
      <c r="I55" s="847"/>
    </row>
    <row r="56" spans="1:9">
      <c r="A56" s="834"/>
      <c r="B56" s="869"/>
      <c r="C56" s="870" t="s">
        <v>3366</v>
      </c>
      <c r="D56" s="871"/>
      <c r="E56" s="872"/>
      <c r="F56" s="873"/>
      <c r="G56" s="874"/>
      <c r="H56" s="847"/>
      <c r="I56" s="847"/>
    </row>
    <row r="57" spans="1:9">
      <c r="A57" s="834">
        <v>15</v>
      </c>
      <c r="B57" s="855"/>
      <c r="C57" s="856" t="s">
        <v>3367</v>
      </c>
      <c r="D57" s="857" t="s">
        <v>93</v>
      </c>
      <c r="E57" s="858">
        <v>1</v>
      </c>
      <c r="F57" s="859">
        <v>0</v>
      </c>
      <c r="G57" s="860">
        <f>F57*E57</f>
        <v>0</v>
      </c>
      <c r="H57" s="847"/>
      <c r="I57" s="847"/>
    </row>
    <row r="58" spans="1:9">
      <c r="A58" s="834"/>
      <c r="B58" s="855"/>
      <c r="C58" s="856"/>
      <c r="D58" s="857"/>
      <c r="E58" s="858"/>
      <c r="F58" s="859"/>
      <c r="G58" s="860"/>
      <c r="H58" s="847"/>
      <c r="I58" s="847"/>
    </row>
    <row r="59" spans="1:9">
      <c r="A59" s="875"/>
      <c r="B59" s="904"/>
      <c r="C59" s="905"/>
      <c r="D59" s="906"/>
      <c r="E59" s="907"/>
      <c r="F59" s="907"/>
      <c r="G59" s="908"/>
      <c r="H59" s="907"/>
      <c r="I59" s="907"/>
    </row>
    <row r="60" spans="1:9" ht="15">
      <c r="A60" s="875"/>
      <c r="B60" s="909"/>
      <c r="C60" s="910" t="s">
        <v>3368</v>
      </c>
      <c r="D60" s="911" t="s">
        <v>3369</v>
      </c>
      <c r="E60" s="912"/>
      <c r="F60" s="912"/>
      <c r="G60" s="889">
        <f>SUM(G36:G58)</f>
        <v>0</v>
      </c>
      <c r="H60" s="912"/>
      <c r="I60" s="889">
        <f>SUM(I36:I58)</f>
        <v>0</v>
      </c>
    </row>
    <row r="61" spans="1:9">
      <c r="A61" s="875"/>
      <c r="B61" s="870"/>
      <c r="C61" s="856"/>
      <c r="D61" s="855"/>
      <c r="E61" s="858"/>
      <c r="F61" s="859"/>
      <c r="G61" s="881"/>
      <c r="H61" s="882"/>
      <c r="I61" s="880"/>
    </row>
    <row r="62" spans="1:9">
      <c r="A62" s="863"/>
      <c r="B62" s="865"/>
      <c r="C62" s="913" t="s">
        <v>3370</v>
      </c>
      <c r="D62" s="914"/>
      <c r="E62" s="915"/>
      <c r="F62" s="846"/>
      <c r="G62" s="847"/>
      <c r="H62" s="847"/>
      <c r="I62" s="847"/>
    </row>
    <row r="63" spans="1:9">
      <c r="A63" s="863">
        <v>1</v>
      </c>
      <c r="B63" s="865"/>
      <c r="C63" s="916" t="s">
        <v>3371</v>
      </c>
      <c r="D63" s="914" t="s">
        <v>190</v>
      </c>
      <c r="E63" s="915">
        <v>50</v>
      </c>
      <c r="F63" s="846">
        <v>0</v>
      </c>
      <c r="G63" s="847">
        <f>E63*F63</f>
        <v>0</v>
      </c>
      <c r="H63" s="847">
        <v>0</v>
      </c>
      <c r="I63" s="847">
        <f>E63*H63</f>
        <v>0</v>
      </c>
    </row>
    <row r="64" spans="1:9">
      <c r="A64" s="863">
        <v>2</v>
      </c>
      <c r="B64" s="865"/>
      <c r="C64" s="881" t="s">
        <v>3372</v>
      </c>
      <c r="D64" s="917" t="s">
        <v>187</v>
      </c>
      <c r="E64" s="915">
        <v>45</v>
      </c>
      <c r="F64" s="846">
        <v>0</v>
      </c>
      <c r="G64" s="847">
        <f>E64*F64</f>
        <v>0</v>
      </c>
      <c r="H64" s="847">
        <v>0</v>
      </c>
      <c r="I64" s="847">
        <f>E64*H64</f>
        <v>0</v>
      </c>
    </row>
    <row r="65" spans="1:9">
      <c r="A65" s="863">
        <v>3</v>
      </c>
      <c r="B65" s="865"/>
      <c r="C65" s="881" t="s">
        <v>3373</v>
      </c>
      <c r="D65" s="917" t="s">
        <v>309</v>
      </c>
      <c r="E65" s="915">
        <v>250</v>
      </c>
      <c r="F65" s="846">
        <v>0</v>
      </c>
      <c r="G65" s="847">
        <f>E65*F65</f>
        <v>0</v>
      </c>
      <c r="H65" s="847">
        <v>0</v>
      </c>
      <c r="I65" s="847">
        <f>E65*H65</f>
        <v>0</v>
      </c>
    </row>
    <row r="66" spans="1:9">
      <c r="A66" s="863">
        <v>4</v>
      </c>
      <c r="B66" s="865"/>
      <c r="C66" s="881" t="s">
        <v>3374</v>
      </c>
      <c r="D66" s="917" t="s">
        <v>93</v>
      </c>
      <c r="E66" s="915">
        <v>4</v>
      </c>
      <c r="F66" s="846">
        <v>0</v>
      </c>
      <c r="G66" s="847">
        <f>E66*F66</f>
        <v>0</v>
      </c>
      <c r="H66" s="847">
        <v>0</v>
      </c>
      <c r="I66" s="847">
        <f>E66*H66</f>
        <v>0</v>
      </c>
    </row>
    <row r="67" spans="1:9">
      <c r="A67" s="916"/>
      <c r="B67" s="916"/>
      <c r="C67" s="916" t="s">
        <v>2054</v>
      </c>
      <c r="D67" s="916" t="s">
        <v>2054</v>
      </c>
      <c r="E67" s="916"/>
      <c r="F67" s="846"/>
      <c r="G67" s="916"/>
      <c r="H67" s="847" t="s">
        <v>2054</v>
      </c>
      <c r="I67" s="847"/>
    </row>
    <row r="68" spans="1:9">
      <c r="A68" s="779"/>
      <c r="B68" s="779"/>
      <c r="C68" s="779" t="s">
        <v>3375</v>
      </c>
      <c r="D68" s="779"/>
      <c r="E68" s="779"/>
      <c r="F68" s="918"/>
      <c r="G68" s="880">
        <f>SUM(G63:G67)</f>
        <v>0</v>
      </c>
      <c r="H68" s="880"/>
      <c r="I68" s="880">
        <f>SUM(I63:I67)</f>
        <v>0</v>
      </c>
    </row>
    <row r="69" spans="1:9">
      <c r="A69" s="916"/>
      <c r="B69" s="916"/>
      <c r="C69" s="916"/>
      <c r="D69" s="916"/>
      <c r="E69" s="916"/>
      <c r="F69" s="846"/>
      <c r="G69" s="916"/>
      <c r="H69" s="847"/>
      <c r="I69" s="847"/>
    </row>
    <row r="70" spans="1:9">
      <c r="A70" s="919"/>
      <c r="B70" s="920"/>
      <c r="C70" s="14" t="s">
        <v>3376</v>
      </c>
      <c r="D70" s="919"/>
      <c r="E70" s="921"/>
      <c r="F70" s="922"/>
      <c r="G70" s="873"/>
      <c r="H70" s="873"/>
      <c r="I70" s="873"/>
    </row>
    <row r="71" spans="1:9">
      <c r="A71" s="863">
        <v>1</v>
      </c>
      <c r="B71" s="923"/>
      <c r="C71" s="924" t="s">
        <v>3377</v>
      </c>
      <c r="D71" s="925" t="s">
        <v>187</v>
      </c>
      <c r="E71" s="926">
        <v>15</v>
      </c>
      <c r="F71" s="846"/>
      <c r="G71" s="847"/>
      <c r="H71" s="847">
        <v>0</v>
      </c>
      <c r="I71" s="847">
        <f t="shared" ref="I71:I76" si="5">E71*H71</f>
        <v>0</v>
      </c>
    </row>
    <row r="72" spans="1:9" ht="18" customHeight="1">
      <c r="A72" s="863">
        <v>2</v>
      </c>
      <c r="B72" s="923"/>
      <c r="C72" s="924" t="s">
        <v>3378</v>
      </c>
      <c r="D72" s="925" t="s">
        <v>187</v>
      </c>
      <c r="E72" s="926">
        <v>45</v>
      </c>
      <c r="F72" s="846"/>
      <c r="G72" s="847"/>
      <c r="H72" s="847">
        <v>0</v>
      </c>
      <c r="I72" s="847">
        <f t="shared" si="5"/>
        <v>0</v>
      </c>
    </row>
    <row r="73" spans="1:9">
      <c r="A73" s="863">
        <v>3</v>
      </c>
      <c r="B73" s="923"/>
      <c r="C73" s="924" t="s">
        <v>3379</v>
      </c>
      <c r="D73" s="925" t="s">
        <v>2987</v>
      </c>
      <c r="E73" s="926">
        <v>1</v>
      </c>
      <c r="F73" s="846"/>
      <c r="G73" s="847"/>
      <c r="H73" s="847">
        <v>0</v>
      </c>
      <c r="I73" s="847">
        <f t="shared" si="5"/>
        <v>0</v>
      </c>
    </row>
    <row r="74" spans="1:9">
      <c r="A74" s="863">
        <v>4</v>
      </c>
      <c r="B74" s="923"/>
      <c r="C74" s="924" t="s">
        <v>3380</v>
      </c>
      <c r="D74" s="925" t="s">
        <v>187</v>
      </c>
      <c r="E74" s="926">
        <v>10</v>
      </c>
      <c r="F74" s="846"/>
      <c r="G74" s="847"/>
      <c r="H74" s="847">
        <v>0</v>
      </c>
      <c r="I74" s="847">
        <f t="shared" si="5"/>
        <v>0</v>
      </c>
    </row>
    <row r="75" spans="1:9">
      <c r="A75" s="863">
        <v>5</v>
      </c>
      <c r="B75" s="923"/>
      <c r="C75" s="924" t="s">
        <v>3381</v>
      </c>
      <c r="D75" s="925" t="s">
        <v>2987</v>
      </c>
      <c r="E75" s="926">
        <v>1</v>
      </c>
      <c r="F75" s="846"/>
      <c r="G75" s="847"/>
      <c r="H75" s="847">
        <v>0</v>
      </c>
      <c r="I75" s="847">
        <f t="shared" si="5"/>
        <v>0</v>
      </c>
    </row>
    <row r="76" spans="1:9">
      <c r="A76" s="863">
        <v>6</v>
      </c>
      <c r="B76" s="923"/>
      <c r="C76" s="890" t="s">
        <v>3382</v>
      </c>
      <c r="D76" s="925" t="s">
        <v>2987</v>
      </c>
      <c r="E76" s="926">
        <v>1</v>
      </c>
      <c r="F76" s="846"/>
      <c r="G76" s="847"/>
      <c r="H76" s="847">
        <v>0</v>
      </c>
      <c r="I76" s="847">
        <f t="shared" si="5"/>
        <v>0</v>
      </c>
    </row>
    <row r="77" spans="1:9">
      <c r="A77" s="927"/>
      <c r="B77" s="928"/>
      <c r="C77" s="928"/>
      <c r="D77" s="850"/>
      <c r="E77" s="851"/>
      <c r="F77" s="852"/>
      <c r="G77" s="853"/>
      <c r="H77" s="854"/>
      <c r="I77" s="854"/>
    </row>
    <row r="78" spans="1:9">
      <c r="A78" s="929"/>
      <c r="B78" s="930"/>
      <c r="C78" s="930" t="s">
        <v>3383</v>
      </c>
      <c r="D78" s="931"/>
      <c r="E78" s="932"/>
      <c r="F78" s="933"/>
      <c r="G78" s="934"/>
      <c r="H78" s="935"/>
      <c r="I78" s="934">
        <f>SUM(I71:I77)</f>
        <v>0</v>
      </c>
    </row>
    <row r="79" spans="1:9">
      <c r="A79" s="936"/>
      <c r="B79" s="937"/>
      <c r="C79" s="938"/>
      <c r="D79" s="939"/>
      <c r="E79" s="940"/>
      <c r="F79" s="846"/>
      <c r="G79" s="847"/>
      <c r="H79" s="847"/>
      <c r="I79" s="847"/>
    </row>
    <row r="80" spans="1:9">
      <c r="A80" s="875"/>
      <c r="B80" s="941"/>
      <c r="C80" s="779" t="s">
        <v>3384</v>
      </c>
      <c r="D80" s="942"/>
      <c r="E80" s="943"/>
      <c r="F80" s="918"/>
      <c r="G80" s="880">
        <f>G60+G68</f>
        <v>0</v>
      </c>
      <c r="H80" s="880"/>
      <c r="I80" s="880">
        <f>I60+I68+I78</f>
        <v>0</v>
      </c>
    </row>
    <row r="81" spans="1:9">
      <c r="A81" s="936"/>
      <c r="B81" s="937"/>
      <c r="C81" s="938"/>
      <c r="D81" s="939"/>
      <c r="E81" s="940"/>
      <c r="F81" s="846"/>
      <c r="G81" s="847"/>
      <c r="H81" s="847"/>
      <c r="I81" s="847"/>
    </row>
    <row r="82" spans="1:9">
      <c r="A82" s="875"/>
      <c r="B82" s="941"/>
      <c r="C82" s="779" t="s">
        <v>3385</v>
      </c>
      <c r="D82" s="942"/>
      <c r="E82" s="943"/>
      <c r="F82" s="918"/>
      <c r="G82" s="880">
        <f>G80+I80</f>
        <v>0</v>
      </c>
      <c r="H82" s="880"/>
      <c r="I82" s="880"/>
    </row>
    <row r="83" spans="1:9">
      <c r="A83" s="927"/>
      <c r="B83" s="928"/>
      <c r="C83" s="928"/>
      <c r="D83" s="850"/>
      <c r="E83" s="851"/>
      <c r="F83" s="852"/>
      <c r="G83" s="853"/>
      <c r="H83" s="854"/>
      <c r="I83" s="854"/>
    </row>
    <row r="84" spans="1:9" ht="12.75" customHeight="1">
      <c r="A84" s="875"/>
      <c r="B84" s="941"/>
      <c r="C84" s="944" t="s">
        <v>3386</v>
      </c>
      <c r="D84" s="942"/>
      <c r="E84" s="943"/>
      <c r="F84" s="918"/>
      <c r="G84" s="880"/>
      <c r="H84" s="880"/>
      <c r="I84" s="880"/>
    </row>
    <row r="85" spans="1:9">
      <c r="A85" s="883">
        <v>1</v>
      </c>
      <c r="B85" s="941"/>
      <c r="C85" s="866" t="s">
        <v>3387</v>
      </c>
      <c r="D85" s="945"/>
      <c r="E85" s="946"/>
      <c r="F85" s="947"/>
      <c r="G85" s="886"/>
      <c r="H85" s="880"/>
      <c r="I85" s="880"/>
    </row>
    <row r="86" spans="1:9">
      <c r="A86" s="883">
        <v>2</v>
      </c>
      <c r="B86" s="941"/>
      <c r="C86" s="866" t="s">
        <v>3388</v>
      </c>
      <c r="D86" s="945"/>
      <c r="E86" s="946"/>
      <c r="F86" s="947"/>
      <c r="G86" s="886"/>
      <c r="H86" s="880"/>
      <c r="I86" s="880"/>
    </row>
    <row r="87" spans="1:9">
      <c r="A87" s="883">
        <v>3</v>
      </c>
      <c r="B87" s="941"/>
      <c r="C87" s="866" t="s">
        <v>3389</v>
      </c>
      <c r="D87" s="945"/>
      <c r="E87" s="946"/>
      <c r="F87" s="947"/>
      <c r="G87" s="886"/>
      <c r="H87" s="880"/>
      <c r="I87" s="880"/>
    </row>
    <row r="88" spans="1:9">
      <c r="A88" s="883">
        <v>4</v>
      </c>
      <c r="B88" s="941"/>
      <c r="C88" s="948" t="s">
        <v>3390</v>
      </c>
      <c r="D88" s="850"/>
      <c r="E88" s="851"/>
      <c r="F88" s="852"/>
      <c r="G88" s="947"/>
      <c r="H88" s="880"/>
      <c r="I88" s="880"/>
    </row>
    <row r="89" spans="1:9">
      <c r="A89" s="875"/>
      <c r="B89" s="941"/>
      <c r="C89" s="944" t="s">
        <v>3391</v>
      </c>
      <c r="D89" s="931" t="s">
        <v>3392</v>
      </c>
      <c r="E89" s="932">
        <v>1</v>
      </c>
      <c r="F89" s="949">
        <v>0</v>
      </c>
      <c r="G89" s="950">
        <f>F89*E89</f>
        <v>0</v>
      </c>
      <c r="H89" s="880"/>
      <c r="I89" s="880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 enableFormatConditionsCalculation="0"/>
  <dimension ref="A1:BE51"/>
  <sheetViews>
    <sheetView topLeftCell="A7" workbookViewId="0">
      <selection activeCell="K29" sqref="K29"/>
    </sheetView>
  </sheetViews>
  <sheetFormatPr baseColWidth="10" defaultColWidth="8.7109375" defaultRowHeight="12" x14ac:dyDescent="0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8.7109375" style="1"/>
  </cols>
  <sheetData>
    <row r="1" spans="1:57" ht="24.75" customHeight="1" thickBot="1">
      <c r="A1" s="94" t="s">
        <v>30</v>
      </c>
      <c r="B1" s="95"/>
      <c r="C1" s="95"/>
      <c r="D1" s="95"/>
      <c r="E1" s="95"/>
      <c r="F1" s="95"/>
      <c r="G1" s="95"/>
    </row>
    <row r="2" spans="1:57" ht="12.75" customHeight="1">
      <c r="A2" s="96" t="s">
        <v>31</v>
      </c>
      <c r="B2" s="97"/>
      <c r="C2" s="98" t="s">
        <v>102</v>
      </c>
      <c r="D2" s="98" t="s">
        <v>103</v>
      </c>
      <c r="E2" s="99"/>
      <c r="F2" s="100" t="s">
        <v>32</v>
      </c>
      <c r="G2" s="101" t="s">
        <v>101</v>
      </c>
    </row>
    <row r="3" spans="1:57" ht="3" hidden="1" customHeight="1">
      <c r="A3" s="102"/>
      <c r="B3" s="103"/>
      <c r="C3" s="104"/>
      <c r="D3" s="104"/>
      <c r="E3" s="105"/>
      <c r="F3" s="106"/>
      <c r="G3" s="107"/>
    </row>
    <row r="4" spans="1:57" ht="12" customHeight="1">
      <c r="A4" s="108" t="s">
        <v>33</v>
      </c>
      <c r="B4" s="103"/>
      <c r="C4" s="104"/>
      <c r="D4" s="104"/>
      <c r="E4" s="105"/>
      <c r="F4" s="106" t="s">
        <v>34</v>
      </c>
      <c r="G4" s="109"/>
    </row>
    <row r="5" spans="1:57" ht="13" customHeight="1">
      <c r="A5" s="110" t="s">
        <v>1320</v>
      </c>
      <c r="B5" s="111"/>
      <c r="C5" s="112" t="s">
        <v>1321</v>
      </c>
      <c r="D5" s="113"/>
      <c r="E5" s="111"/>
      <c r="F5" s="106" t="s">
        <v>35</v>
      </c>
      <c r="G5" s="107"/>
    </row>
    <row r="6" spans="1:57" ht="13" customHeight="1">
      <c r="A6" s="108" t="s">
        <v>36</v>
      </c>
      <c r="B6" s="103"/>
      <c r="C6" s="104"/>
      <c r="D6" s="104"/>
      <c r="E6" s="105"/>
      <c r="F6" s="114" t="s">
        <v>37</v>
      </c>
      <c r="G6" s="115">
        <v>0</v>
      </c>
      <c r="O6" s="116"/>
    </row>
    <row r="7" spans="1:57" ht="13" customHeight="1">
      <c r="A7" s="117" t="s">
        <v>95</v>
      </c>
      <c r="B7" s="118"/>
      <c r="C7" s="119" t="s">
        <v>96</v>
      </c>
      <c r="D7" s="120"/>
      <c r="E7" s="120"/>
      <c r="F7" s="121" t="s">
        <v>38</v>
      </c>
      <c r="G7" s="115">
        <f>IF(G6=0,,ROUND((F30+F32)/G6,1))</f>
        <v>0</v>
      </c>
    </row>
    <row r="8" spans="1:57">
      <c r="A8" s="122" t="s">
        <v>39</v>
      </c>
      <c r="B8" s="106"/>
      <c r="C8" s="1077" t="s">
        <v>175</v>
      </c>
      <c r="D8" s="1077"/>
      <c r="E8" s="1078"/>
      <c r="F8" s="123" t="s">
        <v>40</v>
      </c>
      <c r="G8" s="124"/>
      <c r="H8" s="125"/>
      <c r="I8" s="126"/>
    </row>
    <row r="9" spans="1:57">
      <c r="A9" s="122" t="s">
        <v>41</v>
      </c>
      <c r="B9" s="106"/>
      <c r="C9" s="1077"/>
      <c r="D9" s="1077"/>
      <c r="E9" s="1078"/>
      <c r="F9" s="106"/>
      <c r="G9" s="127"/>
      <c r="H9" s="128"/>
    </row>
    <row r="10" spans="1:57">
      <c r="A10" s="122" t="s">
        <v>42</v>
      </c>
      <c r="B10" s="106"/>
      <c r="C10" s="1077" t="s">
        <v>174</v>
      </c>
      <c r="D10" s="1077"/>
      <c r="E10" s="1077"/>
      <c r="F10" s="129"/>
      <c r="G10" s="130"/>
      <c r="H10" s="131"/>
    </row>
    <row r="11" spans="1:57" ht="13.5" customHeight="1">
      <c r="A11" s="122" t="s">
        <v>43</v>
      </c>
      <c r="B11" s="106"/>
      <c r="C11" s="1077" t="s">
        <v>173</v>
      </c>
      <c r="D11" s="1077"/>
      <c r="E11" s="1077"/>
      <c r="F11" s="132" t="s">
        <v>44</v>
      </c>
      <c r="G11" s="133"/>
      <c r="H11" s="128"/>
      <c r="BA11" s="134"/>
      <c r="BB11" s="134"/>
      <c r="BC11" s="134"/>
      <c r="BD11" s="134"/>
      <c r="BE11" s="134"/>
    </row>
    <row r="12" spans="1:57" ht="12.75" customHeight="1">
      <c r="A12" s="135" t="s">
        <v>45</v>
      </c>
      <c r="B12" s="103"/>
      <c r="C12" s="1079"/>
      <c r="D12" s="1079"/>
      <c r="E12" s="1079"/>
      <c r="F12" s="136" t="s">
        <v>46</v>
      </c>
      <c r="G12" s="137"/>
      <c r="H12" s="128"/>
    </row>
    <row r="13" spans="1:57" ht="28.5" customHeight="1" thickBot="1">
      <c r="A13" s="138" t="s">
        <v>47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>
      <c r="A14" s="142" t="s">
        <v>48</v>
      </c>
      <c r="B14" s="143"/>
      <c r="C14" s="144"/>
      <c r="D14" s="145" t="s">
        <v>49</v>
      </c>
      <c r="E14" s="146"/>
      <c r="F14" s="146"/>
      <c r="G14" s="144"/>
    </row>
    <row r="15" spans="1:57" ht="16" customHeight="1">
      <c r="A15" s="147"/>
      <c r="B15" s="148" t="s">
        <v>50</v>
      </c>
      <c r="C15" s="149">
        <f>'02 2316 Rek'!E15</f>
        <v>0</v>
      </c>
      <c r="D15" s="150"/>
      <c r="E15" s="151"/>
      <c r="F15" s="152"/>
      <c r="G15" s="149"/>
    </row>
    <row r="16" spans="1:57" ht="16" customHeight="1">
      <c r="A16" s="147" t="s">
        <v>51</v>
      </c>
      <c r="B16" s="148" t="s">
        <v>52</v>
      </c>
      <c r="C16" s="149">
        <f>'02 2316 Rek'!F15</f>
        <v>0</v>
      </c>
      <c r="D16" s="102"/>
      <c r="E16" s="153"/>
      <c r="F16" s="154"/>
      <c r="G16" s="149"/>
    </row>
    <row r="17" spans="1:7" ht="16" customHeight="1">
      <c r="A17" s="147" t="s">
        <v>53</v>
      </c>
      <c r="B17" s="148" t="s">
        <v>54</v>
      </c>
      <c r="C17" s="149">
        <f>'02 2316 Rek'!H15</f>
        <v>0</v>
      </c>
      <c r="D17" s="102"/>
      <c r="E17" s="153"/>
      <c r="F17" s="154"/>
      <c r="G17" s="149"/>
    </row>
    <row r="18" spans="1:7" ht="16" customHeight="1">
      <c r="A18" s="155" t="s">
        <v>55</v>
      </c>
      <c r="B18" s="156" t="s">
        <v>56</v>
      </c>
      <c r="C18" s="149">
        <f>'02 2316 Rek'!G15</f>
        <v>0</v>
      </c>
      <c r="D18" s="102"/>
      <c r="E18" s="153"/>
      <c r="F18" s="154"/>
      <c r="G18" s="149"/>
    </row>
    <row r="19" spans="1:7" ht="16" customHeight="1">
      <c r="A19" s="157" t="s">
        <v>57</v>
      </c>
      <c r="B19" s="148"/>
      <c r="C19" s="149">
        <f>SUM(C15:C18)</f>
        <v>0</v>
      </c>
      <c r="D19" s="102"/>
      <c r="E19" s="153"/>
      <c r="F19" s="154"/>
      <c r="G19" s="149"/>
    </row>
    <row r="20" spans="1:7" ht="16" customHeight="1">
      <c r="A20" s="157"/>
      <c r="B20" s="148"/>
      <c r="C20" s="149"/>
      <c r="D20" s="102"/>
      <c r="E20" s="153"/>
      <c r="F20" s="154"/>
      <c r="G20" s="149"/>
    </row>
    <row r="21" spans="1:7" ht="16" customHeight="1">
      <c r="A21" s="157" t="s">
        <v>29</v>
      </c>
      <c r="B21" s="148"/>
      <c r="C21" s="149">
        <f>'02 2316 Rek'!I15</f>
        <v>0</v>
      </c>
      <c r="D21" s="102"/>
      <c r="E21" s="153"/>
      <c r="F21" s="154"/>
      <c r="G21" s="149"/>
    </row>
    <row r="22" spans="1:7" ht="16" customHeight="1">
      <c r="A22" s="158" t="s">
        <v>58</v>
      </c>
      <c r="B22" s="128"/>
      <c r="C22" s="149">
        <f>C19+C21</f>
        <v>0</v>
      </c>
      <c r="D22" s="102"/>
      <c r="E22" s="153"/>
      <c r="F22" s="154"/>
      <c r="G22" s="149"/>
    </row>
    <row r="23" spans="1:7" ht="16" customHeight="1" thickBot="1">
      <c r="A23" s="1080" t="s">
        <v>59</v>
      </c>
      <c r="B23" s="1081"/>
      <c r="C23" s="159">
        <f>C22+G23</f>
        <v>0</v>
      </c>
      <c r="D23" s="160"/>
      <c r="E23" s="161"/>
      <c r="F23" s="162"/>
      <c r="G23" s="149"/>
    </row>
    <row r="24" spans="1:7">
      <c r="A24" s="163" t="s">
        <v>60</v>
      </c>
      <c r="B24" s="164"/>
      <c r="C24" s="165"/>
      <c r="D24" s="164" t="s">
        <v>61</v>
      </c>
      <c r="E24" s="164"/>
      <c r="F24" s="166" t="s">
        <v>62</v>
      </c>
      <c r="G24" s="167"/>
    </row>
    <row r="25" spans="1:7">
      <c r="A25" s="158" t="s">
        <v>63</v>
      </c>
      <c r="B25" s="128"/>
      <c r="C25" s="168"/>
      <c r="D25" s="128" t="s">
        <v>63</v>
      </c>
      <c r="F25" s="169" t="s">
        <v>63</v>
      </c>
      <c r="G25" s="170"/>
    </row>
    <row r="26" spans="1:7" ht="37.5" customHeight="1">
      <c r="A26" s="158" t="s">
        <v>64</v>
      </c>
      <c r="B26" s="171"/>
      <c r="C26" s="168"/>
      <c r="D26" s="128" t="s">
        <v>64</v>
      </c>
      <c r="F26" s="169" t="s">
        <v>64</v>
      </c>
      <c r="G26" s="170"/>
    </row>
    <row r="27" spans="1:7">
      <c r="A27" s="158"/>
      <c r="B27" s="172"/>
      <c r="C27" s="168"/>
      <c r="D27" s="128"/>
      <c r="F27" s="169"/>
      <c r="G27" s="170"/>
    </row>
    <row r="28" spans="1:7">
      <c r="A28" s="158" t="s">
        <v>65</v>
      </c>
      <c r="B28" s="128"/>
      <c r="C28" s="168"/>
      <c r="D28" s="169" t="s">
        <v>66</v>
      </c>
      <c r="E28" s="168"/>
      <c r="F28" s="173" t="s">
        <v>66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>
      <c r="A30" s="176" t="s">
        <v>11</v>
      </c>
      <c r="B30" s="177"/>
      <c r="C30" s="178">
        <v>21</v>
      </c>
      <c r="D30" s="177" t="s">
        <v>67</v>
      </c>
      <c r="E30" s="179"/>
      <c r="F30" s="1082">
        <f>C23-F32</f>
        <v>0</v>
      </c>
      <c r="G30" s="1083"/>
    </row>
    <row r="31" spans="1:7">
      <c r="A31" s="176" t="s">
        <v>68</v>
      </c>
      <c r="B31" s="177"/>
      <c r="C31" s="178">
        <f>C30</f>
        <v>21</v>
      </c>
      <c r="D31" s="177" t="s">
        <v>69</v>
      </c>
      <c r="E31" s="179"/>
      <c r="F31" s="1082">
        <f>ROUND(PRODUCT(F30,C31/100),0)</f>
        <v>0</v>
      </c>
      <c r="G31" s="1083"/>
    </row>
    <row r="32" spans="1:7">
      <c r="A32" s="176" t="s">
        <v>11</v>
      </c>
      <c r="B32" s="177"/>
      <c r="C32" s="178">
        <v>0</v>
      </c>
      <c r="D32" s="177" t="s">
        <v>69</v>
      </c>
      <c r="E32" s="179"/>
      <c r="F32" s="1082">
        <v>0</v>
      </c>
      <c r="G32" s="1083"/>
    </row>
    <row r="33" spans="1:8">
      <c r="A33" s="176" t="s">
        <v>68</v>
      </c>
      <c r="B33" s="180"/>
      <c r="C33" s="181">
        <f>C32</f>
        <v>0</v>
      </c>
      <c r="D33" s="177" t="s">
        <v>69</v>
      </c>
      <c r="E33" s="154"/>
      <c r="F33" s="1082">
        <f>ROUND(PRODUCT(F32,C33/100),0)</f>
        <v>0</v>
      </c>
      <c r="G33" s="1083"/>
    </row>
    <row r="34" spans="1:8" s="185" customFormat="1" ht="19.5" customHeight="1" thickBot="1">
      <c r="A34" s="182" t="s">
        <v>70</v>
      </c>
      <c r="B34" s="183"/>
      <c r="C34" s="183"/>
      <c r="D34" s="183"/>
      <c r="E34" s="184"/>
      <c r="F34" s="1085">
        <f>ROUND(SUM(F30:F33),0)</f>
        <v>0</v>
      </c>
      <c r="G34" s="1086"/>
    </row>
    <row r="36" spans="1:8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087" t="s">
        <v>1319</v>
      </c>
      <c r="C37" s="1087"/>
      <c r="D37" s="1087"/>
      <c r="E37" s="1087"/>
      <c r="F37" s="1087"/>
      <c r="G37" s="1087"/>
      <c r="H37" s="1" t="s">
        <v>1</v>
      </c>
    </row>
    <row r="38" spans="1:8" ht="12.75" customHeight="1">
      <c r="A38" s="186"/>
      <c r="B38" s="1087"/>
      <c r="C38" s="1087"/>
      <c r="D38" s="1087"/>
      <c r="E38" s="1087"/>
      <c r="F38" s="1087"/>
      <c r="G38" s="1087"/>
      <c r="H38" s="1" t="s">
        <v>1</v>
      </c>
    </row>
    <row r="39" spans="1:8">
      <c r="A39" s="186"/>
      <c r="B39" s="1087"/>
      <c r="C39" s="1087"/>
      <c r="D39" s="1087"/>
      <c r="E39" s="1087"/>
      <c r="F39" s="1087"/>
      <c r="G39" s="1087"/>
      <c r="H39" s="1" t="s">
        <v>1</v>
      </c>
    </row>
    <row r="40" spans="1:8">
      <c r="A40" s="186"/>
      <c r="B40" s="1087"/>
      <c r="C40" s="1087"/>
      <c r="D40" s="1087"/>
      <c r="E40" s="1087"/>
      <c r="F40" s="1087"/>
      <c r="G40" s="1087"/>
      <c r="H40" s="1" t="s">
        <v>1</v>
      </c>
    </row>
    <row r="41" spans="1:8">
      <c r="A41" s="186"/>
      <c r="B41" s="1087"/>
      <c r="C41" s="1087"/>
      <c r="D41" s="1087"/>
      <c r="E41" s="1087"/>
      <c r="F41" s="1087"/>
      <c r="G41" s="1087"/>
      <c r="H41" s="1" t="s">
        <v>1</v>
      </c>
    </row>
    <row r="42" spans="1:8">
      <c r="A42" s="186"/>
      <c r="B42" s="1087"/>
      <c r="C42" s="1087"/>
      <c r="D42" s="1087"/>
      <c r="E42" s="1087"/>
      <c r="F42" s="1087"/>
      <c r="G42" s="1087"/>
      <c r="H42" s="1" t="s">
        <v>1</v>
      </c>
    </row>
    <row r="43" spans="1:8">
      <c r="A43" s="186"/>
      <c r="B43" s="1087"/>
      <c r="C43" s="1087"/>
      <c r="D43" s="1087"/>
      <c r="E43" s="1087"/>
      <c r="F43" s="1087"/>
      <c r="G43" s="1087"/>
      <c r="H43" s="1" t="s">
        <v>1</v>
      </c>
    </row>
    <row r="44" spans="1:8" ht="12.75" customHeight="1">
      <c r="A44" s="186"/>
      <c r="B44" s="1087"/>
      <c r="C44" s="1087"/>
      <c r="D44" s="1087"/>
      <c r="E44" s="1087"/>
      <c r="F44" s="1087"/>
      <c r="G44" s="1087"/>
      <c r="H44" s="1" t="s">
        <v>1</v>
      </c>
    </row>
    <row r="45" spans="1:8" ht="96" customHeight="1">
      <c r="A45" s="186"/>
      <c r="B45" s="1087"/>
      <c r="C45" s="1087"/>
      <c r="D45" s="1087"/>
      <c r="E45" s="1087"/>
      <c r="F45" s="1087"/>
      <c r="G45" s="1087"/>
      <c r="H45" s="1" t="s">
        <v>1</v>
      </c>
    </row>
    <row r="46" spans="1:8">
      <c r="B46" s="1084"/>
      <c r="C46" s="1084"/>
      <c r="D46" s="1084"/>
      <c r="E46" s="1084"/>
      <c r="F46" s="1084"/>
      <c r="G46" s="1084"/>
    </row>
    <row r="47" spans="1:8">
      <c r="B47" s="1084"/>
      <c r="C47" s="1084"/>
      <c r="D47" s="1084"/>
      <c r="E47" s="1084"/>
      <c r="F47" s="1084"/>
      <c r="G47" s="1084"/>
    </row>
    <row r="48" spans="1:8">
      <c r="B48" s="1084"/>
      <c r="C48" s="1084"/>
      <c r="D48" s="1084"/>
      <c r="E48" s="1084"/>
      <c r="F48" s="1084"/>
      <c r="G48" s="1084"/>
    </row>
    <row r="49" spans="2:7">
      <c r="B49" s="1084"/>
      <c r="C49" s="1084"/>
      <c r="D49" s="1084"/>
      <c r="E49" s="1084"/>
      <c r="F49" s="1084"/>
      <c r="G49" s="1084"/>
    </row>
    <row r="50" spans="2:7">
      <c r="B50" s="1084"/>
      <c r="C50" s="1084"/>
      <c r="D50" s="1084"/>
      <c r="E50" s="1084"/>
      <c r="F50" s="1084"/>
      <c r="G50" s="1084"/>
    </row>
    <row r="51" spans="2:7">
      <c r="B51" s="1084"/>
      <c r="C51" s="1084"/>
      <c r="D51" s="1084"/>
      <c r="E51" s="1084"/>
      <c r="F51" s="1084"/>
      <c r="G51" s="1084"/>
    </row>
  </sheetData>
  <mergeCells count="18">
    <mergeCell ref="B49:G49"/>
    <mergeCell ref="B50:G50"/>
    <mergeCell ref="B51:G51"/>
    <mergeCell ref="F34:G34"/>
    <mergeCell ref="B37:G45"/>
    <mergeCell ref="B46:G46"/>
    <mergeCell ref="B47:G47"/>
    <mergeCell ref="B48:G48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 enableFormatConditionsCalculation="0"/>
  <dimension ref="A1:BE51"/>
  <sheetViews>
    <sheetView topLeftCell="A13" workbookViewId="0">
      <selection activeCell="K26" sqref="K26"/>
    </sheetView>
  </sheetViews>
  <sheetFormatPr baseColWidth="10" defaultColWidth="8.7109375" defaultRowHeight="12" x14ac:dyDescent="0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8.7109375" style="1"/>
  </cols>
  <sheetData>
    <row r="1" spans="1:57" ht="24.75" customHeight="1" thickBot="1">
      <c r="A1" s="94" t="s">
        <v>30</v>
      </c>
      <c r="B1" s="95"/>
      <c r="C1" s="95"/>
      <c r="D1" s="95"/>
      <c r="E1" s="95"/>
      <c r="F1" s="95"/>
      <c r="G1" s="95"/>
    </row>
    <row r="2" spans="1:57" ht="12.75" customHeight="1">
      <c r="A2" s="96" t="s">
        <v>31</v>
      </c>
      <c r="B2" s="97"/>
      <c r="C2" s="98" t="s">
        <v>102</v>
      </c>
      <c r="D2" s="98" t="s">
        <v>103</v>
      </c>
      <c r="E2" s="99"/>
      <c r="F2" s="100" t="s">
        <v>32</v>
      </c>
      <c r="G2" s="101" t="s">
        <v>101</v>
      </c>
    </row>
    <row r="3" spans="1:57" ht="3" hidden="1" customHeight="1">
      <c r="A3" s="102"/>
      <c r="B3" s="103"/>
      <c r="C3" s="104"/>
      <c r="D3" s="104"/>
      <c r="E3" s="105"/>
      <c r="F3" s="106"/>
      <c r="G3" s="107"/>
    </row>
    <row r="4" spans="1:57" ht="12" customHeight="1">
      <c r="A4" s="108" t="s">
        <v>33</v>
      </c>
      <c r="B4" s="103"/>
      <c r="C4" s="104"/>
      <c r="D4" s="104"/>
      <c r="E4" s="105"/>
      <c r="F4" s="106" t="s">
        <v>34</v>
      </c>
      <c r="G4" s="109"/>
    </row>
    <row r="5" spans="1:57" ht="13" customHeight="1">
      <c r="A5" s="110" t="s">
        <v>98</v>
      </c>
      <c r="B5" s="111"/>
      <c r="C5" s="112" t="s">
        <v>99</v>
      </c>
      <c r="D5" s="113"/>
      <c r="E5" s="111"/>
      <c r="F5" s="106" t="s">
        <v>35</v>
      </c>
      <c r="G5" s="107"/>
    </row>
    <row r="6" spans="1:57" ht="13" customHeight="1">
      <c r="A6" s="108" t="s">
        <v>36</v>
      </c>
      <c r="B6" s="103"/>
      <c r="C6" s="104"/>
      <c r="D6" s="104"/>
      <c r="E6" s="105"/>
      <c r="F6" s="114" t="s">
        <v>37</v>
      </c>
      <c r="G6" s="115">
        <v>0</v>
      </c>
      <c r="O6" s="116"/>
    </row>
    <row r="7" spans="1:57" ht="13" customHeight="1">
      <c r="A7" s="117" t="s">
        <v>95</v>
      </c>
      <c r="B7" s="118"/>
      <c r="C7" s="119" t="s">
        <v>96</v>
      </c>
      <c r="D7" s="120"/>
      <c r="E7" s="120"/>
      <c r="F7" s="121" t="s">
        <v>38</v>
      </c>
      <c r="G7" s="115">
        <f>IF(G6=0,,ROUND((F30+F32)/G6,1))</f>
        <v>0</v>
      </c>
    </row>
    <row r="8" spans="1:57">
      <c r="A8" s="122" t="s">
        <v>39</v>
      </c>
      <c r="B8" s="106"/>
      <c r="C8" s="1077" t="s">
        <v>175</v>
      </c>
      <c r="D8" s="1077"/>
      <c r="E8" s="1078"/>
      <c r="F8" s="123" t="s">
        <v>40</v>
      </c>
      <c r="G8" s="124"/>
      <c r="H8" s="125"/>
      <c r="I8" s="126"/>
    </row>
    <row r="9" spans="1:57">
      <c r="A9" s="122" t="s">
        <v>41</v>
      </c>
      <c r="B9" s="106"/>
      <c r="C9" s="1077"/>
      <c r="D9" s="1077"/>
      <c r="E9" s="1078"/>
      <c r="F9" s="106"/>
      <c r="G9" s="127"/>
      <c r="H9" s="128"/>
    </row>
    <row r="10" spans="1:57">
      <c r="A10" s="122" t="s">
        <v>42</v>
      </c>
      <c r="B10" s="106"/>
      <c r="C10" s="1077" t="s">
        <v>174</v>
      </c>
      <c r="D10" s="1077"/>
      <c r="E10" s="1077"/>
      <c r="F10" s="129"/>
      <c r="G10" s="130"/>
      <c r="H10" s="131"/>
    </row>
    <row r="11" spans="1:57" ht="13.5" customHeight="1">
      <c r="A11" s="122" t="s">
        <v>43</v>
      </c>
      <c r="B11" s="106"/>
      <c r="C11" s="1077" t="s">
        <v>173</v>
      </c>
      <c r="D11" s="1077"/>
      <c r="E11" s="1077"/>
      <c r="F11" s="132" t="s">
        <v>44</v>
      </c>
      <c r="G11" s="133"/>
      <c r="H11" s="128"/>
      <c r="BA11" s="134"/>
      <c r="BB11" s="134"/>
      <c r="BC11" s="134"/>
      <c r="BD11" s="134"/>
      <c r="BE11" s="134"/>
    </row>
    <row r="12" spans="1:57" ht="12.75" customHeight="1">
      <c r="A12" s="135" t="s">
        <v>45</v>
      </c>
      <c r="B12" s="103"/>
      <c r="C12" s="1079"/>
      <c r="D12" s="1079"/>
      <c r="E12" s="1079"/>
      <c r="F12" s="136" t="s">
        <v>46</v>
      </c>
      <c r="G12" s="137"/>
      <c r="H12" s="128"/>
    </row>
    <row r="13" spans="1:57" ht="28.5" customHeight="1" thickBot="1">
      <c r="A13" s="138" t="s">
        <v>47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>
      <c r="A14" s="142" t="s">
        <v>48</v>
      </c>
      <c r="B14" s="143"/>
      <c r="C14" s="144"/>
      <c r="D14" s="145" t="s">
        <v>49</v>
      </c>
      <c r="E14" s="146"/>
      <c r="F14" s="146"/>
      <c r="G14" s="144"/>
    </row>
    <row r="15" spans="1:57" ht="16" customHeight="1">
      <c r="A15" s="147"/>
      <c r="B15" s="148" t="s">
        <v>50</v>
      </c>
      <c r="C15" s="149">
        <f>'00 2316 Rek'!E9</f>
        <v>0</v>
      </c>
      <c r="D15" s="150"/>
      <c r="E15" s="151"/>
      <c r="F15" s="152"/>
      <c r="G15" s="149"/>
    </row>
    <row r="16" spans="1:57" ht="16" customHeight="1">
      <c r="A16" s="147" t="s">
        <v>51</v>
      </c>
      <c r="B16" s="148" t="s">
        <v>52</v>
      </c>
      <c r="C16" s="149">
        <f>'00 2316 Rek'!F9</f>
        <v>0</v>
      </c>
      <c r="D16" s="102"/>
      <c r="E16" s="153"/>
      <c r="F16" s="154"/>
      <c r="G16" s="149"/>
    </row>
    <row r="17" spans="1:7" ht="16" customHeight="1">
      <c r="A17" s="147" t="s">
        <v>53</v>
      </c>
      <c r="B17" s="148" t="s">
        <v>54</v>
      </c>
      <c r="C17" s="149">
        <f>'00 2316 Rek'!H9</f>
        <v>0</v>
      </c>
      <c r="D17" s="102"/>
      <c r="E17" s="153"/>
      <c r="F17" s="154"/>
      <c r="G17" s="149"/>
    </row>
    <row r="18" spans="1:7" ht="16" customHeight="1">
      <c r="A18" s="155" t="s">
        <v>55</v>
      </c>
      <c r="B18" s="156" t="s">
        <v>56</v>
      </c>
      <c r="C18" s="149">
        <f>'00 2316 Rek'!G9</f>
        <v>0</v>
      </c>
      <c r="D18" s="102"/>
      <c r="E18" s="153"/>
      <c r="F18" s="154"/>
      <c r="G18" s="149"/>
    </row>
    <row r="19" spans="1:7" ht="16" customHeight="1">
      <c r="A19" s="157" t="s">
        <v>57</v>
      </c>
      <c r="B19" s="148"/>
      <c r="C19" s="149">
        <f>SUM(C15:C18)</f>
        <v>0</v>
      </c>
      <c r="D19" s="102"/>
      <c r="E19" s="153"/>
      <c r="F19" s="154"/>
      <c r="G19" s="149"/>
    </row>
    <row r="20" spans="1:7" ht="16" customHeight="1">
      <c r="A20" s="157"/>
      <c r="B20" s="148"/>
      <c r="C20" s="149"/>
      <c r="D20" s="102"/>
      <c r="E20" s="153"/>
      <c r="F20" s="154"/>
      <c r="G20" s="149"/>
    </row>
    <row r="21" spans="1:7" ht="16" customHeight="1">
      <c r="A21" s="157" t="s">
        <v>29</v>
      </c>
      <c r="B21" s="148"/>
      <c r="C21" s="149">
        <f>'00 2316 Rek'!I9</f>
        <v>0</v>
      </c>
      <c r="D21" s="102"/>
      <c r="E21" s="153"/>
      <c r="F21" s="154"/>
      <c r="G21" s="149"/>
    </row>
    <row r="22" spans="1:7" ht="16" customHeight="1">
      <c r="A22" s="158" t="s">
        <v>58</v>
      </c>
      <c r="B22" s="128"/>
      <c r="C22" s="149">
        <f>C19+C21</f>
        <v>0</v>
      </c>
      <c r="D22" s="102"/>
      <c r="E22" s="153"/>
      <c r="F22" s="154"/>
      <c r="G22" s="149"/>
    </row>
    <row r="23" spans="1:7" ht="16" customHeight="1" thickBot="1">
      <c r="A23" s="1080" t="s">
        <v>59</v>
      </c>
      <c r="B23" s="1081"/>
      <c r="C23" s="159">
        <f>C22+G23</f>
        <v>0</v>
      </c>
      <c r="D23" s="160"/>
      <c r="E23" s="161"/>
      <c r="F23" s="162"/>
      <c r="G23" s="149"/>
    </row>
    <row r="24" spans="1:7">
      <c r="A24" s="163" t="s">
        <v>60</v>
      </c>
      <c r="B24" s="164"/>
      <c r="C24" s="165"/>
      <c r="D24" s="164" t="s">
        <v>61</v>
      </c>
      <c r="E24" s="164"/>
      <c r="F24" s="166" t="s">
        <v>62</v>
      </c>
      <c r="G24" s="167"/>
    </row>
    <row r="25" spans="1:7">
      <c r="A25" s="158" t="s">
        <v>63</v>
      </c>
      <c r="B25" s="128"/>
      <c r="C25" s="168"/>
      <c r="D25" s="128" t="s">
        <v>63</v>
      </c>
      <c r="F25" s="169" t="s">
        <v>63</v>
      </c>
      <c r="G25" s="170"/>
    </row>
    <row r="26" spans="1:7" ht="37.5" customHeight="1">
      <c r="A26" s="158" t="s">
        <v>64</v>
      </c>
      <c r="B26" s="171"/>
      <c r="C26" s="168"/>
      <c r="D26" s="128" t="s">
        <v>64</v>
      </c>
      <c r="F26" s="169" t="s">
        <v>64</v>
      </c>
      <c r="G26" s="170"/>
    </row>
    <row r="27" spans="1:7">
      <c r="A27" s="158"/>
      <c r="B27" s="172"/>
      <c r="C27" s="168"/>
      <c r="D27" s="128"/>
      <c r="F27" s="169"/>
      <c r="G27" s="170"/>
    </row>
    <row r="28" spans="1:7">
      <c r="A28" s="158" t="s">
        <v>65</v>
      </c>
      <c r="B28" s="128"/>
      <c r="C28" s="168"/>
      <c r="D28" s="169" t="s">
        <v>66</v>
      </c>
      <c r="E28" s="168"/>
      <c r="F28" s="173" t="s">
        <v>66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>
      <c r="A30" s="176" t="s">
        <v>11</v>
      </c>
      <c r="B30" s="177"/>
      <c r="C30" s="178">
        <v>21</v>
      </c>
      <c r="D30" s="177" t="s">
        <v>67</v>
      </c>
      <c r="E30" s="179"/>
      <c r="F30" s="1082">
        <f>C23-F32</f>
        <v>0</v>
      </c>
      <c r="G30" s="1083"/>
    </row>
    <row r="31" spans="1:7">
      <c r="A31" s="176" t="s">
        <v>68</v>
      </c>
      <c r="B31" s="177"/>
      <c r="C31" s="178">
        <f>C30</f>
        <v>21</v>
      </c>
      <c r="D31" s="177" t="s">
        <v>69</v>
      </c>
      <c r="E31" s="179"/>
      <c r="F31" s="1082">
        <f>ROUND(PRODUCT(F30,C31/100),0)</f>
        <v>0</v>
      </c>
      <c r="G31" s="1083"/>
    </row>
    <row r="32" spans="1:7">
      <c r="A32" s="176" t="s">
        <v>11</v>
      </c>
      <c r="B32" s="177"/>
      <c r="C32" s="178">
        <v>0</v>
      </c>
      <c r="D32" s="177" t="s">
        <v>69</v>
      </c>
      <c r="E32" s="179"/>
      <c r="F32" s="1082">
        <v>0</v>
      </c>
      <c r="G32" s="1083"/>
    </row>
    <row r="33" spans="1:8">
      <c r="A33" s="176" t="s">
        <v>68</v>
      </c>
      <c r="B33" s="180"/>
      <c r="C33" s="181">
        <f>C32</f>
        <v>0</v>
      </c>
      <c r="D33" s="177" t="s">
        <v>69</v>
      </c>
      <c r="E33" s="154"/>
      <c r="F33" s="1082">
        <f>ROUND(PRODUCT(F32,C33/100),0)</f>
        <v>0</v>
      </c>
      <c r="G33" s="1083"/>
    </row>
    <row r="34" spans="1:8" s="185" customFormat="1" ht="19.5" customHeight="1" thickBot="1">
      <c r="A34" s="182" t="s">
        <v>70</v>
      </c>
      <c r="B34" s="183"/>
      <c r="C34" s="183"/>
      <c r="D34" s="183"/>
      <c r="E34" s="184"/>
      <c r="F34" s="1085">
        <f>ROUND(SUM(F30:F33),0)</f>
        <v>0</v>
      </c>
      <c r="G34" s="1086"/>
    </row>
    <row r="36" spans="1:8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087"/>
      <c r="C37" s="1087"/>
      <c r="D37" s="1087"/>
      <c r="E37" s="1087"/>
      <c r="F37" s="1087"/>
      <c r="G37" s="1087"/>
      <c r="H37" s="1" t="s">
        <v>1</v>
      </c>
    </row>
    <row r="38" spans="1:8" ht="12.75" customHeight="1">
      <c r="A38" s="186"/>
      <c r="B38" s="1087"/>
      <c r="C38" s="1087"/>
      <c r="D38" s="1087"/>
      <c r="E38" s="1087"/>
      <c r="F38" s="1087"/>
      <c r="G38" s="1087"/>
      <c r="H38" s="1" t="s">
        <v>1</v>
      </c>
    </row>
    <row r="39" spans="1:8">
      <c r="A39" s="186"/>
      <c r="B39" s="1087"/>
      <c r="C39" s="1087"/>
      <c r="D39" s="1087"/>
      <c r="E39" s="1087"/>
      <c r="F39" s="1087"/>
      <c r="G39" s="1087"/>
      <c r="H39" s="1" t="s">
        <v>1</v>
      </c>
    </row>
    <row r="40" spans="1:8">
      <c r="A40" s="186"/>
      <c r="B40" s="1087"/>
      <c r="C40" s="1087"/>
      <c r="D40" s="1087"/>
      <c r="E40" s="1087"/>
      <c r="F40" s="1087"/>
      <c r="G40" s="1087"/>
      <c r="H40" s="1" t="s">
        <v>1</v>
      </c>
    </row>
    <row r="41" spans="1:8">
      <c r="A41" s="186"/>
      <c r="B41" s="1087"/>
      <c r="C41" s="1087"/>
      <c r="D41" s="1087"/>
      <c r="E41" s="1087"/>
      <c r="F41" s="1087"/>
      <c r="G41" s="1087"/>
      <c r="H41" s="1" t="s">
        <v>1</v>
      </c>
    </row>
    <row r="42" spans="1:8">
      <c r="A42" s="186"/>
      <c r="B42" s="1087"/>
      <c r="C42" s="1087"/>
      <c r="D42" s="1087"/>
      <c r="E42" s="1087"/>
      <c r="F42" s="1087"/>
      <c r="G42" s="1087"/>
      <c r="H42" s="1" t="s">
        <v>1</v>
      </c>
    </row>
    <row r="43" spans="1:8">
      <c r="A43" s="186"/>
      <c r="B43" s="1087"/>
      <c r="C43" s="1087"/>
      <c r="D43" s="1087"/>
      <c r="E43" s="1087"/>
      <c r="F43" s="1087"/>
      <c r="G43" s="1087"/>
      <c r="H43" s="1" t="s">
        <v>1</v>
      </c>
    </row>
    <row r="44" spans="1:8" ht="12.75" customHeight="1">
      <c r="A44" s="186"/>
      <c r="B44" s="1087"/>
      <c r="C44" s="1087"/>
      <c r="D44" s="1087"/>
      <c r="E44" s="1087"/>
      <c r="F44" s="1087"/>
      <c r="G44" s="1087"/>
      <c r="H44" s="1" t="s">
        <v>1</v>
      </c>
    </row>
    <row r="45" spans="1:8" ht="12.75" customHeight="1">
      <c r="A45" s="186"/>
      <c r="B45" s="1087"/>
      <c r="C45" s="1087"/>
      <c r="D45" s="1087"/>
      <c r="E45" s="1087"/>
      <c r="F45" s="1087"/>
      <c r="G45" s="1087"/>
      <c r="H45" s="1" t="s">
        <v>1</v>
      </c>
    </row>
    <row r="46" spans="1:8">
      <c r="B46" s="1084"/>
      <c r="C46" s="1084"/>
      <c r="D46" s="1084"/>
      <c r="E46" s="1084"/>
      <c r="F46" s="1084"/>
      <c r="G46" s="1084"/>
    </row>
    <row r="47" spans="1:8">
      <c r="B47" s="1084"/>
      <c r="C47" s="1084"/>
      <c r="D47" s="1084"/>
      <c r="E47" s="1084"/>
      <c r="F47" s="1084"/>
      <c r="G47" s="1084"/>
    </row>
    <row r="48" spans="1:8">
      <c r="B48" s="1084"/>
      <c r="C48" s="1084"/>
      <c r="D48" s="1084"/>
      <c r="E48" s="1084"/>
      <c r="F48" s="1084"/>
      <c r="G48" s="1084"/>
    </row>
    <row r="49" spans="2:7">
      <c r="B49" s="1084"/>
      <c r="C49" s="1084"/>
      <c r="D49" s="1084"/>
      <c r="E49" s="1084"/>
      <c r="F49" s="1084"/>
      <c r="G49" s="1084"/>
    </row>
    <row r="50" spans="2:7">
      <c r="B50" s="1084"/>
      <c r="C50" s="1084"/>
      <c r="D50" s="1084"/>
      <c r="E50" s="1084"/>
      <c r="F50" s="1084"/>
      <c r="G50" s="1084"/>
    </row>
    <row r="51" spans="2:7">
      <c r="B51" s="1084"/>
      <c r="C51" s="1084"/>
      <c r="D51" s="1084"/>
      <c r="E51" s="1084"/>
      <c r="F51" s="1084"/>
      <c r="G51" s="1084"/>
    </row>
  </sheetData>
  <mergeCells count="18">
    <mergeCell ref="B49:G49"/>
    <mergeCell ref="B50:G50"/>
    <mergeCell ref="B51:G51"/>
    <mergeCell ref="F34:G34"/>
    <mergeCell ref="B37:G45"/>
    <mergeCell ref="B46:G46"/>
    <mergeCell ref="B47:G47"/>
    <mergeCell ref="B48:G48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 enableFormatConditionsCalculation="0"/>
  <dimension ref="A1:BE79"/>
  <sheetViews>
    <sheetView workbookViewId="0">
      <selection activeCell="O24" sqref="O24"/>
    </sheetView>
  </sheetViews>
  <sheetFormatPr baseColWidth="10" defaultColWidth="8.7109375" defaultRowHeight="12" x14ac:dyDescent="0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8.7109375" style="1"/>
  </cols>
  <sheetData>
    <row r="1" spans="1:9" ht="13" thickTop="1">
      <c r="A1" s="1088" t="s">
        <v>2</v>
      </c>
      <c r="B1" s="1089"/>
      <c r="C1" s="187" t="s">
        <v>97</v>
      </c>
      <c r="D1" s="188"/>
      <c r="E1" s="189"/>
      <c r="F1" s="188"/>
      <c r="G1" s="190" t="s">
        <v>72</v>
      </c>
      <c r="H1" s="191" t="s">
        <v>102</v>
      </c>
      <c r="I1" s="192"/>
    </row>
    <row r="2" spans="1:9" ht="13" thickBot="1">
      <c r="A2" s="1090" t="s">
        <v>73</v>
      </c>
      <c r="B2" s="1091"/>
      <c r="C2" s="193" t="s">
        <v>1322</v>
      </c>
      <c r="D2" s="194"/>
      <c r="E2" s="195"/>
      <c r="F2" s="194"/>
      <c r="G2" s="1092" t="s">
        <v>103</v>
      </c>
      <c r="H2" s="1093"/>
      <c r="I2" s="1094"/>
    </row>
    <row r="3" spans="1:9" ht="13" thickTop="1">
      <c r="F3" s="128"/>
    </row>
    <row r="4" spans="1:9" ht="19.5" customHeight="1">
      <c r="A4" s="196" t="s">
        <v>74</v>
      </c>
      <c r="B4" s="197"/>
      <c r="C4" s="197"/>
      <c r="D4" s="197"/>
      <c r="E4" s="198"/>
      <c r="F4" s="197"/>
      <c r="G4" s="197"/>
      <c r="H4" s="197"/>
      <c r="I4" s="197"/>
    </row>
    <row r="5" spans="1:9" ht="13" thickBot="1"/>
    <row r="6" spans="1:9" s="128" customFormat="1" ht="13" thickBot="1">
      <c r="A6" s="199"/>
      <c r="B6" s="200" t="s">
        <v>75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>
      <c r="A7" s="294" t="str">
        <f>'02 2316 Pol'!B7</f>
        <v>1</v>
      </c>
      <c r="B7" s="62" t="str">
        <f>'02 2316 Pol'!C7</f>
        <v>Zemní práce</v>
      </c>
      <c r="D7" s="205"/>
      <c r="E7" s="295">
        <f>'02 2316 Pol'!BA16</f>
        <v>0</v>
      </c>
      <c r="F7" s="296">
        <f>'02 2316 Pol'!BB16</f>
        <v>0</v>
      </c>
      <c r="G7" s="296">
        <f>'02 2316 Pol'!BC16</f>
        <v>0</v>
      </c>
      <c r="H7" s="296">
        <f>'02 2316 Pol'!BD16</f>
        <v>0</v>
      </c>
      <c r="I7" s="297">
        <f>'02 2316 Pol'!BE16</f>
        <v>0</v>
      </c>
    </row>
    <row r="8" spans="1:9" s="128" customFormat="1">
      <c r="A8" s="294" t="str">
        <f>'02 2316 Pol'!B17</f>
        <v>2</v>
      </c>
      <c r="B8" s="62" t="str">
        <f>'02 2316 Pol'!C17</f>
        <v>Základy a zvláštní zakládání</v>
      </c>
      <c r="D8" s="205"/>
      <c r="E8" s="295">
        <f>'02 2316 Pol'!BA27</f>
        <v>0</v>
      </c>
      <c r="F8" s="296">
        <f>'02 2316 Pol'!BB27</f>
        <v>0</v>
      </c>
      <c r="G8" s="296">
        <f>'02 2316 Pol'!BC27</f>
        <v>0</v>
      </c>
      <c r="H8" s="296">
        <f>'02 2316 Pol'!BD27</f>
        <v>0</v>
      </c>
      <c r="I8" s="297">
        <f>'02 2316 Pol'!BE27</f>
        <v>0</v>
      </c>
    </row>
    <row r="9" spans="1:9" s="128" customFormat="1">
      <c r="A9" s="294" t="str">
        <f>'02 2316 Pol'!B28</f>
        <v>93</v>
      </c>
      <c r="B9" s="62" t="str">
        <f>'02 2316 Pol'!C28</f>
        <v>Dokončovací práce inženýrských staveb</v>
      </c>
      <c r="D9" s="205"/>
      <c r="E9" s="295">
        <f>'02 2316 Pol'!BA33</f>
        <v>0</v>
      </c>
      <c r="F9" s="296">
        <f>'02 2316 Pol'!BB33</f>
        <v>0</v>
      </c>
      <c r="G9" s="296">
        <f>'02 2316 Pol'!BC33</f>
        <v>0</v>
      </c>
      <c r="H9" s="296">
        <f>'02 2316 Pol'!BD33</f>
        <v>0</v>
      </c>
      <c r="I9" s="297">
        <f>'02 2316 Pol'!BE33</f>
        <v>0</v>
      </c>
    </row>
    <row r="10" spans="1:9" s="128" customFormat="1">
      <c r="A10" s="294" t="str">
        <f>'02 2316 Pol'!B34</f>
        <v>94</v>
      </c>
      <c r="B10" s="62" t="str">
        <f>'02 2316 Pol'!C34</f>
        <v>Lešení a stavební výtahy</v>
      </c>
      <c r="D10" s="205"/>
      <c r="E10" s="295">
        <f>'02 2316 Pol'!BA43</f>
        <v>0</v>
      </c>
      <c r="F10" s="296">
        <f>'02 2316 Pol'!BB43</f>
        <v>0</v>
      </c>
      <c r="G10" s="296">
        <f>'02 2316 Pol'!BC43</f>
        <v>0</v>
      </c>
      <c r="H10" s="296">
        <f>'02 2316 Pol'!BD43</f>
        <v>0</v>
      </c>
      <c r="I10" s="297">
        <f>'02 2316 Pol'!BE43</f>
        <v>0</v>
      </c>
    </row>
    <row r="11" spans="1:9" s="128" customFormat="1">
      <c r="A11" s="294" t="str">
        <f>'02 2316 Pol'!B44</f>
        <v>99</v>
      </c>
      <c r="B11" s="62" t="str">
        <f>'02 2316 Pol'!C44</f>
        <v>Staveništní přesun hmot</v>
      </c>
      <c r="D11" s="205"/>
      <c r="E11" s="295">
        <f>'02 2316 Pol'!BA46</f>
        <v>0</v>
      </c>
      <c r="F11" s="296">
        <f>'02 2316 Pol'!BB46</f>
        <v>0</v>
      </c>
      <c r="G11" s="296">
        <f>'02 2316 Pol'!BC46</f>
        <v>0</v>
      </c>
      <c r="H11" s="296">
        <f>'02 2316 Pol'!BD46</f>
        <v>0</v>
      </c>
      <c r="I11" s="297">
        <f>'02 2316 Pol'!BE46</f>
        <v>0</v>
      </c>
    </row>
    <row r="12" spans="1:9" s="128" customFormat="1">
      <c r="A12" s="294" t="str">
        <f>'02 2316 Pol'!B47</f>
        <v>764</v>
      </c>
      <c r="B12" s="62" t="str">
        <f>'02 2316 Pol'!C47</f>
        <v>Konstrukce klempířské</v>
      </c>
      <c r="D12" s="205"/>
      <c r="E12" s="295">
        <f>'02 2316 Pol'!BA53</f>
        <v>0</v>
      </c>
      <c r="F12" s="296">
        <f>'02 2316 Pol'!BB53</f>
        <v>0</v>
      </c>
      <c r="G12" s="296">
        <f>'02 2316 Pol'!BC53</f>
        <v>0</v>
      </c>
      <c r="H12" s="296">
        <f>'02 2316 Pol'!BD53</f>
        <v>0</v>
      </c>
      <c r="I12" s="297">
        <f>'02 2316 Pol'!BE53</f>
        <v>0</v>
      </c>
    </row>
    <row r="13" spans="1:9" s="128" customFormat="1">
      <c r="A13" s="294" t="str">
        <f>'02 2316 Pol'!B54</f>
        <v>767</v>
      </c>
      <c r="B13" s="62" t="str">
        <f>'02 2316 Pol'!C54</f>
        <v>Konstrukce zámečnické</v>
      </c>
      <c r="D13" s="205"/>
      <c r="E13" s="295">
        <f>'02 2316 Pol'!BA64</f>
        <v>0</v>
      </c>
      <c r="F13" s="296">
        <f>'02 2316 Pol'!BB64</f>
        <v>0</v>
      </c>
      <c r="G13" s="296">
        <f>'02 2316 Pol'!BC64</f>
        <v>0</v>
      </c>
      <c r="H13" s="296">
        <f>'02 2316 Pol'!BD64</f>
        <v>0</v>
      </c>
      <c r="I13" s="297">
        <f>'02 2316 Pol'!BE64</f>
        <v>0</v>
      </c>
    </row>
    <row r="14" spans="1:9" s="128" customFormat="1" ht="13" thickBot="1">
      <c r="A14" s="294" t="str">
        <f>'02 2316 Pol'!B65</f>
        <v>783</v>
      </c>
      <c r="B14" s="62" t="str">
        <f>'02 2316 Pol'!C65</f>
        <v>Nátěry</v>
      </c>
      <c r="D14" s="205"/>
      <c r="E14" s="295">
        <f>'02 2316 Pol'!BA73</f>
        <v>0</v>
      </c>
      <c r="F14" s="296">
        <f>'02 2316 Pol'!BB73</f>
        <v>0</v>
      </c>
      <c r="G14" s="296">
        <f>'02 2316 Pol'!BC73</f>
        <v>0</v>
      </c>
      <c r="H14" s="296">
        <f>'02 2316 Pol'!BD73</f>
        <v>0</v>
      </c>
      <c r="I14" s="297">
        <f>'02 2316 Pol'!BE73</f>
        <v>0</v>
      </c>
    </row>
    <row r="15" spans="1:9" s="14" customFormat="1" ht="13" thickBot="1">
      <c r="A15" s="206"/>
      <c r="B15" s="207" t="s">
        <v>76</v>
      </c>
      <c r="C15" s="207"/>
      <c r="D15" s="208"/>
      <c r="E15" s="209">
        <f>SUM(E7:E14)</f>
        <v>0</v>
      </c>
      <c r="F15" s="210">
        <f>SUM(F7:F14)</f>
        <v>0</v>
      </c>
      <c r="G15" s="210">
        <f>SUM(G7:G14)</f>
        <v>0</v>
      </c>
      <c r="H15" s="210">
        <f>SUM(H7:H14)</f>
        <v>0</v>
      </c>
      <c r="I15" s="211">
        <f>SUM(I7:I14)</f>
        <v>0</v>
      </c>
    </row>
    <row r="16" spans="1:9">
      <c r="A16" s="128"/>
      <c r="B16" s="128"/>
      <c r="C16" s="128"/>
      <c r="D16" s="128"/>
      <c r="E16" s="128"/>
      <c r="F16" s="128"/>
      <c r="G16" s="128"/>
      <c r="H16" s="128"/>
      <c r="I16" s="128"/>
    </row>
    <row r="17" spans="1:57" ht="19.5" customHeight="1">
      <c r="A17" s="197"/>
      <c r="B17" s="197"/>
      <c r="C17" s="197"/>
      <c r="D17" s="197"/>
      <c r="E17" s="197"/>
      <c r="F17" s="197"/>
      <c r="G17" s="212"/>
      <c r="H17" s="197"/>
      <c r="I17" s="197"/>
      <c r="BA17" s="134"/>
      <c r="BB17" s="134"/>
      <c r="BC17" s="134"/>
      <c r="BD17" s="134"/>
      <c r="BE17" s="134"/>
    </row>
    <row r="18" spans="1:57" ht="13" thickBot="1"/>
    <row r="19" spans="1:57">
      <c r="A19" s="163"/>
      <c r="B19" s="164"/>
      <c r="C19" s="164"/>
      <c r="D19" s="213"/>
      <c r="E19" s="214"/>
      <c r="F19" s="215"/>
      <c r="G19" s="216"/>
      <c r="H19" s="217"/>
      <c r="I19" s="218"/>
    </row>
    <row r="20" spans="1:57">
      <c r="A20" s="157"/>
      <c r="B20" s="148"/>
      <c r="C20" s="148"/>
      <c r="D20" s="219"/>
      <c r="E20" s="220"/>
      <c r="F20" s="221"/>
      <c r="G20" s="222"/>
      <c r="H20" s="223"/>
      <c r="I20" s="224"/>
      <c r="BA20" s="1">
        <v>0</v>
      </c>
    </row>
    <row r="21" spans="1:57">
      <c r="A21" s="157"/>
      <c r="B21" s="148"/>
      <c r="C21" s="148"/>
      <c r="D21" s="219"/>
      <c r="E21" s="220"/>
      <c r="F21" s="221"/>
      <c r="G21" s="222"/>
      <c r="H21" s="223"/>
      <c r="I21" s="224"/>
      <c r="BA21" s="1">
        <v>0</v>
      </c>
    </row>
    <row r="22" spans="1:57">
      <c r="A22" s="157"/>
      <c r="B22" s="148"/>
      <c r="C22" s="148"/>
      <c r="D22" s="219"/>
      <c r="E22" s="220"/>
      <c r="F22" s="221"/>
      <c r="G22" s="222"/>
      <c r="H22" s="223"/>
      <c r="I22" s="224"/>
      <c r="BA22" s="1">
        <v>0</v>
      </c>
    </row>
    <row r="23" spans="1:57">
      <c r="A23" s="157"/>
      <c r="B23" s="148"/>
      <c r="C23" s="148"/>
      <c r="D23" s="219"/>
      <c r="E23" s="220"/>
      <c r="F23" s="221"/>
      <c r="G23" s="222"/>
      <c r="H23" s="223"/>
      <c r="I23" s="224"/>
      <c r="BA23" s="1">
        <v>0</v>
      </c>
    </row>
    <row r="24" spans="1:57">
      <c r="A24" s="157"/>
      <c r="B24" s="148"/>
      <c r="C24" s="148"/>
      <c r="D24" s="219"/>
      <c r="E24" s="220"/>
      <c r="F24" s="221"/>
      <c r="G24" s="222"/>
      <c r="H24" s="223"/>
      <c r="I24" s="224"/>
      <c r="BA24" s="1">
        <v>1</v>
      </c>
    </row>
    <row r="25" spans="1:57">
      <c r="A25" s="157"/>
      <c r="B25" s="148"/>
      <c r="C25" s="148"/>
      <c r="D25" s="219"/>
      <c r="E25" s="220"/>
      <c r="F25" s="221"/>
      <c r="G25" s="222"/>
      <c r="H25" s="223"/>
      <c r="I25" s="224"/>
      <c r="BA25" s="1">
        <v>1</v>
      </c>
    </row>
    <row r="26" spans="1:57">
      <c r="A26" s="157"/>
      <c r="B26" s="148"/>
      <c r="C26" s="148"/>
      <c r="D26" s="219"/>
      <c r="E26" s="220"/>
      <c r="F26" s="221"/>
      <c r="G26" s="222"/>
      <c r="H26" s="223"/>
      <c r="I26" s="224"/>
      <c r="BA26" s="1">
        <v>2</v>
      </c>
    </row>
    <row r="27" spans="1:57">
      <c r="A27" s="157"/>
      <c r="B27" s="148"/>
      <c r="C27" s="148"/>
      <c r="D27" s="219"/>
      <c r="E27" s="220"/>
      <c r="F27" s="221"/>
      <c r="G27" s="222"/>
      <c r="H27" s="223"/>
      <c r="I27" s="224"/>
      <c r="BA27" s="1">
        <v>2</v>
      </c>
    </row>
    <row r="28" spans="1:57" ht="13" thickBot="1">
      <c r="A28" s="225"/>
      <c r="B28" s="226"/>
      <c r="C28" s="227"/>
      <c r="D28" s="228"/>
      <c r="E28" s="229"/>
      <c r="F28" s="230"/>
      <c r="G28" s="230"/>
      <c r="H28" s="1095"/>
      <c r="I28" s="1096"/>
    </row>
    <row r="30" spans="1:57">
      <c r="B30" s="14"/>
      <c r="F30" s="231"/>
      <c r="G30" s="232"/>
      <c r="H30" s="232"/>
      <c r="I30" s="46"/>
    </row>
    <row r="31" spans="1:57">
      <c r="F31" s="231"/>
      <c r="G31" s="232"/>
      <c r="H31" s="232"/>
      <c r="I31" s="46"/>
    </row>
    <row r="32" spans="1:57">
      <c r="F32" s="231"/>
      <c r="G32" s="232"/>
      <c r="H32" s="232"/>
      <c r="I32" s="46"/>
    </row>
    <row r="33" spans="6:9">
      <c r="F33" s="231"/>
      <c r="G33" s="232"/>
      <c r="H33" s="232"/>
      <c r="I33" s="46"/>
    </row>
    <row r="34" spans="6:9">
      <c r="F34" s="231"/>
      <c r="G34" s="232"/>
      <c r="H34" s="232"/>
      <c r="I34" s="46"/>
    </row>
    <row r="35" spans="6:9">
      <c r="F35" s="231"/>
      <c r="G35" s="232"/>
      <c r="H35" s="232"/>
      <c r="I35" s="46"/>
    </row>
    <row r="36" spans="6:9">
      <c r="F36" s="231"/>
      <c r="G36" s="232"/>
      <c r="H36" s="232"/>
      <c r="I36" s="46"/>
    </row>
    <row r="37" spans="6:9">
      <c r="F37" s="231"/>
      <c r="G37" s="232"/>
      <c r="H37" s="232"/>
      <c r="I37" s="46"/>
    </row>
    <row r="38" spans="6:9">
      <c r="F38" s="231"/>
      <c r="G38" s="232"/>
      <c r="H38" s="232"/>
      <c r="I38" s="46"/>
    </row>
    <row r="39" spans="6:9">
      <c r="F39" s="231"/>
      <c r="G39" s="232"/>
      <c r="H39" s="232"/>
      <c r="I39" s="46"/>
    </row>
    <row r="40" spans="6:9">
      <c r="F40" s="231"/>
      <c r="G40" s="232"/>
      <c r="H40" s="232"/>
      <c r="I40" s="46"/>
    </row>
    <row r="41" spans="6:9">
      <c r="F41" s="231"/>
      <c r="G41" s="232"/>
      <c r="H41" s="232"/>
      <c r="I41" s="46"/>
    </row>
    <row r="42" spans="6:9">
      <c r="F42" s="231"/>
      <c r="G42" s="232"/>
      <c r="H42" s="232"/>
      <c r="I42" s="46"/>
    </row>
    <row r="43" spans="6:9">
      <c r="F43" s="231"/>
      <c r="G43" s="232"/>
      <c r="H43" s="232"/>
      <c r="I43" s="46"/>
    </row>
    <row r="44" spans="6:9">
      <c r="F44" s="231"/>
      <c r="G44" s="232"/>
      <c r="H44" s="232"/>
      <c r="I44" s="46"/>
    </row>
    <row r="45" spans="6:9">
      <c r="F45" s="231"/>
      <c r="G45" s="232"/>
      <c r="H45" s="232"/>
      <c r="I45" s="46"/>
    </row>
    <row r="46" spans="6:9">
      <c r="F46" s="231"/>
      <c r="G46" s="232"/>
      <c r="H46" s="232"/>
      <c r="I46" s="46"/>
    </row>
    <row r="47" spans="6:9">
      <c r="F47" s="231"/>
      <c r="G47" s="232"/>
      <c r="H47" s="232"/>
      <c r="I47" s="46"/>
    </row>
    <row r="48" spans="6:9">
      <c r="F48" s="231"/>
      <c r="G48" s="232"/>
      <c r="H48" s="232"/>
      <c r="I48" s="46"/>
    </row>
    <row r="49" spans="6:9">
      <c r="F49" s="231"/>
      <c r="G49" s="232"/>
      <c r="H49" s="232"/>
      <c r="I49" s="46"/>
    </row>
    <row r="50" spans="6:9">
      <c r="F50" s="231"/>
      <c r="G50" s="232"/>
      <c r="H50" s="232"/>
      <c r="I50" s="46"/>
    </row>
    <row r="51" spans="6:9">
      <c r="F51" s="231"/>
      <c r="G51" s="232"/>
      <c r="H51" s="232"/>
      <c r="I51" s="46"/>
    </row>
    <row r="52" spans="6:9">
      <c r="F52" s="231"/>
      <c r="G52" s="232"/>
      <c r="H52" s="232"/>
      <c r="I52" s="46"/>
    </row>
    <row r="53" spans="6:9">
      <c r="F53" s="231"/>
      <c r="G53" s="232"/>
      <c r="H53" s="232"/>
      <c r="I53" s="46"/>
    </row>
    <row r="54" spans="6:9">
      <c r="F54" s="231"/>
      <c r="G54" s="232"/>
      <c r="H54" s="232"/>
      <c r="I54" s="46"/>
    </row>
    <row r="55" spans="6:9">
      <c r="F55" s="231"/>
      <c r="G55" s="232"/>
      <c r="H55" s="232"/>
      <c r="I55" s="46"/>
    </row>
    <row r="56" spans="6:9">
      <c r="F56" s="231"/>
      <c r="G56" s="232"/>
      <c r="H56" s="232"/>
      <c r="I56" s="46"/>
    </row>
    <row r="57" spans="6:9">
      <c r="F57" s="231"/>
      <c r="G57" s="232"/>
      <c r="H57" s="232"/>
      <c r="I57" s="46"/>
    </row>
    <row r="58" spans="6:9">
      <c r="F58" s="231"/>
      <c r="G58" s="232"/>
      <c r="H58" s="232"/>
      <c r="I58" s="46"/>
    </row>
    <row r="59" spans="6:9">
      <c r="F59" s="231"/>
      <c r="G59" s="232"/>
      <c r="H59" s="232"/>
      <c r="I59" s="46"/>
    </row>
    <row r="60" spans="6:9">
      <c r="F60" s="231"/>
      <c r="G60" s="232"/>
      <c r="H60" s="232"/>
      <c r="I60" s="46"/>
    </row>
    <row r="61" spans="6:9">
      <c r="F61" s="231"/>
      <c r="G61" s="232"/>
      <c r="H61" s="232"/>
      <c r="I61" s="46"/>
    </row>
    <row r="62" spans="6:9">
      <c r="F62" s="231"/>
      <c r="G62" s="232"/>
      <c r="H62" s="232"/>
      <c r="I62" s="46"/>
    </row>
    <row r="63" spans="6:9">
      <c r="F63" s="231"/>
      <c r="G63" s="232"/>
      <c r="H63" s="232"/>
      <c r="I63" s="46"/>
    </row>
    <row r="64" spans="6:9">
      <c r="F64" s="231"/>
      <c r="G64" s="232"/>
      <c r="H64" s="232"/>
      <c r="I64" s="46"/>
    </row>
    <row r="65" spans="6:9">
      <c r="F65" s="231"/>
      <c r="G65" s="232"/>
      <c r="H65" s="232"/>
      <c r="I65" s="46"/>
    </row>
    <row r="66" spans="6:9">
      <c r="F66" s="231"/>
      <c r="G66" s="232"/>
      <c r="H66" s="232"/>
      <c r="I66" s="46"/>
    </row>
    <row r="67" spans="6:9">
      <c r="F67" s="231"/>
      <c r="G67" s="232"/>
      <c r="H67" s="232"/>
      <c r="I67" s="46"/>
    </row>
    <row r="68" spans="6:9">
      <c r="F68" s="231"/>
      <c r="G68" s="232"/>
      <c r="H68" s="232"/>
      <c r="I68" s="46"/>
    </row>
    <row r="69" spans="6:9">
      <c r="F69" s="231"/>
      <c r="G69" s="232"/>
      <c r="H69" s="232"/>
      <c r="I69" s="46"/>
    </row>
    <row r="70" spans="6:9">
      <c r="F70" s="231"/>
      <c r="G70" s="232"/>
      <c r="H70" s="232"/>
      <c r="I70" s="46"/>
    </row>
    <row r="71" spans="6:9">
      <c r="F71" s="231"/>
      <c r="G71" s="232"/>
      <c r="H71" s="232"/>
      <c r="I71" s="46"/>
    </row>
    <row r="72" spans="6:9">
      <c r="F72" s="231"/>
      <c r="G72" s="232"/>
      <c r="H72" s="232"/>
      <c r="I72" s="46"/>
    </row>
    <row r="73" spans="6:9">
      <c r="F73" s="231"/>
      <c r="G73" s="232"/>
      <c r="H73" s="232"/>
      <c r="I73" s="46"/>
    </row>
    <row r="74" spans="6:9">
      <c r="F74" s="231"/>
      <c r="G74" s="232"/>
      <c r="H74" s="232"/>
      <c r="I74" s="46"/>
    </row>
    <row r="75" spans="6:9">
      <c r="F75" s="231"/>
      <c r="G75" s="232"/>
      <c r="H75" s="232"/>
      <c r="I75" s="46"/>
    </row>
    <row r="76" spans="6:9">
      <c r="F76" s="231"/>
      <c r="G76" s="232"/>
      <c r="H76" s="232"/>
      <c r="I76" s="46"/>
    </row>
    <row r="77" spans="6:9">
      <c r="F77" s="231"/>
      <c r="G77" s="232"/>
      <c r="H77" s="232"/>
      <c r="I77" s="46"/>
    </row>
    <row r="78" spans="6:9">
      <c r="F78" s="231"/>
      <c r="G78" s="232"/>
      <c r="H78" s="232"/>
      <c r="I78" s="46"/>
    </row>
    <row r="79" spans="6:9">
      <c r="F79" s="231"/>
      <c r="G79" s="232"/>
      <c r="H79" s="232"/>
      <c r="I79" s="46"/>
    </row>
  </sheetData>
  <mergeCells count="4">
    <mergeCell ref="A1:B1"/>
    <mergeCell ref="A2:B2"/>
    <mergeCell ref="G2:I2"/>
    <mergeCell ref="H28:I28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 enableFormatConditionsCalculation="0"/>
  <dimension ref="A1:CB146"/>
  <sheetViews>
    <sheetView showGridLines="0" showZeros="0" topLeftCell="A19" zoomScaleSheetLayoutView="100" workbookViewId="0">
      <selection activeCell="L44" sqref="L44"/>
    </sheetView>
  </sheetViews>
  <sheetFormatPr baseColWidth="10" defaultColWidth="8.7109375" defaultRowHeight="12" x14ac:dyDescent="0"/>
  <cols>
    <col min="1" max="1" width="4.42578125" style="233" customWidth="1"/>
    <col min="2" max="2" width="11.5703125" style="233" customWidth="1"/>
    <col min="3" max="3" width="40.42578125" style="233" customWidth="1"/>
    <col min="4" max="4" width="5.5703125" style="233" customWidth="1"/>
    <col min="5" max="5" width="8.5703125" style="243" customWidth="1"/>
    <col min="6" max="6" width="9.85546875" style="233" customWidth="1"/>
    <col min="7" max="7" width="13.85546875" style="233" customWidth="1"/>
    <col min="8" max="8" width="11.7109375" style="233" hidden="1" customWidth="1"/>
    <col min="9" max="9" width="11.5703125" style="233" hidden="1" customWidth="1"/>
    <col min="10" max="10" width="11" style="233" hidden="1" customWidth="1"/>
    <col min="11" max="11" width="10.42578125" style="233" hidden="1" customWidth="1"/>
    <col min="12" max="12" width="75.42578125" style="233" customWidth="1"/>
    <col min="13" max="13" width="45.28515625" style="233" customWidth="1"/>
    <col min="14" max="16384" width="8.7109375" style="233"/>
  </cols>
  <sheetData>
    <row r="1" spans="1:80" ht="15">
      <c r="A1" s="1099" t="s">
        <v>77</v>
      </c>
      <c r="B1" s="1099"/>
      <c r="C1" s="1099"/>
      <c r="D1" s="1099"/>
      <c r="E1" s="1099"/>
      <c r="F1" s="1099"/>
      <c r="G1" s="1099"/>
    </row>
    <row r="2" spans="1:80" ht="14.25" customHeight="1" thickBot="1">
      <c r="B2" s="234"/>
      <c r="C2" s="235"/>
      <c r="D2" s="235"/>
      <c r="E2" s="236"/>
      <c r="F2" s="235"/>
      <c r="G2" s="235"/>
    </row>
    <row r="3" spans="1:80" ht="13" thickTop="1">
      <c r="A3" s="1088" t="s">
        <v>2</v>
      </c>
      <c r="B3" s="1089"/>
      <c r="C3" s="187" t="s">
        <v>97</v>
      </c>
      <c r="D3" s="237"/>
      <c r="E3" s="238" t="s">
        <v>78</v>
      </c>
      <c r="F3" s="239" t="str">
        <f>'02 2316 Rek'!H1</f>
        <v>23/16</v>
      </c>
      <c r="G3" s="240"/>
    </row>
    <row r="4" spans="1:80" ht="13" thickBot="1">
      <c r="A4" s="1100" t="s">
        <v>73</v>
      </c>
      <c r="B4" s="1091"/>
      <c r="C4" s="193" t="s">
        <v>1322</v>
      </c>
      <c r="D4" s="241"/>
      <c r="E4" s="1101" t="str">
        <f>'02 2316 Rek'!G2</f>
        <v>Rozpočet projektanta</v>
      </c>
      <c r="F4" s="1102"/>
      <c r="G4" s="1103"/>
    </row>
    <row r="5" spans="1:80" ht="13" thickTop="1">
      <c r="A5" s="242"/>
      <c r="G5" s="244"/>
    </row>
    <row r="6" spans="1:80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80">
      <c r="A7" s="250" t="s">
        <v>90</v>
      </c>
      <c r="B7" s="251" t="s">
        <v>91</v>
      </c>
      <c r="C7" s="252" t="s">
        <v>92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>
      <c r="A8" s="261">
        <v>1</v>
      </c>
      <c r="B8" s="262" t="s">
        <v>1323</v>
      </c>
      <c r="C8" s="263" t="s">
        <v>1324</v>
      </c>
      <c r="D8" s="264" t="s">
        <v>207</v>
      </c>
      <c r="E8" s="265">
        <v>16.274999999999999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0</v>
      </c>
      <c r="K8" s="268">
        <f>E8*J8</f>
        <v>0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80">
      <c r="A9" s="269"/>
      <c r="B9" s="272"/>
      <c r="C9" s="1097" t="s">
        <v>1325</v>
      </c>
      <c r="D9" s="1098"/>
      <c r="E9" s="273">
        <v>0</v>
      </c>
      <c r="F9" s="274"/>
      <c r="G9" s="275"/>
      <c r="H9" s="276"/>
      <c r="I9" s="270"/>
      <c r="J9" s="277"/>
      <c r="K9" s="270"/>
      <c r="M9" s="271" t="s">
        <v>1325</v>
      </c>
      <c r="O9" s="260"/>
    </row>
    <row r="10" spans="1:80">
      <c r="A10" s="269"/>
      <c r="B10" s="272"/>
      <c r="C10" s="1097" t="s">
        <v>1326</v>
      </c>
      <c r="D10" s="1098"/>
      <c r="E10" s="273">
        <v>16.274999999999999</v>
      </c>
      <c r="F10" s="274"/>
      <c r="G10" s="275"/>
      <c r="H10" s="276"/>
      <c r="I10" s="270"/>
      <c r="J10" s="277"/>
      <c r="K10" s="270"/>
      <c r="M10" s="271" t="s">
        <v>1326</v>
      </c>
      <c r="O10" s="260"/>
    </row>
    <row r="11" spans="1:80">
      <c r="A11" s="261">
        <v>2</v>
      </c>
      <c r="B11" s="262" t="s">
        <v>1327</v>
      </c>
      <c r="C11" s="263" t="s">
        <v>1328</v>
      </c>
      <c r="D11" s="264" t="s">
        <v>207</v>
      </c>
      <c r="E11" s="265">
        <v>16.274999999999999</v>
      </c>
      <c r="F11" s="265">
        <v>0</v>
      </c>
      <c r="G11" s="266">
        <f>E11*F11</f>
        <v>0</v>
      </c>
      <c r="H11" s="267">
        <v>0</v>
      </c>
      <c r="I11" s="268">
        <f>E11*H11</f>
        <v>0</v>
      </c>
      <c r="J11" s="267">
        <v>0</v>
      </c>
      <c r="K11" s="268">
        <f>E11*J11</f>
        <v>0</v>
      </c>
      <c r="O11" s="260">
        <v>2</v>
      </c>
      <c r="AA11" s="233">
        <v>1</v>
      </c>
      <c r="AB11" s="233">
        <v>1</v>
      </c>
      <c r="AC11" s="233">
        <v>1</v>
      </c>
      <c r="AZ11" s="233">
        <v>1</v>
      </c>
      <c r="BA11" s="233">
        <f>IF(AZ11=1,G11,0)</f>
        <v>0</v>
      </c>
      <c r="BB11" s="233">
        <f>IF(AZ11=2,G11,0)</f>
        <v>0</v>
      </c>
      <c r="BC11" s="233">
        <f>IF(AZ11=3,G11,0)</f>
        <v>0</v>
      </c>
      <c r="BD11" s="233">
        <f>IF(AZ11=4,G11,0)</f>
        <v>0</v>
      </c>
      <c r="BE11" s="233">
        <f>IF(AZ11=5,G11,0)</f>
        <v>0</v>
      </c>
      <c r="CA11" s="260">
        <v>1</v>
      </c>
      <c r="CB11" s="260">
        <v>1</v>
      </c>
    </row>
    <row r="12" spans="1:80">
      <c r="A12" s="261">
        <v>3</v>
      </c>
      <c r="B12" s="262" t="s">
        <v>219</v>
      </c>
      <c r="C12" s="263" t="s">
        <v>220</v>
      </c>
      <c r="D12" s="264" t="s">
        <v>207</v>
      </c>
      <c r="E12" s="265">
        <v>16.274999999999999</v>
      </c>
      <c r="F12" s="265"/>
      <c r="G12" s="266">
        <f>E12*F12</f>
        <v>0</v>
      </c>
      <c r="H12" s="267">
        <v>0</v>
      </c>
      <c r="I12" s="268">
        <f>E12*H12</f>
        <v>0</v>
      </c>
      <c r="J12" s="267">
        <v>0</v>
      </c>
      <c r="K12" s="268">
        <f>E12*J12</f>
        <v>0</v>
      </c>
      <c r="O12" s="260">
        <v>2</v>
      </c>
      <c r="AA12" s="233">
        <v>1</v>
      </c>
      <c r="AB12" s="233">
        <v>1</v>
      </c>
      <c r="AC12" s="233">
        <v>1</v>
      </c>
      <c r="AZ12" s="233">
        <v>1</v>
      </c>
      <c r="BA12" s="233">
        <f>IF(AZ12=1,G12,0)</f>
        <v>0</v>
      </c>
      <c r="BB12" s="233">
        <f>IF(AZ12=2,G12,0)</f>
        <v>0</v>
      </c>
      <c r="BC12" s="233">
        <f>IF(AZ12=3,G12,0)</f>
        <v>0</v>
      </c>
      <c r="BD12" s="233">
        <f>IF(AZ12=4,G12,0)</f>
        <v>0</v>
      </c>
      <c r="BE12" s="233">
        <f>IF(AZ12=5,G12,0)</f>
        <v>0</v>
      </c>
      <c r="CA12" s="260">
        <v>1</v>
      </c>
      <c r="CB12" s="260">
        <v>1</v>
      </c>
    </row>
    <row r="13" spans="1:80">
      <c r="A13" s="261">
        <v>4</v>
      </c>
      <c r="B13" s="262" t="s">
        <v>223</v>
      </c>
      <c r="C13" s="263" t="s">
        <v>224</v>
      </c>
      <c r="D13" s="264" t="s">
        <v>207</v>
      </c>
      <c r="E13" s="265">
        <v>16.274999999999999</v>
      </c>
      <c r="F13" s="265"/>
      <c r="G13" s="266">
        <f>E13*F13</f>
        <v>0</v>
      </c>
      <c r="H13" s="267">
        <v>0</v>
      </c>
      <c r="I13" s="268">
        <f>E13*H13</f>
        <v>0</v>
      </c>
      <c r="J13" s="267">
        <v>0</v>
      </c>
      <c r="K13" s="268">
        <f>E13*J13</f>
        <v>0</v>
      </c>
      <c r="O13" s="260">
        <v>2</v>
      </c>
      <c r="AA13" s="233">
        <v>1</v>
      </c>
      <c r="AB13" s="233">
        <v>1</v>
      </c>
      <c r="AC13" s="233">
        <v>1</v>
      </c>
      <c r="AZ13" s="233">
        <v>1</v>
      </c>
      <c r="BA13" s="233">
        <f>IF(AZ13=1,G13,0)</f>
        <v>0</v>
      </c>
      <c r="BB13" s="233">
        <f>IF(AZ13=2,G13,0)</f>
        <v>0</v>
      </c>
      <c r="BC13" s="233">
        <f>IF(AZ13=3,G13,0)</f>
        <v>0</v>
      </c>
      <c r="BD13" s="233">
        <f>IF(AZ13=4,G13,0)</f>
        <v>0</v>
      </c>
      <c r="BE13" s="233">
        <f>IF(AZ13=5,G13,0)</f>
        <v>0</v>
      </c>
      <c r="CA13" s="260">
        <v>1</v>
      </c>
      <c r="CB13" s="260">
        <v>1</v>
      </c>
    </row>
    <row r="14" spans="1:80">
      <c r="A14" s="261">
        <v>5</v>
      </c>
      <c r="B14" s="262" t="s">
        <v>253</v>
      </c>
      <c r="C14" s="263" t="s">
        <v>254</v>
      </c>
      <c r="D14" s="264" t="s">
        <v>255</v>
      </c>
      <c r="E14" s="265">
        <v>26.8537</v>
      </c>
      <c r="F14" s="265"/>
      <c r="G14" s="266">
        <f>E14*F14</f>
        <v>0</v>
      </c>
      <c r="H14" s="267">
        <v>0</v>
      </c>
      <c r="I14" s="268">
        <f>E14*H14</f>
        <v>0</v>
      </c>
      <c r="J14" s="267">
        <v>0</v>
      </c>
      <c r="K14" s="268">
        <f>E14*J14</f>
        <v>0</v>
      </c>
      <c r="O14" s="260">
        <v>2</v>
      </c>
      <c r="AA14" s="233">
        <v>1</v>
      </c>
      <c r="AB14" s="233">
        <v>1</v>
      </c>
      <c r="AC14" s="233">
        <v>1</v>
      </c>
      <c r="AZ14" s="233">
        <v>1</v>
      </c>
      <c r="BA14" s="233">
        <f>IF(AZ14=1,G14,0)</f>
        <v>0</v>
      </c>
      <c r="BB14" s="233">
        <f>IF(AZ14=2,G14,0)</f>
        <v>0</v>
      </c>
      <c r="BC14" s="233">
        <f>IF(AZ14=3,G14,0)</f>
        <v>0</v>
      </c>
      <c r="BD14" s="233">
        <f>IF(AZ14=4,G14,0)</f>
        <v>0</v>
      </c>
      <c r="BE14" s="233">
        <f>IF(AZ14=5,G14,0)</f>
        <v>0</v>
      </c>
      <c r="CA14" s="260">
        <v>1</v>
      </c>
      <c r="CB14" s="260">
        <v>1</v>
      </c>
    </row>
    <row r="15" spans="1:80">
      <c r="A15" s="269"/>
      <c r="B15" s="272"/>
      <c r="C15" s="1097" t="s">
        <v>1329</v>
      </c>
      <c r="D15" s="1098"/>
      <c r="E15" s="273">
        <v>26.8537</v>
      </c>
      <c r="F15" s="274"/>
      <c r="G15" s="275"/>
      <c r="H15" s="276"/>
      <c r="I15" s="270"/>
      <c r="J15" s="277"/>
      <c r="K15" s="270"/>
      <c r="M15" s="271" t="s">
        <v>1329</v>
      </c>
      <c r="O15" s="260"/>
    </row>
    <row r="16" spans="1:80">
      <c r="A16" s="278"/>
      <c r="B16" s="279" t="s">
        <v>94</v>
      </c>
      <c r="C16" s="280" t="s">
        <v>180</v>
      </c>
      <c r="D16" s="281"/>
      <c r="E16" s="282"/>
      <c r="F16" s="283"/>
      <c r="G16" s="284">
        <f>SUM(G7:G15)</f>
        <v>0</v>
      </c>
      <c r="H16" s="285"/>
      <c r="I16" s="286">
        <f>SUM(I7:I15)</f>
        <v>0</v>
      </c>
      <c r="J16" s="285"/>
      <c r="K16" s="286">
        <f>SUM(K7:K15)</f>
        <v>0</v>
      </c>
      <c r="O16" s="260">
        <v>4</v>
      </c>
      <c r="BA16" s="287">
        <f>SUM(BA7:BA15)</f>
        <v>0</v>
      </c>
      <c r="BB16" s="287">
        <f>SUM(BB7:BB15)</f>
        <v>0</v>
      </c>
      <c r="BC16" s="287">
        <f>SUM(BC7:BC15)</f>
        <v>0</v>
      </c>
      <c r="BD16" s="287">
        <f>SUM(BD7:BD15)</f>
        <v>0</v>
      </c>
      <c r="BE16" s="287">
        <f>SUM(BE7:BE15)</f>
        <v>0</v>
      </c>
    </row>
    <row r="17" spans="1:80">
      <c r="A17" s="250" t="s">
        <v>90</v>
      </c>
      <c r="B17" s="251" t="s">
        <v>287</v>
      </c>
      <c r="C17" s="252" t="s">
        <v>288</v>
      </c>
      <c r="D17" s="253"/>
      <c r="E17" s="254"/>
      <c r="F17" s="254"/>
      <c r="G17" s="255"/>
      <c r="H17" s="256"/>
      <c r="I17" s="257"/>
      <c r="J17" s="258"/>
      <c r="K17" s="259"/>
      <c r="O17" s="260">
        <v>1</v>
      </c>
    </row>
    <row r="18" spans="1:80">
      <c r="A18" s="261">
        <v>6</v>
      </c>
      <c r="B18" s="262" t="s">
        <v>181</v>
      </c>
      <c r="C18" s="263" t="s">
        <v>1330</v>
      </c>
      <c r="D18" s="264" t="s">
        <v>93</v>
      </c>
      <c r="E18" s="265">
        <v>56</v>
      </c>
      <c r="F18" s="265"/>
      <c r="G18" s="266">
        <f>E18*F18</f>
        <v>0</v>
      </c>
      <c r="H18" s="267">
        <v>0</v>
      </c>
      <c r="I18" s="268">
        <f>E18*H18</f>
        <v>0</v>
      </c>
      <c r="J18" s="267"/>
      <c r="K18" s="268">
        <f>E18*J18</f>
        <v>0</v>
      </c>
      <c r="O18" s="260">
        <v>2</v>
      </c>
      <c r="AA18" s="233">
        <v>11</v>
      </c>
      <c r="AB18" s="233">
        <v>3</v>
      </c>
      <c r="AC18" s="233">
        <v>1</v>
      </c>
      <c r="AZ18" s="233">
        <v>1</v>
      </c>
      <c r="BA18" s="233">
        <f>IF(AZ18=1,G18,0)</f>
        <v>0</v>
      </c>
      <c r="BB18" s="233">
        <f>IF(AZ18=2,G18,0)</f>
        <v>0</v>
      </c>
      <c r="BC18" s="233">
        <f>IF(AZ18=3,G18,0)</f>
        <v>0</v>
      </c>
      <c r="BD18" s="233">
        <f>IF(AZ18=4,G18,0)</f>
        <v>0</v>
      </c>
      <c r="BE18" s="233">
        <f>IF(AZ18=5,G18,0)</f>
        <v>0</v>
      </c>
      <c r="CA18" s="260">
        <v>11</v>
      </c>
      <c r="CB18" s="260">
        <v>3</v>
      </c>
    </row>
    <row r="19" spans="1:80">
      <c r="A19" s="269"/>
      <c r="B19" s="272"/>
      <c r="C19" s="1097" t="s">
        <v>1331</v>
      </c>
      <c r="D19" s="1098"/>
      <c r="E19" s="273">
        <v>56</v>
      </c>
      <c r="F19" s="274"/>
      <c r="G19" s="275"/>
      <c r="H19" s="276"/>
      <c r="I19" s="270"/>
      <c r="J19" s="277"/>
      <c r="K19" s="270"/>
      <c r="M19" s="271" t="s">
        <v>1331</v>
      </c>
      <c r="O19" s="260"/>
    </row>
    <row r="20" spans="1:80">
      <c r="A20" s="261">
        <v>7</v>
      </c>
      <c r="B20" s="262" t="s">
        <v>367</v>
      </c>
      <c r="C20" s="263" t="s">
        <v>1332</v>
      </c>
      <c r="D20" s="264" t="s">
        <v>207</v>
      </c>
      <c r="E20" s="265">
        <v>22.459499999999998</v>
      </c>
      <c r="F20" s="265"/>
      <c r="G20" s="266">
        <f>E20*F20</f>
        <v>0</v>
      </c>
      <c r="H20" s="267">
        <v>2.5249999999999999</v>
      </c>
      <c r="I20" s="268">
        <f>E20*H20</f>
        <v>56.710237499999991</v>
      </c>
      <c r="J20" s="267">
        <v>0</v>
      </c>
      <c r="K20" s="268">
        <f>E20*J20</f>
        <v>0</v>
      </c>
      <c r="O20" s="260">
        <v>2</v>
      </c>
      <c r="AA20" s="233">
        <v>1</v>
      </c>
      <c r="AB20" s="233">
        <v>1</v>
      </c>
      <c r="AC20" s="233">
        <v>1</v>
      </c>
      <c r="AZ20" s="233">
        <v>1</v>
      </c>
      <c r="BA20" s="233">
        <f>IF(AZ20=1,G20,0)</f>
        <v>0</v>
      </c>
      <c r="BB20" s="233">
        <f>IF(AZ20=2,G20,0)</f>
        <v>0</v>
      </c>
      <c r="BC20" s="233">
        <f>IF(AZ20=3,G20,0)</f>
        <v>0</v>
      </c>
      <c r="BD20" s="233">
        <f>IF(AZ20=4,G20,0)</f>
        <v>0</v>
      </c>
      <c r="BE20" s="233">
        <f>IF(AZ20=5,G20,0)</f>
        <v>0</v>
      </c>
      <c r="CA20" s="260">
        <v>1</v>
      </c>
      <c r="CB20" s="260">
        <v>1</v>
      </c>
    </row>
    <row r="21" spans="1:80">
      <c r="A21" s="269"/>
      <c r="B21" s="272"/>
      <c r="C21" s="1097" t="s">
        <v>1333</v>
      </c>
      <c r="D21" s="1098"/>
      <c r="E21" s="273">
        <v>22.459499999999998</v>
      </c>
      <c r="F21" s="274"/>
      <c r="G21" s="275"/>
      <c r="H21" s="276"/>
      <c r="I21" s="270"/>
      <c r="J21" s="277"/>
      <c r="K21" s="270"/>
      <c r="M21" s="271" t="s">
        <v>1333</v>
      </c>
      <c r="O21" s="260"/>
    </row>
    <row r="22" spans="1:80">
      <c r="A22" s="261">
        <v>8</v>
      </c>
      <c r="B22" s="262" t="s">
        <v>376</v>
      </c>
      <c r="C22" s="263" t="s">
        <v>377</v>
      </c>
      <c r="D22" s="264" t="s">
        <v>190</v>
      </c>
      <c r="E22" s="265">
        <v>22.574999999999999</v>
      </c>
      <c r="F22" s="265"/>
      <c r="G22" s="266">
        <f>E22*F22</f>
        <v>0</v>
      </c>
      <c r="H22" s="267">
        <v>2.0000000000000001E-4</v>
      </c>
      <c r="I22" s="268">
        <f>E22*H22</f>
        <v>4.5149999999999999E-3</v>
      </c>
      <c r="J22" s="267">
        <v>0</v>
      </c>
      <c r="K22" s="268">
        <f>E22*J22</f>
        <v>0</v>
      </c>
      <c r="O22" s="260">
        <v>2</v>
      </c>
      <c r="AA22" s="233">
        <v>1</v>
      </c>
      <c r="AB22" s="233">
        <v>1</v>
      </c>
      <c r="AC22" s="233">
        <v>1</v>
      </c>
      <c r="AZ22" s="233">
        <v>1</v>
      </c>
      <c r="BA22" s="233">
        <f>IF(AZ22=1,G22,0)</f>
        <v>0</v>
      </c>
      <c r="BB22" s="233">
        <f>IF(AZ22=2,G22,0)</f>
        <v>0</v>
      </c>
      <c r="BC22" s="233">
        <f>IF(AZ22=3,G22,0)</f>
        <v>0</v>
      </c>
      <c r="BD22" s="233">
        <f>IF(AZ22=4,G22,0)</f>
        <v>0</v>
      </c>
      <c r="BE22" s="233">
        <f>IF(AZ22=5,G22,0)</f>
        <v>0</v>
      </c>
      <c r="CA22" s="260">
        <v>1</v>
      </c>
      <c r="CB22" s="260">
        <v>1</v>
      </c>
    </row>
    <row r="23" spans="1:80">
      <c r="A23" s="269"/>
      <c r="B23" s="272"/>
      <c r="C23" s="1097" t="s">
        <v>1334</v>
      </c>
      <c r="D23" s="1098"/>
      <c r="E23" s="273">
        <v>22.574999999999999</v>
      </c>
      <c r="F23" s="274"/>
      <c r="G23" s="275"/>
      <c r="H23" s="276"/>
      <c r="I23" s="270"/>
      <c r="J23" s="277"/>
      <c r="K23" s="270"/>
      <c r="M23" s="271" t="s">
        <v>1334</v>
      </c>
      <c r="O23" s="260"/>
    </row>
    <row r="24" spans="1:80">
      <c r="A24" s="261">
        <v>9</v>
      </c>
      <c r="B24" s="262" t="s">
        <v>384</v>
      </c>
      <c r="C24" s="263" t="s">
        <v>385</v>
      </c>
      <c r="D24" s="264" t="s">
        <v>190</v>
      </c>
      <c r="E24" s="265">
        <v>22.574999999999999</v>
      </c>
      <c r="F24" s="265"/>
      <c r="G24" s="266">
        <f>E24*F24</f>
        <v>0</v>
      </c>
      <c r="H24" s="267">
        <v>0</v>
      </c>
      <c r="I24" s="268">
        <f>E24*H24</f>
        <v>0</v>
      </c>
      <c r="J24" s="267">
        <v>0</v>
      </c>
      <c r="K24" s="268">
        <f>E24*J24</f>
        <v>0</v>
      </c>
      <c r="O24" s="260">
        <v>2</v>
      </c>
      <c r="AA24" s="233">
        <v>1</v>
      </c>
      <c r="AB24" s="233">
        <v>1</v>
      </c>
      <c r="AC24" s="233">
        <v>1</v>
      </c>
      <c r="AZ24" s="233">
        <v>1</v>
      </c>
      <c r="BA24" s="233">
        <f>IF(AZ24=1,G24,0)</f>
        <v>0</v>
      </c>
      <c r="BB24" s="233">
        <f>IF(AZ24=2,G24,0)</f>
        <v>0</v>
      </c>
      <c r="BC24" s="233">
        <f>IF(AZ24=3,G24,0)</f>
        <v>0</v>
      </c>
      <c r="BD24" s="233">
        <f>IF(AZ24=4,G24,0)</f>
        <v>0</v>
      </c>
      <c r="BE24" s="233">
        <f>IF(AZ24=5,G24,0)</f>
        <v>0</v>
      </c>
      <c r="CA24" s="260">
        <v>1</v>
      </c>
      <c r="CB24" s="260">
        <v>1</v>
      </c>
    </row>
    <row r="25" spans="1:80">
      <c r="A25" s="261">
        <v>10</v>
      </c>
      <c r="B25" s="262" t="s">
        <v>386</v>
      </c>
      <c r="C25" s="263" t="s">
        <v>387</v>
      </c>
      <c r="D25" s="264" t="s">
        <v>255</v>
      </c>
      <c r="E25" s="265">
        <v>0</v>
      </c>
      <c r="F25" s="265"/>
      <c r="G25" s="266">
        <f>E25*F25</f>
        <v>0</v>
      </c>
      <c r="H25" s="267">
        <v>1.0211600000000001</v>
      </c>
      <c r="I25" s="268">
        <f>E25*H25</f>
        <v>0</v>
      </c>
      <c r="J25" s="267">
        <v>0</v>
      </c>
      <c r="K25" s="268">
        <f>E25*J25</f>
        <v>0</v>
      </c>
      <c r="O25" s="260">
        <v>2</v>
      </c>
      <c r="AA25" s="233">
        <v>1</v>
      </c>
      <c r="AB25" s="233">
        <v>1</v>
      </c>
      <c r="AC25" s="233">
        <v>1</v>
      </c>
      <c r="AZ25" s="233">
        <v>1</v>
      </c>
      <c r="BA25" s="233">
        <f>IF(AZ25=1,G25,0)</f>
        <v>0</v>
      </c>
      <c r="BB25" s="233">
        <f>IF(AZ25=2,G25,0)</f>
        <v>0</v>
      </c>
      <c r="BC25" s="233">
        <f>IF(AZ25=3,G25,0)</f>
        <v>0</v>
      </c>
      <c r="BD25" s="233">
        <f>IF(AZ25=4,G25,0)</f>
        <v>0</v>
      </c>
      <c r="BE25" s="233">
        <f>IF(AZ25=5,G25,0)</f>
        <v>0</v>
      </c>
      <c r="CA25" s="260">
        <v>1</v>
      </c>
      <c r="CB25" s="260">
        <v>1</v>
      </c>
    </row>
    <row r="26" spans="1:80">
      <c r="A26" s="269"/>
      <c r="B26" s="272"/>
      <c r="C26" s="1097" t="s">
        <v>1335</v>
      </c>
      <c r="D26" s="1098"/>
      <c r="E26" s="273">
        <v>0</v>
      </c>
      <c r="F26" s="274"/>
      <c r="G26" s="275"/>
      <c r="H26" s="276"/>
      <c r="I26" s="270"/>
      <c r="J26" s="277"/>
      <c r="K26" s="270"/>
      <c r="M26" s="271" t="s">
        <v>1335</v>
      </c>
      <c r="O26" s="260"/>
    </row>
    <row r="27" spans="1:80">
      <c r="A27" s="278"/>
      <c r="B27" s="279" t="s">
        <v>94</v>
      </c>
      <c r="C27" s="280" t="s">
        <v>289</v>
      </c>
      <c r="D27" s="281"/>
      <c r="E27" s="282"/>
      <c r="F27" s="283"/>
      <c r="G27" s="284">
        <f>SUM(G17:G26)</f>
        <v>0</v>
      </c>
      <c r="H27" s="285"/>
      <c r="I27" s="286">
        <f>SUM(I17:I26)</f>
        <v>56.714752499999989</v>
      </c>
      <c r="J27" s="285"/>
      <c r="K27" s="286">
        <f>SUM(K17:K26)</f>
        <v>0</v>
      </c>
      <c r="O27" s="260">
        <v>4</v>
      </c>
      <c r="BA27" s="287">
        <f>SUM(BA17:BA26)</f>
        <v>0</v>
      </c>
      <c r="BB27" s="287">
        <f>SUM(BB17:BB26)</f>
        <v>0</v>
      </c>
      <c r="BC27" s="287">
        <f>SUM(BC17:BC26)</f>
        <v>0</v>
      </c>
      <c r="BD27" s="287">
        <f>SUM(BD17:BD26)</f>
        <v>0</v>
      </c>
      <c r="BE27" s="287">
        <f>SUM(BE17:BE26)</f>
        <v>0</v>
      </c>
    </row>
    <row r="28" spans="1:80">
      <c r="A28" s="250" t="s">
        <v>90</v>
      </c>
      <c r="B28" s="251" t="s">
        <v>1336</v>
      </c>
      <c r="C28" s="252" t="s">
        <v>1337</v>
      </c>
      <c r="D28" s="253"/>
      <c r="E28" s="254"/>
      <c r="F28" s="254"/>
      <c r="G28" s="255"/>
      <c r="H28" s="256"/>
      <c r="I28" s="257"/>
      <c r="J28" s="258"/>
      <c r="K28" s="259"/>
      <c r="O28" s="260">
        <v>1</v>
      </c>
    </row>
    <row r="29" spans="1:80">
      <c r="A29" s="261">
        <v>11</v>
      </c>
      <c r="B29" s="262" t="s">
        <v>1339</v>
      </c>
      <c r="C29" s="263" t="s">
        <v>1340</v>
      </c>
      <c r="D29" s="264" t="s">
        <v>190</v>
      </c>
      <c r="E29" s="265">
        <v>3.5</v>
      </c>
      <c r="F29" s="265"/>
      <c r="G29" s="266">
        <f>E29*F29</f>
        <v>0</v>
      </c>
      <c r="H29" s="267">
        <v>5.8E-4</v>
      </c>
      <c r="I29" s="268">
        <f>E29*H29</f>
        <v>2.0300000000000001E-3</v>
      </c>
      <c r="J29" s="267">
        <v>0</v>
      </c>
      <c r="K29" s="268">
        <f>E29*J29</f>
        <v>0</v>
      </c>
      <c r="O29" s="260">
        <v>2</v>
      </c>
      <c r="AA29" s="233">
        <v>1</v>
      </c>
      <c r="AB29" s="233">
        <v>1</v>
      </c>
      <c r="AC29" s="233">
        <v>1</v>
      </c>
      <c r="AZ29" s="233">
        <v>1</v>
      </c>
      <c r="BA29" s="233">
        <f>IF(AZ29=1,G29,0)</f>
        <v>0</v>
      </c>
      <c r="BB29" s="233">
        <f>IF(AZ29=2,G29,0)</f>
        <v>0</v>
      </c>
      <c r="BC29" s="233">
        <f>IF(AZ29=3,G29,0)</f>
        <v>0</v>
      </c>
      <c r="BD29" s="233">
        <f>IF(AZ29=4,G29,0)</f>
        <v>0</v>
      </c>
      <c r="BE29" s="233">
        <f>IF(AZ29=5,G29,0)</f>
        <v>0</v>
      </c>
      <c r="CA29" s="260">
        <v>1</v>
      </c>
      <c r="CB29" s="260">
        <v>1</v>
      </c>
    </row>
    <row r="30" spans="1:80">
      <c r="A30" s="269"/>
      <c r="B30" s="272"/>
      <c r="C30" s="1097" t="s">
        <v>1341</v>
      </c>
      <c r="D30" s="1098"/>
      <c r="E30" s="273">
        <v>3.5</v>
      </c>
      <c r="F30" s="274"/>
      <c r="G30" s="275"/>
      <c r="H30" s="276"/>
      <c r="I30" s="270"/>
      <c r="J30" s="277"/>
      <c r="K30" s="270"/>
      <c r="M30" s="271" t="s">
        <v>1341</v>
      </c>
      <c r="O30" s="260"/>
    </row>
    <row r="31" spans="1:80">
      <c r="A31" s="261">
        <v>12</v>
      </c>
      <c r="B31" s="262" t="s">
        <v>1339</v>
      </c>
      <c r="C31" s="263" t="s">
        <v>1340</v>
      </c>
      <c r="D31" s="264" t="s">
        <v>190</v>
      </c>
      <c r="E31" s="265">
        <v>3.5</v>
      </c>
      <c r="F31" s="265"/>
      <c r="G31" s="266">
        <f>E31*F31</f>
        <v>0</v>
      </c>
      <c r="H31" s="267">
        <v>5.8E-4</v>
      </c>
      <c r="I31" s="268">
        <f>E31*H31</f>
        <v>2.0300000000000001E-3</v>
      </c>
      <c r="J31" s="267">
        <v>0</v>
      </c>
      <c r="K31" s="268">
        <f>E31*J31</f>
        <v>0</v>
      </c>
      <c r="O31" s="260">
        <v>2</v>
      </c>
      <c r="AA31" s="233">
        <v>1</v>
      </c>
      <c r="AB31" s="233">
        <v>1</v>
      </c>
      <c r="AC31" s="233">
        <v>1</v>
      </c>
      <c r="AZ31" s="233">
        <v>1</v>
      </c>
      <c r="BA31" s="233">
        <f>IF(AZ31=1,G31,0)</f>
        <v>0</v>
      </c>
      <c r="BB31" s="233">
        <f>IF(AZ31=2,G31,0)</f>
        <v>0</v>
      </c>
      <c r="BC31" s="233">
        <f>IF(AZ31=3,G31,0)</f>
        <v>0</v>
      </c>
      <c r="BD31" s="233">
        <f>IF(AZ31=4,G31,0)</f>
        <v>0</v>
      </c>
      <c r="BE31" s="233">
        <f>IF(AZ31=5,G31,0)</f>
        <v>0</v>
      </c>
      <c r="CA31" s="260">
        <v>1</v>
      </c>
      <c r="CB31" s="260">
        <v>1</v>
      </c>
    </row>
    <row r="32" spans="1:80">
      <c r="A32" s="269"/>
      <c r="B32" s="272"/>
      <c r="C32" s="1097" t="s">
        <v>1341</v>
      </c>
      <c r="D32" s="1098"/>
      <c r="E32" s="273">
        <v>3.5</v>
      </c>
      <c r="F32" s="274"/>
      <c r="G32" s="275"/>
      <c r="H32" s="276"/>
      <c r="I32" s="270"/>
      <c r="J32" s="277"/>
      <c r="K32" s="270"/>
      <c r="M32" s="271" t="s">
        <v>1341</v>
      </c>
      <c r="O32" s="260"/>
    </row>
    <row r="33" spans="1:80">
      <c r="A33" s="278"/>
      <c r="B33" s="279" t="s">
        <v>94</v>
      </c>
      <c r="C33" s="280" t="s">
        <v>1338</v>
      </c>
      <c r="D33" s="281"/>
      <c r="E33" s="282"/>
      <c r="F33" s="283"/>
      <c r="G33" s="284">
        <f>SUM(G28:G32)</f>
        <v>0</v>
      </c>
      <c r="H33" s="285"/>
      <c r="I33" s="286">
        <f>SUM(I28:I32)</f>
        <v>4.0600000000000002E-3</v>
      </c>
      <c r="J33" s="285"/>
      <c r="K33" s="286">
        <f>SUM(K28:K32)</f>
        <v>0</v>
      </c>
      <c r="O33" s="260">
        <v>4</v>
      </c>
      <c r="BA33" s="287">
        <f>SUM(BA28:BA32)</f>
        <v>0</v>
      </c>
      <c r="BB33" s="287">
        <f>SUM(BB28:BB32)</f>
        <v>0</v>
      </c>
      <c r="BC33" s="287">
        <f>SUM(BC28:BC32)</f>
        <v>0</v>
      </c>
      <c r="BD33" s="287">
        <f>SUM(BD28:BD32)</f>
        <v>0</v>
      </c>
      <c r="BE33" s="287">
        <f>SUM(BE28:BE32)</f>
        <v>0</v>
      </c>
    </row>
    <row r="34" spans="1:80">
      <c r="A34" s="250" t="s">
        <v>90</v>
      </c>
      <c r="B34" s="251" t="s">
        <v>800</v>
      </c>
      <c r="C34" s="252" t="s">
        <v>801</v>
      </c>
      <c r="D34" s="253"/>
      <c r="E34" s="254"/>
      <c r="F34" s="254"/>
      <c r="G34" s="255"/>
      <c r="H34" s="256"/>
      <c r="I34" s="257"/>
      <c r="J34" s="258"/>
      <c r="K34" s="259"/>
      <c r="O34" s="260">
        <v>1</v>
      </c>
    </row>
    <row r="35" spans="1:80">
      <c r="A35" s="261">
        <v>13</v>
      </c>
      <c r="B35" s="262" t="s">
        <v>827</v>
      </c>
      <c r="C35" s="263" t="s">
        <v>828</v>
      </c>
      <c r="D35" s="264" t="s">
        <v>207</v>
      </c>
      <c r="E35" s="265">
        <v>1107.9090000000001</v>
      </c>
      <c r="F35" s="265"/>
      <c r="G35" s="266">
        <f>E35*F35</f>
        <v>0</v>
      </c>
      <c r="H35" s="267">
        <v>7.3499999999999998E-3</v>
      </c>
      <c r="I35" s="268">
        <f>E35*H35</f>
        <v>8.1431311500000003</v>
      </c>
      <c r="J35" s="267">
        <v>0</v>
      </c>
      <c r="K35" s="268">
        <f>E35*J35</f>
        <v>0</v>
      </c>
      <c r="O35" s="260">
        <v>2</v>
      </c>
      <c r="AA35" s="233">
        <v>1</v>
      </c>
      <c r="AB35" s="233">
        <v>1</v>
      </c>
      <c r="AC35" s="233">
        <v>1</v>
      </c>
      <c r="AZ35" s="233">
        <v>1</v>
      </c>
      <c r="BA35" s="233">
        <f>IF(AZ35=1,G35,0)</f>
        <v>0</v>
      </c>
      <c r="BB35" s="233">
        <f>IF(AZ35=2,G35,0)</f>
        <v>0</v>
      </c>
      <c r="BC35" s="233">
        <f>IF(AZ35=3,G35,0)</f>
        <v>0</v>
      </c>
      <c r="BD35" s="233">
        <f>IF(AZ35=4,G35,0)</f>
        <v>0</v>
      </c>
      <c r="BE35" s="233">
        <f>IF(AZ35=5,G35,0)</f>
        <v>0</v>
      </c>
      <c r="CA35" s="260">
        <v>1</v>
      </c>
      <c r="CB35" s="260">
        <v>1</v>
      </c>
    </row>
    <row r="36" spans="1:80">
      <c r="A36" s="269"/>
      <c r="B36" s="272"/>
      <c r="C36" s="1097" t="s">
        <v>1342</v>
      </c>
      <c r="D36" s="1098"/>
      <c r="E36" s="273">
        <v>1107.9090000000001</v>
      </c>
      <c r="F36" s="274"/>
      <c r="G36" s="275"/>
      <c r="H36" s="276"/>
      <c r="I36" s="270"/>
      <c r="J36" s="277"/>
      <c r="K36" s="270"/>
      <c r="M36" s="271" t="s">
        <v>1342</v>
      </c>
      <c r="O36" s="260"/>
    </row>
    <row r="37" spans="1:80">
      <c r="A37" s="261">
        <v>14</v>
      </c>
      <c r="B37" s="262" t="s">
        <v>831</v>
      </c>
      <c r="C37" s="263" t="s">
        <v>832</v>
      </c>
      <c r="D37" s="264" t="s">
        <v>207</v>
      </c>
      <c r="E37" s="265">
        <v>1107.9090000000001</v>
      </c>
      <c r="F37" s="265"/>
      <c r="G37" s="266">
        <f>E37*F37</f>
        <v>0</v>
      </c>
      <c r="H37" s="267">
        <v>1.2E-4</v>
      </c>
      <c r="I37" s="268">
        <f>E37*H37</f>
        <v>0.13294908000000003</v>
      </c>
      <c r="J37" s="267">
        <v>0</v>
      </c>
      <c r="K37" s="268">
        <f>E37*J37</f>
        <v>0</v>
      </c>
      <c r="O37" s="260">
        <v>2</v>
      </c>
      <c r="AA37" s="233">
        <v>1</v>
      </c>
      <c r="AB37" s="233">
        <v>1</v>
      </c>
      <c r="AC37" s="233">
        <v>1</v>
      </c>
      <c r="AZ37" s="233">
        <v>1</v>
      </c>
      <c r="BA37" s="233">
        <f>IF(AZ37=1,G37,0)</f>
        <v>0</v>
      </c>
      <c r="BB37" s="233">
        <f>IF(AZ37=2,G37,0)</f>
        <v>0</v>
      </c>
      <c r="BC37" s="233">
        <f>IF(AZ37=3,G37,0)</f>
        <v>0</v>
      </c>
      <c r="BD37" s="233">
        <f>IF(AZ37=4,G37,0)</f>
        <v>0</v>
      </c>
      <c r="BE37" s="233">
        <f>IF(AZ37=5,G37,0)</f>
        <v>0</v>
      </c>
      <c r="CA37" s="260">
        <v>1</v>
      </c>
      <c r="CB37" s="260">
        <v>1</v>
      </c>
    </row>
    <row r="38" spans="1:80">
      <c r="A38" s="261">
        <v>15</v>
      </c>
      <c r="B38" s="262" t="s">
        <v>834</v>
      </c>
      <c r="C38" s="263" t="s">
        <v>835</v>
      </c>
      <c r="D38" s="264" t="s">
        <v>207</v>
      </c>
      <c r="E38" s="265">
        <v>1107.9090000000001</v>
      </c>
      <c r="F38" s="265"/>
      <c r="G38" s="266">
        <f>E38*F38</f>
        <v>0</v>
      </c>
      <c r="H38" s="267">
        <v>0</v>
      </c>
      <c r="I38" s="268">
        <f>E38*H38</f>
        <v>0</v>
      </c>
      <c r="J38" s="267">
        <v>0</v>
      </c>
      <c r="K38" s="268">
        <f>E38*J38</f>
        <v>0</v>
      </c>
      <c r="O38" s="260">
        <v>2</v>
      </c>
      <c r="AA38" s="233">
        <v>1</v>
      </c>
      <c r="AB38" s="233">
        <v>1</v>
      </c>
      <c r="AC38" s="233">
        <v>1</v>
      </c>
      <c r="AZ38" s="233">
        <v>1</v>
      </c>
      <c r="BA38" s="233">
        <f>IF(AZ38=1,G38,0)</f>
        <v>0</v>
      </c>
      <c r="BB38" s="233">
        <f>IF(AZ38=2,G38,0)</f>
        <v>0</v>
      </c>
      <c r="BC38" s="233">
        <f>IF(AZ38=3,G38,0)</f>
        <v>0</v>
      </c>
      <c r="BD38" s="233">
        <f>IF(AZ38=4,G38,0)</f>
        <v>0</v>
      </c>
      <c r="BE38" s="233">
        <f>IF(AZ38=5,G38,0)</f>
        <v>0</v>
      </c>
      <c r="CA38" s="260">
        <v>1</v>
      </c>
      <c r="CB38" s="260">
        <v>1</v>
      </c>
    </row>
    <row r="39" spans="1:80">
      <c r="A39" s="261">
        <v>16</v>
      </c>
      <c r="B39" s="262" t="s">
        <v>836</v>
      </c>
      <c r="C39" s="263" t="s">
        <v>837</v>
      </c>
      <c r="D39" s="264" t="s">
        <v>190</v>
      </c>
      <c r="E39" s="265">
        <v>246.202</v>
      </c>
      <c r="F39" s="265"/>
      <c r="G39" s="266">
        <f>E39*F39</f>
        <v>0</v>
      </c>
      <c r="H39" s="267">
        <v>1.6910000000000001E-2</v>
      </c>
      <c r="I39" s="268">
        <f>E39*H39</f>
        <v>4.16327582</v>
      </c>
      <c r="J39" s="267">
        <v>0</v>
      </c>
      <c r="K39" s="268">
        <f>E39*J39</f>
        <v>0</v>
      </c>
      <c r="O39" s="260">
        <v>2</v>
      </c>
      <c r="AA39" s="233">
        <v>1</v>
      </c>
      <c r="AB39" s="233">
        <v>1</v>
      </c>
      <c r="AC39" s="233">
        <v>1</v>
      </c>
      <c r="AZ39" s="233">
        <v>1</v>
      </c>
      <c r="BA39" s="233">
        <f>IF(AZ39=1,G39,0)</f>
        <v>0</v>
      </c>
      <c r="BB39" s="233">
        <f>IF(AZ39=2,G39,0)</f>
        <v>0</v>
      </c>
      <c r="BC39" s="233">
        <f>IF(AZ39=3,G39,0)</f>
        <v>0</v>
      </c>
      <c r="BD39" s="233">
        <f>IF(AZ39=4,G39,0)</f>
        <v>0</v>
      </c>
      <c r="BE39" s="233">
        <f>IF(AZ39=5,G39,0)</f>
        <v>0</v>
      </c>
      <c r="CA39" s="260">
        <v>1</v>
      </c>
      <c r="CB39" s="260">
        <v>1</v>
      </c>
    </row>
    <row r="40" spans="1:80">
      <c r="A40" s="269"/>
      <c r="B40" s="272"/>
      <c r="C40" s="1097" t="s">
        <v>1343</v>
      </c>
      <c r="D40" s="1098"/>
      <c r="E40" s="273">
        <v>246.202</v>
      </c>
      <c r="F40" s="274"/>
      <c r="G40" s="275"/>
      <c r="H40" s="276"/>
      <c r="I40" s="270"/>
      <c r="J40" s="277"/>
      <c r="K40" s="270"/>
      <c r="M40" s="271" t="s">
        <v>1343</v>
      </c>
      <c r="O40" s="260"/>
    </row>
    <row r="41" spans="1:80">
      <c r="A41" s="261">
        <v>17</v>
      </c>
      <c r="B41" s="262" t="s">
        <v>841</v>
      </c>
      <c r="C41" s="263" t="s">
        <v>842</v>
      </c>
      <c r="D41" s="264" t="s">
        <v>190</v>
      </c>
      <c r="E41" s="265">
        <v>246.202</v>
      </c>
      <c r="F41" s="265"/>
      <c r="G41" s="266">
        <f>E41*F41</f>
        <v>0</v>
      </c>
      <c r="H41" s="267">
        <v>4.0000000000000002E-4</v>
      </c>
      <c r="I41" s="268">
        <f>E41*H41</f>
        <v>9.8480800000000007E-2</v>
      </c>
      <c r="J41" s="267">
        <v>0</v>
      </c>
      <c r="K41" s="268">
        <f>E41*J41</f>
        <v>0</v>
      </c>
      <c r="O41" s="260">
        <v>2</v>
      </c>
      <c r="AA41" s="233">
        <v>1</v>
      </c>
      <c r="AB41" s="233">
        <v>1</v>
      </c>
      <c r="AC41" s="233">
        <v>1</v>
      </c>
      <c r="AZ41" s="233">
        <v>1</v>
      </c>
      <c r="BA41" s="233">
        <f>IF(AZ41=1,G41,0)</f>
        <v>0</v>
      </c>
      <c r="BB41" s="233">
        <f>IF(AZ41=2,G41,0)</f>
        <v>0</v>
      </c>
      <c r="BC41" s="233">
        <f>IF(AZ41=3,G41,0)</f>
        <v>0</v>
      </c>
      <c r="BD41" s="233">
        <f>IF(AZ41=4,G41,0)</f>
        <v>0</v>
      </c>
      <c r="BE41" s="233">
        <f>IF(AZ41=5,G41,0)</f>
        <v>0</v>
      </c>
      <c r="CA41" s="260">
        <v>1</v>
      </c>
      <c r="CB41" s="260">
        <v>1</v>
      </c>
    </row>
    <row r="42" spans="1:80">
      <c r="A42" s="261">
        <v>18</v>
      </c>
      <c r="B42" s="262" t="s">
        <v>844</v>
      </c>
      <c r="C42" s="263" t="s">
        <v>845</v>
      </c>
      <c r="D42" s="264" t="s">
        <v>190</v>
      </c>
      <c r="E42" s="265">
        <v>246.202</v>
      </c>
      <c r="F42" s="265"/>
      <c r="G42" s="266">
        <f>E42*F42</f>
        <v>0</v>
      </c>
      <c r="H42" s="267">
        <v>0</v>
      </c>
      <c r="I42" s="268">
        <f>E42*H42</f>
        <v>0</v>
      </c>
      <c r="J42" s="267">
        <v>0</v>
      </c>
      <c r="K42" s="268">
        <f>E42*J42</f>
        <v>0</v>
      </c>
      <c r="O42" s="260">
        <v>2</v>
      </c>
      <c r="AA42" s="233">
        <v>1</v>
      </c>
      <c r="AB42" s="233">
        <v>1</v>
      </c>
      <c r="AC42" s="233">
        <v>1</v>
      </c>
      <c r="AZ42" s="233">
        <v>1</v>
      </c>
      <c r="BA42" s="233">
        <f>IF(AZ42=1,G42,0)</f>
        <v>0</v>
      </c>
      <c r="BB42" s="233">
        <f>IF(AZ42=2,G42,0)</f>
        <v>0</v>
      </c>
      <c r="BC42" s="233">
        <f>IF(AZ42=3,G42,0)</f>
        <v>0</v>
      </c>
      <c r="BD42" s="233">
        <f>IF(AZ42=4,G42,0)</f>
        <v>0</v>
      </c>
      <c r="BE42" s="233">
        <f>IF(AZ42=5,G42,0)</f>
        <v>0</v>
      </c>
      <c r="CA42" s="260">
        <v>1</v>
      </c>
      <c r="CB42" s="260">
        <v>1</v>
      </c>
    </row>
    <row r="43" spans="1:80">
      <c r="A43" s="278"/>
      <c r="B43" s="279" t="s">
        <v>94</v>
      </c>
      <c r="C43" s="280" t="s">
        <v>802</v>
      </c>
      <c r="D43" s="281"/>
      <c r="E43" s="282"/>
      <c r="F43" s="283"/>
      <c r="G43" s="284">
        <f>SUM(G34:G42)</f>
        <v>0</v>
      </c>
      <c r="H43" s="285"/>
      <c r="I43" s="286">
        <f>SUM(I34:I42)</f>
        <v>12.537836850000001</v>
      </c>
      <c r="J43" s="285"/>
      <c r="K43" s="286">
        <f>SUM(K34:K42)</f>
        <v>0</v>
      </c>
      <c r="O43" s="260">
        <v>4</v>
      </c>
      <c r="BA43" s="287">
        <f>SUM(BA34:BA42)</f>
        <v>0</v>
      </c>
      <c r="BB43" s="287">
        <f>SUM(BB34:BB42)</f>
        <v>0</v>
      </c>
      <c r="BC43" s="287">
        <f>SUM(BC34:BC42)</f>
        <v>0</v>
      </c>
      <c r="BD43" s="287">
        <f>SUM(BD34:BD42)</f>
        <v>0</v>
      </c>
      <c r="BE43" s="287">
        <f>SUM(BE34:BE42)</f>
        <v>0</v>
      </c>
    </row>
    <row r="44" spans="1:80">
      <c r="A44" s="250" t="s">
        <v>90</v>
      </c>
      <c r="B44" s="251" t="s">
        <v>864</v>
      </c>
      <c r="C44" s="252" t="s">
        <v>865</v>
      </c>
      <c r="D44" s="253"/>
      <c r="E44" s="254"/>
      <c r="F44" s="254"/>
      <c r="G44" s="255"/>
      <c r="H44" s="256"/>
      <c r="I44" s="257"/>
      <c r="J44" s="258"/>
      <c r="K44" s="259"/>
      <c r="O44" s="260">
        <v>1</v>
      </c>
    </row>
    <row r="45" spans="1:80">
      <c r="A45" s="261">
        <v>19</v>
      </c>
      <c r="B45" s="262" t="s">
        <v>1344</v>
      </c>
      <c r="C45" s="263" t="s">
        <v>1345</v>
      </c>
      <c r="D45" s="264" t="s">
        <v>255</v>
      </c>
      <c r="E45" s="265">
        <v>69.256649350000004</v>
      </c>
      <c r="F45" s="265"/>
      <c r="G45" s="266">
        <f>E45*F45</f>
        <v>0</v>
      </c>
      <c r="H45" s="267">
        <v>0</v>
      </c>
      <c r="I45" s="268">
        <f>E45*H45</f>
        <v>0</v>
      </c>
      <c r="J45" s="267"/>
      <c r="K45" s="268">
        <f>E45*J45</f>
        <v>0</v>
      </c>
      <c r="O45" s="260">
        <v>2</v>
      </c>
      <c r="AA45" s="233">
        <v>7</v>
      </c>
      <c r="AB45" s="233">
        <v>1</v>
      </c>
      <c r="AC45" s="233">
        <v>2</v>
      </c>
      <c r="AZ45" s="233">
        <v>1</v>
      </c>
      <c r="BA45" s="233">
        <f>IF(AZ45=1,G45,0)</f>
        <v>0</v>
      </c>
      <c r="BB45" s="233">
        <f>IF(AZ45=2,G45,0)</f>
        <v>0</v>
      </c>
      <c r="BC45" s="233">
        <f>IF(AZ45=3,G45,0)</f>
        <v>0</v>
      </c>
      <c r="BD45" s="233">
        <f>IF(AZ45=4,G45,0)</f>
        <v>0</v>
      </c>
      <c r="BE45" s="233">
        <f>IF(AZ45=5,G45,0)</f>
        <v>0</v>
      </c>
      <c r="CA45" s="260">
        <v>7</v>
      </c>
      <c r="CB45" s="260">
        <v>1</v>
      </c>
    </row>
    <row r="46" spans="1:80">
      <c r="A46" s="278"/>
      <c r="B46" s="279" t="s">
        <v>94</v>
      </c>
      <c r="C46" s="280" t="s">
        <v>866</v>
      </c>
      <c r="D46" s="281"/>
      <c r="E46" s="282"/>
      <c r="F46" s="283"/>
      <c r="G46" s="284">
        <f>SUM(G44:G45)</f>
        <v>0</v>
      </c>
      <c r="H46" s="285"/>
      <c r="I46" s="286">
        <f>SUM(I44:I45)</f>
        <v>0</v>
      </c>
      <c r="J46" s="285"/>
      <c r="K46" s="286">
        <f>SUM(K44:K45)</f>
        <v>0</v>
      </c>
      <c r="O46" s="260">
        <v>4</v>
      </c>
      <c r="BA46" s="287">
        <f>SUM(BA44:BA45)</f>
        <v>0</v>
      </c>
      <c r="BB46" s="287">
        <f>SUM(BB44:BB45)</f>
        <v>0</v>
      </c>
      <c r="BC46" s="287">
        <f>SUM(BC44:BC45)</f>
        <v>0</v>
      </c>
      <c r="BD46" s="287">
        <f>SUM(BD44:BD45)</f>
        <v>0</v>
      </c>
      <c r="BE46" s="287">
        <f>SUM(BE44:BE45)</f>
        <v>0</v>
      </c>
    </row>
    <row r="47" spans="1:80">
      <c r="A47" s="250" t="s">
        <v>90</v>
      </c>
      <c r="B47" s="251" t="s">
        <v>969</v>
      </c>
      <c r="C47" s="252" t="s">
        <v>970</v>
      </c>
      <c r="D47" s="253"/>
      <c r="E47" s="254"/>
      <c r="F47" s="254"/>
      <c r="G47" s="255"/>
      <c r="H47" s="256"/>
      <c r="I47" s="257"/>
      <c r="J47" s="258"/>
      <c r="K47" s="259"/>
      <c r="O47" s="260">
        <v>1</v>
      </c>
    </row>
    <row r="48" spans="1:80">
      <c r="A48" s="261">
        <v>20</v>
      </c>
      <c r="B48" s="262" t="s">
        <v>1346</v>
      </c>
      <c r="C48" s="263" t="s">
        <v>1347</v>
      </c>
      <c r="D48" s="264" t="s">
        <v>183</v>
      </c>
      <c r="E48" s="265">
        <v>2</v>
      </c>
      <c r="F48" s="265"/>
      <c r="G48" s="266">
        <f>E48*F48</f>
        <v>0</v>
      </c>
      <c r="H48" s="267">
        <v>4.8999999999999998E-4</v>
      </c>
      <c r="I48" s="268">
        <f>E48*H48</f>
        <v>9.7999999999999997E-4</v>
      </c>
      <c r="J48" s="267">
        <v>0</v>
      </c>
      <c r="K48" s="268">
        <f>E48*J48</f>
        <v>0</v>
      </c>
      <c r="O48" s="260">
        <v>2</v>
      </c>
      <c r="AA48" s="233">
        <v>1</v>
      </c>
      <c r="AB48" s="233">
        <v>7</v>
      </c>
      <c r="AC48" s="233">
        <v>7</v>
      </c>
      <c r="AZ48" s="233">
        <v>2</v>
      </c>
      <c r="BA48" s="233">
        <f>IF(AZ48=1,G48,0)</f>
        <v>0</v>
      </c>
      <c r="BB48" s="233">
        <f>IF(AZ48=2,G48,0)</f>
        <v>0</v>
      </c>
      <c r="BC48" s="233">
        <f>IF(AZ48=3,G48,0)</f>
        <v>0</v>
      </c>
      <c r="BD48" s="233">
        <f>IF(AZ48=4,G48,0)</f>
        <v>0</v>
      </c>
      <c r="BE48" s="233">
        <f>IF(AZ48=5,G48,0)</f>
        <v>0</v>
      </c>
      <c r="CA48" s="260">
        <v>1</v>
      </c>
      <c r="CB48" s="260">
        <v>7</v>
      </c>
    </row>
    <row r="49" spans="1:80">
      <c r="A49" s="261">
        <v>21</v>
      </c>
      <c r="B49" s="262" t="s">
        <v>1348</v>
      </c>
      <c r="C49" s="263" t="s">
        <v>1349</v>
      </c>
      <c r="D49" s="264" t="s">
        <v>309</v>
      </c>
      <c r="E49" s="265">
        <v>31.195</v>
      </c>
      <c r="F49" s="265"/>
      <c r="G49" s="266">
        <f>E49*F49</f>
        <v>0</v>
      </c>
      <c r="H49" s="267">
        <v>2.7499999999999998E-3</v>
      </c>
      <c r="I49" s="268">
        <f>E49*H49</f>
        <v>8.5786249999999994E-2</v>
      </c>
      <c r="J49" s="267">
        <v>0</v>
      </c>
      <c r="K49" s="268">
        <f>E49*J49</f>
        <v>0</v>
      </c>
      <c r="O49" s="260">
        <v>2</v>
      </c>
      <c r="AA49" s="233">
        <v>1</v>
      </c>
      <c r="AB49" s="233">
        <v>7</v>
      </c>
      <c r="AC49" s="233">
        <v>7</v>
      </c>
      <c r="AZ49" s="233">
        <v>2</v>
      </c>
      <c r="BA49" s="233">
        <f>IF(AZ49=1,G49,0)</f>
        <v>0</v>
      </c>
      <c r="BB49" s="233">
        <f>IF(AZ49=2,G49,0)</f>
        <v>0</v>
      </c>
      <c r="BC49" s="233">
        <f>IF(AZ49=3,G49,0)</f>
        <v>0</v>
      </c>
      <c r="BD49" s="233">
        <f>IF(AZ49=4,G49,0)</f>
        <v>0</v>
      </c>
      <c r="BE49" s="233">
        <f>IF(AZ49=5,G49,0)</f>
        <v>0</v>
      </c>
      <c r="CA49" s="260">
        <v>1</v>
      </c>
      <c r="CB49" s="260">
        <v>7</v>
      </c>
    </row>
    <row r="50" spans="1:80">
      <c r="A50" s="261">
        <v>22</v>
      </c>
      <c r="B50" s="262" t="s">
        <v>1350</v>
      </c>
      <c r="C50" s="263" t="s">
        <v>1351</v>
      </c>
      <c r="D50" s="264" t="s">
        <v>309</v>
      </c>
      <c r="E50" s="265">
        <v>10.3</v>
      </c>
      <c r="F50" s="265"/>
      <c r="G50" s="266">
        <f>E50*F50</f>
        <v>0</v>
      </c>
      <c r="H50" s="267">
        <v>3.4499999999999999E-3</v>
      </c>
      <c r="I50" s="268">
        <f>E50*H50</f>
        <v>3.5535000000000004E-2</v>
      </c>
      <c r="J50" s="267">
        <v>0</v>
      </c>
      <c r="K50" s="268">
        <f>E50*J50</f>
        <v>0</v>
      </c>
      <c r="O50" s="260">
        <v>2</v>
      </c>
      <c r="AA50" s="233">
        <v>1</v>
      </c>
      <c r="AB50" s="233">
        <v>7</v>
      </c>
      <c r="AC50" s="233">
        <v>7</v>
      </c>
      <c r="AZ50" s="233">
        <v>2</v>
      </c>
      <c r="BA50" s="233">
        <f>IF(AZ50=1,G50,0)</f>
        <v>0</v>
      </c>
      <c r="BB50" s="233">
        <f>IF(AZ50=2,G50,0)</f>
        <v>0</v>
      </c>
      <c r="BC50" s="233">
        <f>IF(AZ50=3,G50,0)</f>
        <v>0</v>
      </c>
      <c r="BD50" s="233">
        <f>IF(AZ50=4,G50,0)</f>
        <v>0</v>
      </c>
      <c r="BE50" s="233">
        <f>IF(AZ50=5,G50,0)</f>
        <v>0</v>
      </c>
      <c r="CA50" s="260">
        <v>1</v>
      </c>
      <c r="CB50" s="260">
        <v>7</v>
      </c>
    </row>
    <row r="51" spans="1:80">
      <c r="A51" s="269"/>
      <c r="B51" s="272"/>
      <c r="C51" s="1097" t="s">
        <v>1352</v>
      </c>
      <c r="D51" s="1098"/>
      <c r="E51" s="273">
        <v>10.3</v>
      </c>
      <c r="F51" s="274"/>
      <c r="G51" s="275"/>
      <c r="H51" s="276"/>
      <c r="I51" s="270"/>
      <c r="J51" s="277"/>
      <c r="K51" s="270"/>
      <c r="M51" s="271" t="s">
        <v>1352</v>
      </c>
      <c r="O51" s="260"/>
    </row>
    <row r="52" spans="1:80">
      <c r="A52" s="261">
        <v>23</v>
      </c>
      <c r="B52" s="262" t="s">
        <v>1353</v>
      </c>
      <c r="C52" s="263" t="s">
        <v>1354</v>
      </c>
      <c r="D52" s="264" t="s">
        <v>255</v>
      </c>
      <c r="E52" s="265">
        <v>0.12230125</v>
      </c>
      <c r="F52" s="265"/>
      <c r="G52" s="266">
        <f>E52*F52</f>
        <v>0</v>
      </c>
      <c r="H52" s="267">
        <v>0</v>
      </c>
      <c r="I52" s="268">
        <f>E52*H52</f>
        <v>0</v>
      </c>
      <c r="J52" s="267"/>
      <c r="K52" s="268">
        <f>E52*J52</f>
        <v>0</v>
      </c>
      <c r="O52" s="260">
        <v>2</v>
      </c>
      <c r="AA52" s="233">
        <v>7</v>
      </c>
      <c r="AB52" s="233">
        <v>1001</v>
      </c>
      <c r="AC52" s="233">
        <v>5</v>
      </c>
      <c r="AZ52" s="233">
        <v>2</v>
      </c>
      <c r="BA52" s="233">
        <f>IF(AZ52=1,G52,0)</f>
        <v>0</v>
      </c>
      <c r="BB52" s="233">
        <f>IF(AZ52=2,G52,0)</f>
        <v>0</v>
      </c>
      <c r="BC52" s="233">
        <f>IF(AZ52=3,G52,0)</f>
        <v>0</v>
      </c>
      <c r="BD52" s="233">
        <f>IF(AZ52=4,G52,0)</f>
        <v>0</v>
      </c>
      <c r="BE52" s="233">
        <f>IF(AZ52=5,G52,0)</f>
        <v>0</v>
      </c>
      <c r="CA52" s="260">
        <v>7</v>
      </c>
      <c r="CB52" s="260">
        <v>1001</v>
      </c>
    </row>
    <row r="53" spans="1:80">
      <c r="A53" s="278"/>
      <c r="B53" s="279" t="s">
        <v>94</v>
      </c>
      <c r="C53" s="280" t="s">
        <v>971</v>
      </c>
      <c r="D53" s="281"/>
      <c r="E53" s="282"/>
      <c r="F53" s="283"/>
      <c r="G53" s="284">
        <f>SUM(G47:G52)</f>
        <v>0</v>
      </c>
      <c r="H53" s="285"/>
      <c r="I53" s="286">
        <f>SUM(I47:I52)</f>
        <v>0.12230125</v>
      </c>
      <c r="J53" s="285"/>
      <c r="K53" s="286">
        <f>SUM(K47:K52)</f>
        <v>0</v>
      </c>
      <c r="O53" s="260">
        <v>4</v>
      </c>
      <c r="BA53" s="287">
        <f>SUM(BA47:BA52)</f>
        <v>0</v>
      </c>
      <c r="BB53" s="287">
        <f>SUM(BB47:BB52)</f>
        <v>0</v>
      </c>
      <c r="BC53" s="287">
        <f>SUM(BC47:BC52)</f>
        <v>0</v>
      </c>
      <c r="BD53" s="287">
        <f>SUM(BD47:BD52)</f>
        <v>0</v>
      </c>
      <c r="BE53" s="287">
        <f>SUM(BE47:BE52)</f>
        <v>0</v>
      </c>
    </row>
    <row r="54" spans="1:80">
      <c r="A54" s="250" t="s">
        <v>90</v>
      </c>
      <c r="B54" s="251" t="s">
        <v>1072</v>
      </c>
      <c r="C54" s="252" t="s">
        <v>1073</v>
      </c>
      <c r="D54" s="253"/>
      <c r="E54" s="254"/>
      <c r="F54" s="254"/>
      <c r="G54" s="255"/>
      <c r="H54" s="256"/>
      <c r="I54" s="257"/>
      <c r="J54" s="258"/>
      <c r="K54" s="259"/>
      <c r="O54" s="260">
        <v>1</v>
      </c>
    </row>
    <row r="55" spans="1:80">
      <c r="A55" s="261">
        <v>24</v>
      </c>
      <c r="B55" s="262" t="s">
        <v>181</v>
      </c>
      <c r="C55" s="263" t="s">
        <v>1355</v>
      </c>
      <c r="D55" s="264" t="s">
        <v>183</v>
      </c>
      <c r="E55" s="265">
        <v>16</v>
      </c>
      <c r="F55" s="265"/>
      <c r="G55" s="266">
        <f>E55*F55</f>
        <v>0</v>
      </c>
      <c r="H55" s="267">
        <v>0</v>
      </c>
      <c r="I55" s="268">
        <f>E55*H55</f>
        <v>0</v>
      </c>
      <c r="J55" s="267"/>
      <c r="K55" s="268">
        <f>E55*J55</f>
        <v>0</v>
      </c>
      <c r="O55" s="260">
        <v>2</v>
      </c>
      <c r="AA55" s="233">
        <v>11</v>
      </c>
      <c r="AB55" s="233">
        <v>3</v>
      </c>
      <c r="AC55" s="233">
        <v>2</v>
      </c>
      <c r="AZ55" s="233">
        <v>2</v>
      </c>
      <c r="BA55" s="233">
        <f>IF(AZ55=1,G55,0)</f>
        <v>0</v>
      </c>
      <c r="BB55" s="233">
        <f>IF(AZ55=2,G55,0)</f>
        <v>0</v>
      </c>
      <c r="BC55" s="233">
        <f>IF(AZ55=3,G55,0)</f>
        <v>0</v>
      </c>
      <c r="BD55" s="233">
        <f>IF(AZ55=4,G55,0)</f>
        <v>0</v>
      </c>
      <c r="BE55" s="233">
        <f>IF(AZ55=5,G55,0)</f>
        <v>0</v>
      </c>
      <c r="CA55" s="260">
        <v>11</v>
      </c>
      <c r="CB55" s="260">
        <v>3</v>
      </c>
    </row>
    <row r="56" spans="1:80">
      <c r="A56" s="261">
        <v>25</v>
      </c>
      <c r="B56" s="262" t="s">
        <v>185</v>
      </c>
      <c r="C56" s="263" t="s">
        <v>1356</v>
      </c>
      <c r="D56" s="264" t="s">
        <v>1094</v>
      </c>
      <c r="E56" s="265">
        <v>9709.7000000000007</v>
      </c>
      <c r="F56" s="265"/>
      <c r="G56" s="266">
        <f>E56*F56</f>
        <v>0</v>
      </c>
      <c r="H56" s="267">
        <v>0</v>
      </c>
      <c r="I56" s="268">
        <f>E56*H56</f>
        <v>0</v>
      </c>
      <c r="J56" s="267"/>
      <c r="K56" s="268">
        <f>E56*J56</f>
        <v>0</v>
      </c>
      <c r="O56" s="260">
        <v>2</v>
      </c>
      <c r="AA56" s="233">
        <v>11</v>
      </c>
      <c r="AB56" s="233">
        <v>3</v>
      </c>
      <c r="AC56" s="233">
        <v>3</v>
      </c>
      <c r="AZ56" s="233">
        <v>2</v>
      </c>
      <c r="BA56" s="233">
        <f>IF(AZ56=1,G56,0)</f>
        <v>0</v>
      </c>
      <c r="BB56" s="233">
        <f>IF(AZ56=2,G56,0)</f>
        <v>0</v>
      </c>
      <c r="BC56" s="233">
        <f>IF(AZ56=3,G56,0)</f>
        <v>0</v>
      </c>
      <c r="BD56" s="233">
        <f>IF(AZ56=4,G56,0)</f>
        <v>0</v>
      </c>
      <c r="BE56" s="233">
        <f>IF(AZ56=5,G56,0)</f>
        <v>0</v>
      </c>
      <c r="CA56" s="260">
        <v>11</v>
      </c>
      <c r="CB56" s="260">
        <v>3</v>
      </c>
    </row>
    <row r="57" spans="1:80">
      <c r="A57" s="269"/>
      <c r="B57" s="272"/>
      <c r="C57" s="1097" t="s">
        <v>1357</v>
      </c>
      <c r="D57" s="1098"/>
      <c r="E57" s="273">
        <v>0</v>
      </c>
      <c r="F57" s="274"/>
      <c r="G57" s="275"/>
      <c r="H57" s="276"/>
      <c r="I57" s="270"/>
      <c r="J57" s="277"/>
      <c r="K57" s="270"/>
      <c r="M57" s="271" t="s">
        <v>1357</v>
      </c>
      <c r="O57" s="260"/>
    </row>
    <row r="58" spans="1:80">
      <c r="A58" s="269"/>
      <c r="B58" s="272"/>
      <c r="C58" s="1097" t="s">
        <v>1358</v>
      </c>
      <c r="D58" s="1098"/>
      <c r="E58" s="273">
        <v>9709.7000000000007</v>
      </c>
      <c r="F58" s="274"/>
      <c r="G58" s="275"/>
      <c r="H58" s="276"/>
      <c r="I58" s="270"/>
      <c r="J58" s="277"/>
      <c r="K58" s="270"/>
      <c r="M58" s="271" t="s">
        <v>1358</v>
      </c>
      <c r="O58" s="260"/>
    </row>
    <row r="59" spans="1:80">
      <c r="A59" s="261">
        <v>26</v>
      </c>
      <c r="B59" s="262" t="s">
        <v>1359</v>
      </c>
      <c r="C59" s="263" t="s">
        <v>1360</v>
      </c>
      <c r="D59" s="264" t="s">
        <v>190</v>
      </c>
      <c r="E59" s="265">
        <v>199.804</v>
      </c>
      <c r="F59" s="265"/>
      <c r="G59" s="266">
        <f>E59*F59</f>
        <v>0</v>
      </c>
      <c r="H59" s="267">
        <v>7.1000000000000002E-4</v>
      </c>
      <c r="I59" s="268">
        <f>E59*H59</f>
        <v>0.14186084000000002</v>
      </c>
      <c r="J59" s="267">
        <v>0</v>
      </c>
      <c r="K59" s="268">
        <f>E59*J59</f>
        <v>0</v>
      </c>
      <c r="O59" s="260">
        <v>2</v>
      </c>
      <c r="AA59" s="233">
        <v>1</v>
      </c>
      <c r="AB59" s="233">
        <v>7</v>
      </c>
      <c r="AC59" s="233">
        <v>7</v>
      </c>
      <c r="AZ59" s="233">
        <v>2</v>
      </c>
      <c r="BA59" s="233">
        <f>IF(AZ59=1,G59,0)</f>
        <v>0</v>
      </c>
      <c r="BB59" s="233">
        <f>IF(AZ59=2,G59,0)</f>
        <v>0</v>
      </c>
      <c r="BC59" s="233">
        <f>IF(AZ59=3,G59,0)</f>
        <v>0</v>
      </c>
      <c r="BD59" s="233">
        <f>IF(AZ59=4,G59,0)</f>
        <v>0</v>
      </c>
      <c r="BE59" s="233">
        <f>IF(AZ59=5,G59,0)</f>
        <v>0</v>
      </c>
      <c r="CA59" s="260">
        <v>1</v>
      </c>
      <c r="CB59" s="260">
        <v>7</v>
      </c>
    </row>
    <row r="60" spans="1:80">
      <c r="A60" s="269"/>
      <c r="B60" s="272"/>
      <c r="C60" s="1097" t="s">
        <v>1361</v>
      </c>
      <c r="D60" s="1098"/>
      <c r="E60" s="273">
        <v>199.804</v>
      </c>
      <c r="F60" s="274"/>
      <c r="G60" s="275"/>
      <c r="H60" s="276"/>
      <c r="I60" s="270"/>
      <c r="J60" s="277"/>
      <c r="K60" s="270"/>
      <c r="M60" s="271" t="s">
        <v>1361</v>
      </c>
      <c r="O60" s="260"/>
    </row>
    <row r="61" spans="1:80">
      <c r="A61" s="261">
        <v>27</v>
      </c>
      <c r="B61" s="262" t="s">
        <v>1362</v>
      </c>
      <c r="C61" s="263" t="s">
        <v>1363</v>
      </c>
      <c r="D61" s="264" t="s">
        <v>190</v>
      </c>
      <c r="E61" s="265">
        <v>219.78</v>
      </c>
      <c r="F61" s="265"/>
      <c r="G61" s="266">
        <f>E61*F61</f>
        <v>0</v>
      </c>
      <c r="H61" s="267">
        <v>9.4000000000000004E-3</v>
      </c>
      <c r="I61" s="268">
        <f>E61*H61</f>
        <v>2.0659320000000001</v>
      </c>
      <c r="J61" s="267"/>
      <c r="K61" s="268">
        <f>E61*J61</f>
        <v>0</v>
      </c>
      <c r="O61" s="260">
        <v>2</v>
      </c>
      <c r="AA61" s="233">
        <v>3</v>
      </c>
      <c r="AB61" s="233">
        <v>7</v>
      </c>
      <c r="AC61" s="233">
        <v>15484341</v>
      </c>
      <c r="AZ61" s="233">
        <v>2</v>
      </c>
      <c r="BA61" s="233">
        <f>IF(AZ61=1,G61,0)</f>
        <v>0</v>
      </c>
      <c r="BB61" s="233">
        <f>IF(AZ61=2,G61,0)</f>
        <v>0</v>
      </c>
      <c r="BC61" s="233">
        <f>IF(AZ61=3,G61,0)</f>
        <v>0</v>
      </c>
      <c r="BD61" s="233">
        <f>IF(AZ61=4,G61,0)</f>
        <v>0</v>
      </c>
      <c r="BE61" s="233">
        <f>IF(AZ61=5,G61,0)</f>
        <v>0</v>
      </c>
      <c r="CA61" s="260">
        <v>3</v>
      </c>
      <c r="CB61" s="260">
        <v>7</v>
      </c>
    </row>
    <row r="62" spans="1:80">
      <c r="A62" s="269"/>
      <c r="B62" s="272"/>
      <c r="C62" s="1097" t="s">
        <v>1364</v>
      </c>
      <c r="D62" s="1098"/>
      <c r="E62" s="273">
        <v>219.78</v>
      </c>
      <c r="F62" s="274"/>
      <c r="G62" s="275"/>
      <c r="H62" s="276"/>
      <c r="I62" s="270"/>
      <c r="J62" s="277"/>
      <c r="K62" s="270"/>
      <c r="M62" s="271" t="s">
        <v>1364</v>
      </c>
      <c r="O62" s="260"/>
    </row>
    <row r="63" spans="1:80">
      <c r="A63" s="261">
        <v>28</v>
      </c>
      <c r="B63" s="262" t="s">
        <v>1365</v>
      </c>
      <c r="C63" s="263" t="s">
        <v>1366</v>
      </c>
      <c r="D63" s="264" t="s">
        <v>255</v>
      </c>
      <c r="E63" s="265">
        <v>2.2077928400000002</v>
      </c>
      <c r="F63" s="265"/>
      <c r="G63" s="266">
        <f>E63*F63</f>
        <v>0</v>
      </c>
      <c r="H63" s="267">
        <v>0</v>
      </c>
      <c r="I63" s="268">
        <f>E63*H63</f>
        <v>0</v>
      </c>
      <c r="J63" s="267"/>
      <c r="K63" s="268">
        <f>E63*J63</f>
        <v>0</v>
      </c>
      <c r="O63" s="260">
        <v>2</v>
      </c>
      <c r="AA63" s="233">
        <v>7</v>
      </c>
      <c r="AB63" s="233">
        <v>1001</v>
      </c>
      <c r="AC63" s="233">
        <v>5</v>
      </c>
      <c r="AZ63" s="233">
        <v>2</v>
      </c>
      <c r="BA63" s="233">
        <f>IF(AZ63=1,G63,0)</f>
        <v>0</v>
      </c>
      <c r="BB63" s="233">
        <f>IF(AZ63=2,G63,0)</f>
        <v>0</v>
      </c>
      <c r="BC63" s="233">
        <f>IF(AZ63=3,G63,0)</f>
        <v>0</v>
      </c>
      <c r="BD63" s="233">
        <f>IF(AZ63=4,G63,0)</f>
        <v>0</v>
      </c>
      <c r="BE63" s="233">
        <f>IF(AZ63=5,G63,0)</f>
        <v>0</v>
      </c>
      <c r="CA63" s="260">
        <v>7</v>
      </c>
      <c r="CB63" s="260">
        <v>1001</v>
      </c>
    </row>
    <row r="64" spans="1:80">
      <c r="A64" s="278"/>
      <c r="B64" s="279" t="s">
        <v>94</v>
      </c>
      <c r="C64" s="280" t="s">
        <v>1074</v>
      </c>
      <c r="D64" s="281"/>
      <c r="E64" s="282"/>
      <c r="F64" s="283"/>
      <c r="G64" s="284">
        <f>SUM(G54:G63)</f>
        <v>0</v>
      </c>
      <c r="H64" s="285"/>
      <c r="I64" s="286">
        <f>SUM(I54:I63)</f>
        <v>2.2077928400000002</v>
      </c>
      <c r="J64" s="285"/>
      <c r="K64" s="286">
        <f>SUM(K54:K63)</f>
        <v>0</v>
      </c>
      <c r="O64" s="260">
        <v>4</v>
      </c>
      <c r="BA64" s="287">
        <f>SUM(BA54:BA63)</f>
        <v>0</v>
      </c>
      <c r="BB64" s="287">
        <f>SUM(BB54:BB63)</f>
        <v>0</v>
      </c>
      <c r="BC64" s="287">
        <f>SUM(BC54:BC63)</f>
        <v>0</v>
      </c>
      <c r="BD64" s="287">
        <f>SUM(BD54:BD63)</f>
        <v>0</v>
      </c>
      <c r="BE64" s="287">
        <f>SUM(BE54:BE63)</f>
        <v>0</v>
      </c>
    </row>
    <row r="65" spans="1:80">
      <c r="A65" s="250" t="s">
        <v>90</v>
      </c>
      <c r="B65" s="251" t="s">
        <v>1367</v>
      </c>
      <c r="C65" s="252" t="s">
        <v>1368</v>
      </c>
      <c r="D65" s="253"/>
      <c r="E65" s="254"/>
      <c r="F65" s="254"/>
      <c r="G65" s="255"/>
      <c r="H65" s="256"/>
      <c r="I65" s="257"/>
      <c r="J65" s="258"/>
      <c r="K65" s="259"/>
      <c r="O65" s="260">
        <v>1</v>
      </c>
    </row>
    <row r="66" spans="1:80">
      <c r="A66" s="261">
        <v>29</v>
      </c>
      <c r="B66" s="262" t="s">
        <v>1370</v>
      </c>
      <c r="C66" s="263" t="s">
        <v>1371</v>
      </c>
      <c r="D66" s="264" t="s">
        <v>190</v>
      </c>
      <c r="E66" s="265">
        <v>239.363</v>
      </c>
      <c r="F66" s="265"/>
      <c r="G66" s="266">
        <f>E66*F66</f>
        <v>0</v>
      </c>
      <c r="H66" s="267">
        <v>2.1000000000000001E-4</v>
      </c>
      <c r="I66" s="268">
        <f>E66*H66</f>
        <v>5.0266230000000002E-2</v>
      </c>
      <c r="J66" s="267">
        <v>0</v>
      </c>
      <c r="K66" s="268">
        <f>E66*J66</f>
        <v>0</v>
      </c>
      <c r="O66" s="260">
        <v>2</v>
      </c>
      <c r="AA66" s="233">
        <v>1</v>
      </c>
      <c r="AB66" s="233">
        <v>7</v>
      </c>
      <c r="AC66" s="233">
        <v>7</v>
      </c>
      <c r="AZ66" s="233">
        <v>2</v>
      </c>
      <c r="BA66" s="233">
        <f>IF(AZ66=1,G66,0)</f>
        <v>0</v>
      </c>
      <c r="BB66" s="233">
        <f>IF(AZ66=2,G66,0)</f>
        <v>0</v>
      </c>
      <c r="BC66" s="233">
        <f>IF(AZ66=3,G66,0)</f>
        <v>0</v>
      </c>
      <c r="BD66" s="233">
        <f>IF(AZ66=4,G66,0)</f>
        <v>0</v>
      </c>
      <c r="BE66" s="233">
        <f>IF(AZ66=5,G66,0)</f>
        <v>0</v>
      </c>
      <c r="CA66" s="260">
        <v>1</v>
      </c>
      <c r="CB66" s="260">
        <v>7</v>
      </c>
    </row>
    <row r="67" spans="1:80">
      <c r="A67" s="269"/>
      <c r="B67" s="272"/>
      <c r="C67" s="1097" t="s">
        <v>1372</v>
      </c>
      <c r="D67" s="1098"/>
      <c r="E67" s="273">
        <v>5.8999999999999997E-2</v>
      </c>
      <c r="F67" s="274"/>
      <c r="G67" s="275"/>
      <c r="H67" s="276"/>
      <c r="I67" s="270"/>
      <c r="J67" s="277"/>
      <c r="K67" s="270"/>
      <c r="M67" s="271" t="s">
        <v>1372</v>
      </c>
      <c r="O67" s="260"/>
    </row>
    <row r="68" spans="1:80">
      <c r="A68" s="269"/>
      <c r="B68" s="272"/>
      <c r="C68" s="1097" t="s">
        <v>1373</v>
      </c>
      <c r="D68" s="1098"/>
      <c r="E68" s="273">
        <v>115.77</v>
      </c>
      <c r="F68" s="274"/>
      <c r="G68" s="275"/>
      <c r="H68" s="276"/>
      <c r="I68" s="270"/>
      <c r="J68" s="277"/>
      <c r="K68" s="270"/>
      <c r="M68" s="271" t="s">
        <v>1373</v>
      </c>
      <c r="O68" s="260"/>
    </row>
    <row r="69" spans="1:80">
      <c r="A69" s="269"/>
      <c r="B69" s="272"/>
      <c r="C69" s="1097" t="s">
        <v>1374</v>
      </c>
      <c r="D69" s="1098"/>
      <c r="E69" s="273">
        <v>10.26</v>
      </c>
      <c r="F69" s="274"/>
      <c r="G69" s="275"/>
      <c r="H69" s="276"/>
      <c r="I69" s="270"/>
      <c r="J69" s="277"/>
      <c r="K69" s="270"/>
      <c r="M69" s="271" t="s">
        <v>1374</v>
      </c>
      <c r="O69" s="260"/>
    </row>
    <row r="70" spans="1:80">
      <c r="A70" s="269"/>
      <c r="B70" s="272"/>
      <c r="C70" s="1097" t="s">
        <v>1375</v>
      </c>
      <c r="D70" s="1098"/>
      <c r="E70" s="273">
        <v>3.6080000000000001</v>
      </c>
      <c r="F70" s="274"/>
      <c r="G70" s="275"/>
      <c r="H70" s="276"/>
      <c r="I70" s="270"/>
      <c r="J70" s="277"/>
      <c r="K70" s="270"/>
      <c r="M70" s="271" t="s">
        <v>1375</v>
      </c>
      <c r="O70" s="260"/>
    </row>
    <row r="71" spans="1:80">
      <c r="A71" s="269"/>
      <c r="B71" s="272"/>
      <c r="C71" s="1097" t="s">
        <v>1376</v>
      </c>
      <c r="D71" s="1098"/>
      <c r="E71" s="273">
        <v>106.166</v>
      </c>
      <c r="F71" s="274"/>
      <c r="G71" s="275"/>
      <c r="H71" s="276"/>
      <c r="I71" s="270"/>
      <c r="J71" s="277"/>
      <c r="K71" s="270"/>
      <c r="M71" s="271" t="s">
        <v>1376</v>
      </c>
      <c r="O71" s="260"/>
    </row>
    <row r="72" spans="1:80">
      <c r="A72" s="269"/>
      <c r="B72" s="272"/>
      <c r="C72" s="1097" t="s">
        <v>1377</v>
      </c>
      <c r="D72" s="1098"/>
      <c r="E72" s="273">
        <v>3.5</v>
      </c>
      <c r="F72" s="274"/>
      <c r="G72" s="275"/>
      <c r="H72" s="276"/>
      <c r="I72" s="270"/>
      <c r="J72" s="277"/>
      <c r="K72" s="270"/>
      <c r="M72" s="271" t="s">
        <v>1377</v>
      </c>
      <c r="O72" s="260"/>
    </row>
    <row r="73" spans="1:80">
      <c r="A73" s="278"/>
      <c r="B73" s="279" t="s">
        <v>94</v>
      </c>
      <c r="C73" s="280" t="s">
        <v>1369</v>
      </c>
      <c r="D73" s="281"/>
      <c r="E73" s="282"/>
      <c r="F73" s="283"/>
      <c r="G73" s="284">
        <f>SUM(G65:G72)</f>
        <v>0</v>
      </c>
      <c r="H73" s="285"/>
      <c r="I73" s="286">
        <f>SUM(I65:I72)</f>
        <v>5.0266230000000002E-2</v>
      </c>
      <c r="J73" s="285"/>
      <c r="K73" s="286">
        <f>SUM(K65:K72)</f>
        <v>0</v>
      </c>
      <c r="O73" s="260">
        <v>4</v>
      </c>
      <c r="BA73" s="287">
        <f>SUM(BA65:BA72)</f>
        <v>0</v>
      </c>
      <c r="BB73" s="287">
        <f>SUM(BB65:BB72)</f>
        <v>0</v>
      </c>
      <c r="BC73" s="287">
        <f>SUM(BC65:BC72)</f>
        <v>0</v>
      </c>
      <c r="BD73" s="287">
        <f>SUM(BD65:BD72)</f>
        <v>0</v>
      </c>
      <c r="BE73" s="287">
        <f>SUM(BE65:BE72)</f>
        <v>0</v>
      </c>
    </row>
    <row r="74" spans="1:80">
      <c r="E74" s="233"/>
    </row>
    <row r="75" spans="1:80">
      <c r="E75" s="233"/>
    </row>
    <row r="76" spans="1:80">
      <c r="E76" s="233"/>
    </row>
    <row r="77" spans="1:80">
      <c r="E77" s="233"/>
    </row>
    <row r="78" spans="1:80">
      <c r="E78" s="233"/>
    </row>
    <row r="79" spans="1:80">
      <c r="E79" s="233"/>
    </row>
    <row r="80" spans="1:80">
      <c r="E80" s="233"/>
    </row>
    <row r="81" spans="5:5">
      <c r="E81" s="233"/>
    </row>
    <row r="82" spans="5:5">
      <c r="E82" s="233"/>
    </row>
    <row r="83" spans="5:5">
      <c r="E83" s="233"/>
    </row>
    <row r="84" spans="5:5">
      <c r="E84" s="233"/>
    </row>
    <row r="85" spans="5:5">
      <c r="E85" s="233"/>
    </row>
    <row r="86" spans="5:5">
      <c r="E86" s="233"/>
    </row>
    <row r="87" spans="5:5">
      <c r="E87" s="233"/>
    </row>
    <row r="88" spans="5:5">
      <c r="E88" s="233"/>
    </row>
    <row r="89" spans="5:5">
      <c r="E89" s="233"/>
    </row>
    <row r="90" spans="5:5">
      <c r="E90" s="233"/>
    </row>
    <row r="91" spans="5:5">
      <c r="E91" s="233"/>
    </row>
    <row r="92" spans="5:5">
      <c r="E92" s="233"/>
    </row>
    <row r="93" spans="5:5">
      <c r="E93" s="233"/>
    </row>
    <row r="94" spans="5:5">
      <c r="E94" s="233"/>
    </row>
    <row r="95" spans="5:5">
      <c r="E95" s="233"/>
    </row>
    <row r="96" spans="5:5">
      <c r="E96" s="233"/>
    </row>
    <row r="97" spans="1:7">
      <c r="A97" s="277"/>
      <c r="B97" s="277"/>
      <c r="C97" s="277"/>
      <c r="D97" s="277"/>
      <c r="E97" s="277"/>
      <c r="F97" s="277"/>
      <c r="G97" s="277"/>
    </row>
    <row r="98" spans="1:7">
      <c r="A98" s="277"/>
      <c r="B98" s="277"/>
      <c r="C98" s="277"/>
      <c r="D98" s="277"/>
      <c r="E98" s="277"/>
      <c r="F98" s="277"/>
      <c r="G98" s="277"/>
    </row>
    <row r="99" spans="1:7">
      <c r="A99" s="277"/>
      <c r="B99" s="277"/>
      <c r="C99" s="277"/>
      <c r="D99" s="277"/>
      <c r="E99" s="277"/>
      <c r="F99" s="277"/>
      <c r="G99" s="277"/>
    </row>
    <row r="100" spans="1:7">
      <c r="A100" s="277"/>
      <c r="B100" s="277"/>
      <c r="C100" s="277"/>
      <c r="D100" s="277"/>
      <c r="E100" s="277"/>
      <c r="F100" s="277"/>
      <c r="G100" s="277"/>
    </row>
    <row r="101" spans="1:7">
      <c r="E101" s="233"/>
    </row>
    <row r="102" spans="1:7">
      <c r="E102" s="233"/>
    </row>
    <row r="103" spans="1:7">
      <c r="E103" s="233"/>
    </row>
    <row r="104" spans="1:7">
      <c r="E104" s="233"/>
    </row>
    <row r="105" spans="1:7">
      <c r="E105" s="233"/>
    </row>
    <row r="106" spans="1:7">
      <c r="E106" s="233"/>
    </row>
    <row r="107" spans="1:7">
      <c r="E107" s="233"/>
    </row>
    <row r="108" spans="1:7">
      <c r="E108" s="233"/>
    </row>
    <row r="109" spans="1:7">
      <c r="E109" s="233"/>
    </row>
    <row r="110" spans="1:7">
      <c r="E110" s="233"/>
    </row>
    <row r="111" spans="1:7">
      <c r="E111" s="233"/>
    </row>
    <row r="112" spans="1:7">
      <c r="E112" s="233"/>
    </row>
    <row r="113" spans="5:5">
      <c r="E113" s="233"/>
    </row>
    <row r="114" spans="5:5">
      <c r="E114" s="233"/>
    </row>
    <row r="115" spans="5:5">
      <c r="E115" s="233"/>
    </row>
    <row r="116" spans="5:5">
      <c r="E116" s="233"/>
    </row>
    <row r="117" spans="5:5">
      <c r="E117" s="233"/>
    </row>
    <row r="118" spans="5:5">
      <c r="E118" s="233"/>
    </row>
    <row r="119" spans="5:5">
      <c r="E119" s="233"/>
    </row>
    <row r="120" spans="5:5">
      <c r="E120" s="233"/>
    </row>
    <row r="121" spans="5:5">
      <c r="E121" s="233"/>
    </row>
    <row r="122" spans="5:5">
      <c r="E122" s="233"/>
    </row>
    <row r="123" spans="5:5">
      <c r="E123" s="233"/>
    </row>
    <row r="124" spans="5:5">
      <c r="E124" s="233"/>
    </row>
    <row r="125" spans="5:5">
      <c r="E125" s="233"/>
    </row>
    <row r="126" spans="5:5">
      <c r="E126" s="233"/>
    </row>
    <row r="127" spans="5:5">
      <c r="E127" s="233"/>
    </row>
    <row r="128" spans="5:5">
      <c r="E128" s="233"/>
    </row>
    <row r="129" spans="1:7">
      <c r="E129" s="233"/>
    </row>
    <row r="130" spans="1:7">
      <c r="E130" s="233"/>
    </row>
    <row r="131" spans="1:7">
      <c r="E131" s="233"/>
    </row>
    <row r="132" spans="1:7">
      <c r="A132" s="288"/>
      <c r="B132" s="288"/>
    </row>
    <row r="133" spans="1:7">
      <c r="A133" s="277"/>
      <c r="B133" s="277"/>
      <c r="C133" s="289"/>
      <c r="D133" s="289"/>
      <c r="E133" s="290"/>
      <c r="F133" s="289"/>
      <c r="G133" s="291"/>
    </row>
    <row r="134" spans="1:7">
      <c r="A134" s="292"/>
      <c r="B134" s="292"/>
      <c r="C134" s="277"/>
      <c r="D134" s="277"/>
      <c r="E134" s="293"/>
      <c r="F134" s="277"/>
      <c r="G134" s="277"/>
    </row>
    <row r="135" spans="1:7">
      <c r="A135" s="277"/>
      <c r="B135" s="277"/>
      <c r="C135" s="277"/>
      <c r="D135" s="277"/>
      <c r="E135" s="293"/>
      <c r="F135" s="277"/>
      <c r="G135" s="277"/>
    </row>
    <row r="136" spans="1:7">
      <c r="A136" s="277"/>
      <c r="B136" s="277"/>
      <c r="C136" s="277"/>
      <c r="D136" s="277"/>
      <c r="E136" s="293"/>
      <c r="F136" s="277"/>
      <c r="G136" s="277"/>
    </row>
    <row r="137" spans="1:7">
      <c r="A137" s="277"/>
      <c r="B137" s="277"/>
      <c r="C137" s="277"/>
      <c r="D137" s="277"/>
      <c r="E137" s="293"/>
      <c r="F137" s="277"/>
      <c r="G137" s="277"/>
    </row>
    <row r="138" spans="1:7">
      <c r="A138" s="277"/>
      <c r="B138" s="277"/>
      <c r="C138" s="277"/>
      <c r="D138" s="277"/>
      <c r="E138" s="293"/>
      <c r="F138" s="277"/>
      <c r="G138" s="277"/>
    </row>
    <row r="139" spans="1:7">
      <c r="A139" s="277"/>
      <c r="B139" s="277"/>
      <c r="C139" s="277"/>
      <c r="D139" s="277"/>
      <c r="E139" s="293"/>
      <c r="F139" s="277"/>
      <c r="G139" s="277"/>
    </row>
    <row r="140" spans="1:7">
      <c r="A140" s="277"/>
      <c r="B140" s="277"/>
      <c r="C140" s="277"/>
      <c r="D140" s="277"/>
      <c r="E140" s="293"/>
      <c r="F140" s="277"/>
      <c r="G140" s="277"/>
    </row>
    <row r="141" spans="1:7">
      <c r="A141" s="277"/>
      <c r="B141" s="277"/>
      <c r="C141" s="277"/>
      <c r="D141" s="277"/>
      <c r="E141" s="293"/>
      <c r="F141" s="277"/>
      <c r="G141" s="277"/>
    </row>
    <row r="142" spans="1:7">
      <c r="A142" s="277"/>
      <c r="B142" s="277"/>
      <c r="C142" s="277"/>
      <c r="D142" s="277"/>
      <c r="E142" s="293"/>
      <c r="F142" s="277"/>
      <c r="G142" s="277"/>
    </row>
    <row r="143" spans="1:7">
      <c r="A143" s="277"/>
      <c r="B143" s="277"/>
      <c r="C143" s="277"/>
      <c r="D143" s="277"/>
      <c r="E143" s="293"/>
      <c r="F143" s="277"/>
      <c r="G143" s="277"/>
    </row>
    <row r="144" spans="1:7">
      <c r="A144" s="277"/>
      <c r="B144" s="277"/>
      <c r="C144" s="277"/>
      <c r="D144" s="277"/>
      <c r="E144" s="293"/>
      <c r="F144" s="277"/>
      <c r="G144" s="277"/>
    </row>
    <row r="145" spans="1:7">
      <c r="A145" s="277"/>
      <c r="B145" s="277"/>
      <c r="C145" s="277"/>
      <c r="D145" s="277"/>
      <c r="E145" s="293"/>
      <c r="F145" s="277"/>
      <c r="G145" s="277"/>
    </row>
    <row r="146" spans="1:7">
      <c r="A146" s="277"/>
      <c r="B146" s="277"/>
      <c r="C146" s="277"/>
      <c r="D146" s="277"/>
      <c r="E146" s="293"/>
      <c r="F146" s="277"/>
      <c r="G146" s="277"/>
    </row>
  </sheetData>
  <mergeCells count="26">
    <mergeCell ref="C72:D72"/>
    <mergeCell ref="C67:D67"/>
    <mergeCell ref="C68:D68"/>
    <mergeCell ref="C69:D69"/>
    <mergeCell ref="C70:D70"/>
    <mergeCell ref="C71:D71"/>
    <mergeCell ref="C10:D10"/>
    <mergeCell ref="C57:D57"/>
    <mergeCell ref="C58:D58"/>
    <mergeCell ref="C60:D60"/>
    <mergeCell ref="C62:D62"/>
    <mergeCell ref="C51:D51"/>
    <mergeCell ref="C30:D30"/>
    <mergeCell ref="C32:D32"/>
    <mergeCell ref="C36:D36"/>
    <mergeCell ref="C40:D40"/>
    <mergeCell ref="C15:D15"/>
    <mergeCell ref="C19:D19"/>
    <mergeCell ref="C21:D21"/>
    <mergeCell ref="C23:D23"/>
    <mergeCell ref="C26:D26"/>
    <mergeCell ref="A1:G1"/>
    <mergeCell ref="A3:B3"/>
    <mergeCell ref="A4:B4"/>
    <mergeCell ref="E4:G4"/>
    <mergeCell ref="C9:D9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 enableFormatConditionsCalculation="0"/>
  <dimension ref="A1:BE51"/>
  <sheetViews>
    <sheetView workbookViewId="0">
      <selection activeCell="F30" sqref="F30:G30"/>
    </sheetView>
  </sheetViews>
  <sheetFormatPr baseColWidth="10" defaultColWidth="8.7109375" defaultRowHeight="12" x14ac:dyDescent="0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8.7109375" style="1"/>
  </cols>
  <sheetData>
    <row r="1" spans="1:57" ht="24.75" customHeight="1" thickBot="1">
      <c r="A1" s="94" t="s">
        <v>30</v>
      </c>
      <c r="B1" s="95"/>
      <c r="C1" s="95"/>
      <c r="D1" s="95"/>
      <c r="E1" s="95"/>
      <c r="F1" s="95"/>
      <c r="G1" s="95"/>
    </row>
    <row r="2" spans="1:57" ht="12.75" customHeight="1">
      <c r="A2" s="96" t="s">
        <v>31</v>
      </c>
      <c r="B2" s="97"/>
      <c r="C2" s="98" t="s">
        <v>102</v>
      </c>
      <c r="D2" s="98" t="s">
        <v>103</v>
      </c>
      <c r="E2" s="99"/>
      <c r="F2" s="100" t="s">
        <v>32</v>
      </c>
      <c r="G2" s="101" t="s">
        <v>101</v>
      </c>
    </row>
    <row r="3" spans="1:57" ht="3" hidden="1" customHeight="1">
      <c r="A3" s="102"/>
      <c r="B3" s="103"/>
      <c r="C3" s="104"/>
      <c r="D3" s="104"/>
      <c r="E3" s="105"/>
      <c r="F3" s="106"/>
      <c r="G3" s="107"/>
    </row>
    <row r="4" spans="1:57" ht="12" customHeight="1">
      <c r="A4" s="108" t="s">
        <v>33</v>
      </c>
      <c r="B4" s="103"/>
      <c r="C4" s="104"/>
      <c r="D4" s="104"/>
      <c r="E4" s="105"/>
      <c r="F4" s="106" t="s">
        <v>34</v>
      </c>
      <c r="G4" s="109"/>
    </row>
    <row r="5" spans="1:57" ht="13" customHeight="1">
      <c r="A5" s="110" t="s">
        <v>1378</v>
      </c>
      <c r="B5" s="111"/>
      <c r="C5" s="112" t="s">
        <v>1379</v>
      </c>
      <c r="D5" s="113"/>
      <c r="E5" s="111"/>
      <c r="F5" s="106" t="s">
        <v>35</v>
      </c>
      <c r="G5" s="107"/>
    </row>
    <row r="6" spans="1:57" ht="13" customHeight="1">
      <c r="A6" s="108" t="s">
        <v>36</v>
      </c>
      <c r="B6" s="103"/>
      <c r="C6" s="104"/>
      <c r="D6" s="104"/>
      <c r="E6" s="105"/>
      <c r="F6" s="114" t="s">
        <v>37</v>
      </c>
      <c r="G6" s="115">
        <v>0</v>
      </c>
      <c r="O6" s="116"/>
    </row>
    <row r="7" spans="1:57" ht="13" customHeight="1">
      <c r="A7" s="117" t="s">
        <v>95</v>
      </c>
      <c r="B7" s="118"/>
      <c r="C7" s="119" t="s">
        <v>96</v>
      </c>
      <c r="D7" s="120"/>
      <c r="E7" s="120"/>
      <c r="F7" s="121" t="s">
        <v>38</v>
      </c>
      <c r="G7" s="115">
        <f>IF(G6=0,,ROUND((F30+F32)/G6,1))</f>
        <v>0</v>
      </c>
    </row>
    <row r="8" spans="1:57">
      <c r="A8" s="122" t="s">
        <v>39</v>
      </c>
      <c r="B8" s="106"/>
      <c r="C8" s="1077" t="s">
        <v>175</v>
      </c>
      <c r="D8" s="1077"/>
      <c r="E8" s="1078"/>
      <c r="F8" s="123" t="s">
        <v>40</v>
      </c>
      <c r="G8" s="124"/>
      <c r="H8" s="125"/>
      <c r="I8" s="126"/>
    </row>
    <row r="9" spans="1:57">
      <c r="A9" s="122" t="s">
        <v>41</v>
      </c>
      <c r="B9" s="106"/>
      <c r="C9" s="1077"/>
      <c r="D9" s="1077"/>
      <c r="E9" s="1078"/>
      <c r="F9" s="106"/>
      <c r="G9" s="127"/>
      <c r="H9" s="128"/>
    </row>
    <row r="10" spans="1:57">
      <c r="A10" s="122" t="s">
        <v>42</v>
      </c>
      <c r="B10" s="106"/>
      <c r="C10" s="1077" t="s">
        <v>174</v>
      </c>
      <c r="D10" s="1077"/>
      <c r="E10" s="1077"/>
      <c r="F10" s="129"/>
      <c r="G10" s="130"/>
      <c r="H10" s="131"/>
    </row>
    <row r="11" spans="1:57" ht="13.5" customHeight="1">
      <c r="A11" s="122" t="s">
        <v>43</v>
      </c>
      <c r="B11" s="106"/>
      <c r="C11" s="1077" t="s">
        <v>173</v>
      </c>
      <c r="D11" s="1077"/>
      <c r="E11" s="1077"/>
      <c r="F11" s="132" t="s">
        <v>44</v>
      </c>
      <c r="G11" s="133"/>
      <c r="H11" s="128"/>
      <c r="BA11" s="134"/>
      <c r="BB11" s="134"/>
      <c r="BC11" s="134"/>
      <c r="BD11" s="134"/>
      <c r="BE11" s="134"/>
    </row>
    <row r="12" spans="1:57" ht="12.75" customHeight="1">
      <c r="A12" s="135" t="s">
        <v>45</v>
      </c>
      <c r="B12" s="103"/>
      <c r="C12" s="1079"/>
      <c r="D12" s="1079"/>
      <c r="E12" s="1079"/>
      <c r="F12" s="136" t="s">
        <v>46</v>
      </c>
      <c r="G12" s="137"/>
      <c r="H12" s="128"/>
    </row>
    <row r="13" spans="1:57" ht="28.5" customHeight="1" thickBot="1">
      <c r="A13" s="138" t="s">
        <v>47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>
      <c r="A14" s="142" t="s">
        <v>48</v>
      </c>
      <c r="B14" s="143"/>
      <c r="C14" s="144"/>
      <c r="D14" s="145" t="s">
        <v>49</v>
      </c>
      <c r="E14" s="146"/>
      <c r="F14" s="146"/>
      <c r="G14" s="144"/>
    </row>
    <row r="15" spans="1:57" ht="16" customHeight="1">
      <c r="A15" s="147"/>
      <c r="B15" s="148" t="s">
        <v>50</v>
      </c>
      <c r="C15" s="149">
        <f>'03 2316 Rek'!E8</f>
        <v>0</v>
      </c>
      <c r="D15" s="150"/>
      <c r="E15" s="151"/>
      <c r="F15" s="152"/>
      <c r="G15" s="149"/>
    </row>
    <row r="16" spans="1:57" ht="16" customHeight="1">
      <c r="A16" s="147" t="s">
        <v>51</v>
      </c>
      <c r="B16" s="148" t="s">
        <v>52</v>
      </c>
      <c r="C16" s="149">
        <f>'03 2316 Rek'!F8</f>
        <v>0</v>
      </c>
      <c r="D16" s="102"/>
      <c r="E16" s="153"/>
      <c r="F16" s="154"/>
      <c r="G16" s="149"/>
    </row>
    <row r="17" spans="1:7" ht="16" customHeight="1">
      <c r="A17" s="147" t="s">
        <v>53</v>
      </c>
      <c r="B17" s="148" t="s">
        <v>54</v>
      </c>
      <c r="C17" s="149">
        <f>'03 2316 Rek'!H8</f>
        <v>0</v>
      </c>
      <c r="D17" s="102"/>
      <c r="E17" s="153"/>
      <c r="F17" s="154"/>
      <c r="G17" s="149"/>
    </row>
    <row r="18" spans="1:7" ht="16" customHeight="1">
      <c r="A18" s="155" t="s">
        <v>55</v>
      </c>
      <c r="B18" s="156" t="s">
        <v>56</v>
      </c>
      <c r="C18" s="149">
        <f>'03 2316 Rek'!G8</f>
        <v>0</v>
      </c>
      <c r="D18" s="102"/>
      <c r="E18" s="153"/>
      <c r="F18" s="154"/>
      <c r="G18" s="149"/>
    </row>
    <row r="19" spans="1:7" ht="16" customHeight="1">
      <c r="A19" s="157" t="s">
        <v>57</v>
      </c>
      <c r="B19" s="148"/>
      <c r="C19" s="149">
        <f>SUM(C15:C18)</f>
        <v>0</v>
      </c>
      <c r="D19" s="102"/>
      <c r="E19" s="153"/>
      <c r="F19" s="154"/>
      <c r="G19" s="149"/>
    </row>
    <row r="20" spans="1:7" ht="16" customHeight="1">
      <c r="A20" s="157"/>
      <c r="B20" s="148"/>
      <c r="C20" s="149"/>
      <c r="D20" s="102"/>
      <c r="E20" s="153"/>
      <c r="F20" s="154"/>
      <c r="G20" s="149"/>
    </row>
    <row r="21" spans="1:7" ht="16" customHeight="1">
      <c r="A21" s="157" t="s">
        <v>29</v>
      </c>
      <c r="B21" s="148"/>
      <c r="C21" s="149">
        <f>'03 2316 Rek'!I8</f>
        <v>0</v>
      </c>
      <c r="D21" s="102"/>
      <c r="E21" s="153"/>
      <c r="F21" s="154"/>
      <c r="G21" s="149"/>
    </row>
    <row r="22" spans="1:7" ht="16" customHeight="1">
      <c r="A22" s="158" t="s">
        <v>58</v>
      </c>
      <c r="B22" s="128"/>
      <c r="C22" s="149">
        <f>C19+C21</f>
        <v>0</v>
      </c>
      <c r="D22" s="102"/>
      <c r="E22" s="153"/>
      <c r="F22" s="154"/>
      <c r="G22" s="149"/>
    </row>
    <row r="23" spans="1:7" ht="16" customHeight="1" thickBot="1">
      <c r="A23" s="1080" t="s">
        <v>59</v>
      </c>
      <c r="B23" s="1081"/>
      <c r="C23" s="159">
        <f>C22+G23</f>
        <v>0</v>
      </c>
      <c r="D23" s="160"/>
      <c r="E23" s="161"/>
      <c r="F23" s="162"/>
      <c r="G23" s="149"/>
    </row>
    <row r="24" spans="1:7">
      <c r="A24" s="163" t="s">
        <v>60</v>
      </c>
      <c r="B24" s="164"/>
      <c r="C24" s="165"/>
      <c r="D24" s="164" t="s">
        <v>61</v>
      </c>
      <c r="E24" s="164"/>
      <c r="F24" s="166" t="s">
        <v>62</v>
      </c>
      <c r="G24" s="167"/>
    </row>
    <row r="25" spans="1:7">
      <c r="A25" s="158" t="s">
        <v>63</v>
      </c>
      <c r="B25" s="128"/>
      <c r="C25" s="168"/>
      <c r="D25" s="128" t="s">
        <v>63</v>
      </c>
      <c r="F25" s="169" t="s">
        <v>63</v>
      </c>
      <c r="G25" s="170"/>
    </row>
    <row r="26" spans="1:7" ht="37.5" customHeight="1">
      <c r="A26" s="158" t="s">
        <v>64</v>
      </c>
      <c r="B26" s="171"/>
      <c r="C26" s="168"/>
      <c r="D26" s="128" t="s">
        <v>64</v>
      </c>
      <c r="F26" s="169" t="s">
        <v>64</v>
      </c>
      <c r="G26" s="170"/>
    </row>
    <row r="27" spans="1:7">
      <c r="A27" s="158"/>
      <c r="B27" s="172"/>
      <c r="C27" s="168"/>
      <c r="D27" s="128"/>
      <c r="F27" s="169"/>
      <c r="G27" s="170"/>
    </row>
    <row r="28" spans="1:7">
      <c r="A28" s="158" t="s">
        <v>65</v>
      </c>
      <c r="B28" s="128"/>
      <c r="C28" s="168"/>
      <c r="D28" s="169" t="s">
        <v>66</v>
      </c>
      <c r="E28" s="168"/>
      <c r="F28" s="173" t="s">
        <v>66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>
      <c r="A30" s="176" t="s">
        <v>11</v>
      </c>
      <c r="B30" s="177"/>
      <c r="C30" s="178">
        <v>21</v>
      </c>
      <c r="D30" s="177" t="s">
        <v>67</v>
      </c>
      <c r="E30" s="179"/>
      <c r="F30" s="1082">
        <f>C23-F32</f>
        <v>0</v>
      </c>
      <c r="G30" s="1083"/>
    </row>
    <row r="31" spans="1:7">
      <c r="A31" s="176" t="s">
        <v>68</v>
      </c>
      <c r="B31" s="177"/>
      <c r="C31" s="178">
        <f>C30</f>
        <v>21</v>
      </c>
      <c r="D31" s="177" t="s">
        <v>69</v>
      </c>
      <c r="E31" s="179"/>
      <c r="F31" s="1082">
        <f>ROUND(PRODUCT(F30,C31/100),0)</f>
        <v>0</v>
      </c>
      <c r="G31" s="1083"/>
    </row>
    <row r="32" spans="1:7">
      <c r="A32" s="176" t="s">
        <v>11</v>
      </c>
      <c r="B32" s="177"/>
      <c r="C32" s="178">
        <v>0</v>
      </c>
      <c r="D32" s="177" t="s">
        <v>69</v>
      </c>
      <c r="E32" s="179"/>
      <c r="F32" s="1082">
        <v>0</v>
      </c>
      <c r="G32" s="1083"/>
    </row>
    <row r="33" spans="1:8">
      <c r="A33" s="176" t="s">
        <v>68</v>
      </c>
      <c r="B33" s="180"/>
      <c r="C33" s="181">
        <f>C32</f>
        <v>0</v>
      </c>
      <c r="D33" s="177" t="s">
        <v>69</v>
      </c>
      <c r="E33" s="154"/>
      <c r="F33" s="1082">
        <f>ROUND(PRODUCT(F32,C33/100),0)</f>
        <v>0</v>
      </c>
      <c r="G33" s="1083"/>
    </row>
    <row r="34" spans="1:8" s="185" customFormat="1" ht="19.5" customHeight="1" thickBot="1">
      <c r="A34" s="182" t="s">
        <v>70</v>
      </c>
      <c r="B34" s="183"/>
      <c r="C34" s="183"/>
      <c r="D34" s="183"/>
      <c r="E34" s="184"/>
      <c r="F34" s="1085">
        <f>ROUND(SUM(F30:F33),0)</f>
        <v>0</v>
      </c>
      <c r="G34" s="1086"/>
    </row>
    <row r="36" spans="1:8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087" t="s">
        <v>1319</v>
      </c>
      <c r="C37" s="1087"/>
      <c r="D37" s="1087"/>
      <c r="E37" s="1087"/>
      <c r="F37" s="1087"/>
      <c r="G37" s="1087"/>
      <c r="H37" s="1" t="s">
        <v>1</v>
      </c>
    </row>
    <row r="38" spans="1:8" ht="12.75" customHeight="1">
      <c r="A38" s="186"/>
      <c r="B38" s="1087"/>
      <c r="C38" s="1087"/>
      <c r="D38" s="1087"/>
      <c r="E38" s="1087"/>
      <c r="F38" s="1087"/>
      <c r="G38" s="1087"/>
      <c r="H38" s="1" t="s">
        <v>1</v>
      </c>
    </row>
    <row r="39" spans="1:8">
      <c r="A39" s="186"/>
      <c r="B39" s="1087"/>
      <c r="C39" s="1087"/>
      <c r="D39" s="1087"/>
      <c r="E39" s="1087"/>
      <c r="F39" s="1087"/>
      <c r="G39" s="1087"/>
      <c r="H39" s="1" t="s">
        <v>1</v>
      </c>
    </row>
    <row r="40" spans="1:8">
      <c r="A40" s="186"/>
      <c r="B40" s="1087"/>
      <c r="C40" s="1087"/>
      <c r="D40" s="1087"/>
      <c r="E40" s="1087"/>
      <c r="F40" s="1087"/>
      <c r="G40" s="1087"/>
      <c r="H40" s="1" t="s">
        <v>1</v>
      </c>
    </row>
    <row r="41" spans="1:8">
      <c r="A41" s="186"/>
      <c r="B41" s="1087"/>
      <c r="C41" s="1087"/>
      <c r="D41" s="1087"/>
      <c r="E41" s="1087"/>
      <c r="F41" s="1087"/>
      <c r="G41" s="1087"/>
      <c r="H41" s="1" t="s">
        <v>1</v>
      </c>
    </row>
    <row r="42" spans="1:8">
      <c r="A42" s="186"/>
      <c r="B42" s="1087"/>
      <c r="C42" s="1087"/>
      <c r="D42" s="1087"/>
      <c r="E42" s="1087"/>
      <c r="F42" s="1087"/>
      <c r="G42" s="1087"/>
      <c r="H42" s="1" t="s">
        <v>1</v>
      </c>
    </row>
    <row r="43" spans="1:8">
      <c r="A43" s="186"/>
      <c r="B43" s="1087"/>
      <c r="C43" s="1087"/>
      <c r="D43" s="1087"/>
      <c r="E43" s="1087"/>
      <c r="F43" s="1087"/>
      <c r="G43" s="1087"/>
      <c r="H43" s="1" t="s">
        <v>1</v>
      </c>
    </row>
    <row r="44" spans="1:8" ht="12.75" customHeight="1">
      <c r="A44" s="186"/>
      <c r="B44" s="1087"/>
      <c r="C44" s="1087"/>
      <c r="D44" s="1087"/>
      <c r="E44" s="1087"/>
      <c r="F44" s="1087"/>
      <c r="G44" s="1087"/>
      <c r="H44" s="1" t="s">
        <v>1</v>
      </c>
    </row>
    <row r="45" spans="1:8" ht="118.5" customHeight="1">
      <c r="A45" s="186"/>
      <c r="B45" s="1087"/>
      <c r="C45" s="1087"/>
      <c r="D45" s="1087"/>
      <c r="E45" s="1087"/>
      <c r="F45" s="1087"/>
      <c r="G45" s="1087"/>
      <c r="H45" s="1" t="s">
        <v>1</v>
      </c>
    </row>
    <row r="46" spans="1:8">
      <c r="B46" s="1084"/>
      <c r="C46" s="1084"/>
      <c r="D46" s="1084"/>
      <c r="E46" s="1084"/>
      <c r="F46" s="1084"/>
      <c r="G46" s="1084"/>
    </row>
    <row r="47" spans="1:8">
      <c r="B47" s="1084"/>
      <c r="C47" s="1084"/>
      <c r="D47" s="1084"/>
      <c r="E47" s="1084"/>
      <c r="F47" s="1084"/>
      <c r="G47" s="1084"/>
    </row>
    <row r="48" spans="1:8">
      <c r="B48" s="1084"/>
      <c r="C48" s="1084"/>
      <c r="D48" s="1084"/>
      <c r="E48" s="1084"/>
      <c r="F48" s="1084"/>
      <c r="G48" s="1084"/>
    </row>
    <row r="49" spans="2:7">
      <c r="B49" s="1084"/>
      <c r="C49" s="1084"/>
      <c r="D49" s="1084"/>
      <c r="E49" s="1084"/>
      <c r="F49" s="1084"/>
      <c r="G49" s="1084"/>
    </row>
    <row r="50" spans="2:7">
      <c r="B50" s="1084"/>
      <c r="C50" s="1084"/>
      <c r="D50" s="1084"/>
      <c r="E50" s="1084"/>
      <c r="F50" s="1084"/>
      <c r="G50" s="1084"/>
    </row>
    <row r="51" spans="2:7">
      <c r="B51" s="1084"/>
      <c r="C51" s="1084"/>
      <c r="D51" s="1084"/>
      <c r="E51" s="1084"/>
      <c r="F51" s="1084"/>
      <c r="G51" s="1084"/>
    </row>
  </sheetData>
  <mergeCells count="18">
    <mergeCell ref="B49:G49"/>
    <mergeCell ref="B50:G50"/>
    <mergeCell ref="B51:G51"/>
    <mergeCell ref="F34:G34"/>
    <mergeCell ref="B37:G45"/>
    <mergeCell ref="B46:G46"/>
    <mergeCell ref="B47:G47"/>
    <mergeCell ref="B48:G48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 enableFormatConditionsCalculation="0"/>
  <dimension ref="A1:BE72"/>
  <sheetViews>
    <sheetView workbookViewId="0">
      <selection activeCell="K22" sqref="K22"/>
    </sheetView>
  </sheetViews>
  <sheetFormatPr baseColWidth="10" defaultColWidth="8.7109375" defaultRowHeight="12" x14ac:dyDescent="0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8.7109375" style="1"/>
  </cols>
  <sheetData>
    <row r="1" spans="1:57" ht="13" thickTop="1">
      <c r="A1" s="1088" t="s">
        <v>2</v>
      </c>
      <c r="B1" s="1089"/>
      <c r="C1" s="187" t="s">
        <v>97</v>
      </c>
      <c r="D1" s="188"/>
      <c r="E1" s="189"/>
      <c r="F1" s="188"/>
      <c r="G1" s="190" t="s">
        <v>72</v>
      </c>
      <c r="H1" s="191" t="s">
        <v>102</v>
      </c>
      <c r="I1" s="192"/>
    </row>
    <row r="2" spans="1:57" ht="13" thickBot="1">
      <c r="A2" s="1090" t="s">
        <v>73</v>
      </c>
      <c r="B2" s="1091"/>
      <c r="C2" s="193" t="s">
        <v>1380</v>
      </c>
      <c r="D2" s="194"/>
      <c r="E2" s="195"/>
      <c r="F2" s="194"/>
      <c r="G2" s="1092" t="s">
        <v>103</v>
      </c>
      <c r="H2" s="1093"/>
      <c r="I2" s="1094"/>
    </row>
    <row r="3" spans="1:57" ht="13" thickTop="1">
      <c r="F3" s="128"/>
    </row>
    <row r="4" spans="1:57" ht="19.5" customHeight="1">
      <c r="A4" s="196" t="s">
        <v>74</v>
      </c>
      <c r="B4" s="197"/>
      <c r="C4" s="197"/>
      <c r="D4" s="197"/>
      <c r="E4" s="198"/>
      <c r="F4" s="197"/>
      <c r="G4" s="197"/>
      <c r="H4" s="197"/>
      <c r="I4" s="197"/>
    </row>
    <row r="5" spans="1:57" ht="13" thickBot="1"/>
    <row r="6" spans="1:57" s="128" customFormat="1" ht="13" thickBot="1">
      <c r="A6" s="199"/>
      <c r="B6" s="200" t="s">
        <v>75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57" s="128" customFormat="1" ht="13" thickBot="1">
      <c r="A7" s="294" t="str">
        <f>'03 2316 Pol'!B7</f>
        <v>8</v>
      </c>
      <c r="B7" s="62" t="str">
        <f>'03 2316 Pol'!C7</f>
        <v>Trubní vedení</v>
      </c>
      <c r="D7" s="205"/>
      <c r="E7" s="295">
        <f>'03 2316 Pol'!BA9</f>
        <v>0</v>
      </c>
      <c r="F7" s="296">
        <f>'03 2316 Pol'!BB9</f>
        <v>0</v>
      </c>
      <c r="G7" s="296">
        <f>'03 2316 Pol'!BC9</f>
        <v>0</v>
      </c>
      <c r="H7" s="296">
        <f>'03 2316 Pol'!BD9</f>
        <v>0</v>
      </c>
      <c r="I7" s="297">
        <f>'03 2316 Pol'!BE9</f>
        <v>0</v>
      </c>
    </row>
    <row r="8" spans="1:57" s="14" customFormat="1" ht="13" thickBot="1">
      <c r="A8" s="206"/>
      <c r="B8" s="207" t="s">
        <v>76</v>
      </c>
      <c r="C8" s="207"/>
      <c r="D8" s="208"/>
      <c r="E8" s="209">
        <f>SUM(E7:E7)</f>
        <v>0</v>
      </c>
      <c r="F8" s="210">
        <f>SUM(F7:F7)</f>
        <v>0</v>
      </c>
      <c r="G8" s="210">
        <f>SUM(G7:G7)</f>
        <v>0</v>
      </c>
      <c r="H8" s="210">
        <f>SUM(H7:H7)</f>
        <v>0</v>
      </c>
      <c r="I8" s="211">
        <f>SUM(I7:I7)</f>
        <v>0</v>
      </c>
    </row>
    <row r="9" spans="1:57">
      <c r="A9" s="128"/>
      <c r="B9" s="128"/>
      <c r="C9" s="128"/>
      <c r="D9" s="128"/>
      <c r="E9" s="128"/>
      <c r="F9" s="128"/>
      <c r="G9" s="128"/>
      <c r="H9" s="128"/>
      <c r="I9" s="128"/>
    </row>
    <row r="10" spans="1:57" ht="19.5" customHeight="1">
      <c r="A10" s="197"/>
      <c r="B10" s="197"/>
      <c r="C10" s="197"/>
      <c r="D10" s="197"/>
      <c r="E10" s="197"/>
      <c r="F10" s="197"/>
      <c r="G10" s="212"/>
      <c r="H10" s="197"/>
      <c r="I10" s="197"/>
      <c r="BA10" s="134"/>
      <c r="BB10" s="134"/>
      <c r="BC10" s="134"/>
      <c r="BD10" s="134"/>
      <c r="BE10" s="134"/>
    </row>
    <row r="11" spans="1:57" ht="13" thickBot="1"/>
    <row r="12" spans="1:57">
      <c r="A12" s="163"/>
      <c r="B12" s="164"/>
      <c r="C12" s="164"/>
      <c r="D12" s="213"/>
      <c r="E12" s="214"/>
      <c r="F12" s="215"/>
      <c r="G12" s="216"/>
      <c r="H12" s="217"/>
      <c r="I12" s="218"/>
    </row>
    <row r="13" spans="1:57">
      <c r="A13" s="157"/>
      <c r="B13" s="148"/>
      <c r="C13" s="148"/>
      <c r="D13" s="219"/>
      <c r="E13" s="220"/>
      <c r="F13" s="221"/>
      <c r="G13" s="222"/>
      <c r="H13" s="223"/>
      <c r="I13" s="224"/>
      <c r="BA13" s="1">
        <v>0</v>
      </c>
    </row>
    <row r="14" spans="1:57">
      <c r="A14" s="157"/>
      <c r="B14" s="148"/>
      <c r="C14" s="148"/>
      <c r="D14" s="219"/>
      <c r="E14" s="220"/>
      <c r="F14" s="221"/>
      <c r="G14" s="222"/>
      <c r="H14" s="223"/>
      <c r="I14" s="224"/>
      <c r="BA14" s="1">
        <v>0</v>
      </c>
    </row>
    <row r="15" spans="1:57">
      <c r="A15" s="157"/>
      <c r="B15" s="148"/>
      <c r="C15" s="148"/>
      <c r="D15" s="219"/>
      <c r="E15" s="220"/>
      <c r="F15" s="221"/>
      <c r="G15" s="222"/>
      <c r="H15" s="223"/>
      <c r="I15" s="224"/>
      <c r="BA15" s="1">
        <v>0</v>
      </c>
    </row>
    <row r="16" spans="1:57">
      <c r="A16" s="157"/>
      <c r="B16" s="148"/>
      <c r="C16" s="148"/>
      <c r="D16" s="219"/>
      <c r="E16" s="220"/>
      <c r="F16" s="221"/>
      <c r="G16" s="222"/>
      <c r="H16" s="223"/>
      <c r="I16" s="224"/>
      <c r="BA16" s="1">
        <v>0</v>
      </c>
    </row>
    <row r="17" spans="1:53">
      <c r="A17" s="157"/>
      <c r="B17" s="148"/>
      <c r="C17" s="148"/>
      <c r="D17" s="219"/>
      <c r="E17" s="220"/>
      <c r="F17" s="221"/>
      <c r="G17" s="222"/>
      <c r="H17" s="223"/>
      <c r="I17" s="224"/>
      <c r="BA17" s="1">
        <v>1</v>
      </c>
    </row>
    <row r="18" spans="1:53">
      <c r="A18" s="157"/>
      <c r="B18" s="148"/>
      <c r="C18" s="148"/>
      <c r="D18" s="219"/>
      <c r="E18" s="220"/>
      <c r="F18" s="221"/>
      <c r="G18" s="222"/>
      <c r="H18" s="223"/>
      <c r="I18" s="224"/>
      <c r="BA18" s="1">
        <v>1</v>
      </c>
    </row>
    <row r="19" spans="1:53">
      <c r="A19" s="157"/>
      <c r="B19" s="148"/>
      <c r="C19" s="148"/>
      <c r="D19" s="219"/>
      <c r="E19" s="220"/>
      <c r="F19" s="221"/>
      <c r="G19" s="222"/>
      <c r="H19" s="223"/>
      <c r="I19" s="224"/>
      <c r="BA19" s="1">
        <v>2</v>
      </c>
    </row>
    <row r="20" spans="1:53">
      <c r="A20" s="157"/>
      <c r="B20" s="148"/>
      <c r="C20" s="148"/>
      <c r="D20" s="219"/>
      <c r="E20" s="220"/>
      <c r="F20" s="221"/>
      <c r="G20" s="222"/>
      <c r="H20" s="223"/>
      <c r="I20" s="224"/>
      <c r="BA20" s="1">
        <v>2</v>
      </c>
    </row>
    <row r="21" spans="1:53" ht="13" thickBot="1">
      <c r="A21" s="225"/>
      <c r="B21" s="226"/>
      <c r="C21" s="227"/>
      <c r="D21" s="228"/>
      <c r="E21" s="229"/>
      <c r="F21" s="230"/>
      <c r="G21" s="230"/>
      <c r="H21" s="1095"/>
      <c r="I21" s="1096"/>
    </row>
    <row r="23" spans="1:53">
      <c r="B23" s="14"/>
      <c r="F23" s="231"/>
      <c r="G23" s="232"/>
      <c r="H23" s="232"/>
      <c r="I23" s="46"/>
    </row>
    <row r="24" spans="1:53">
      <c r="F24" s="231"/>
      <c r="G24" s="232"/>
      <c r="H24" s="232"/>
      <c r="I24" s="46"/>
    </row>
    <row r="25" spans="1:53">
      <c r="F25" s="231"/>
      <c r="G25" s="232"/>
      <c r="H25" s="232"/>
      <c r="I25" s="46"/>
    </row>
    <row r="26" spans="1:53">
      <c r="F26" s="231"/>
      <c r="G26" s="232"/>
      <c r="H26" s="232"/>
      <c r="I26" s="46"/>
    </row>
    <row r="27" spans="1:53">
      <c r="F27" s="231"/>
      <c r="G27" s="232"/>
      <c r="H27" s="232"/>
      <c r="I27" s="46"/>
    </row>
    <row r="28" spans="1:53">
      <c r="F28" s="231"/>
      <c r="G28" s="232"/>
      <c r="H28" s="232"/>
      <c r="I28" s="46"/>
    </row>
    <row r="29" spans="1:53">
      <c r="F29" s="231"/>
      <c r="G29" s="232"/>
      <c r="H29" s="232"/>
      <c r="I29" s="46"/>
    </row>
    <row r="30" spans="1:53">
      <c r="F30" s="231"/>
      <c r="G30" s="232"/>
      <c r="H30" s="232"/>
      <c r="I30" s="46"/>
    </row>
    <row r="31" spans="1:53">
      <c r="F31" s="231"/>
      <c r="G31" s="232"/>
      <c r="H31" s="232"/>
      <c r="I31" s="46"/>
    </row>
    <row r="32" spans="1:53">
      <c r="F32" s="231"/>
      <c r="G32" s="232"/>
      <c r="H32" s="232"/>
      <c r="I32" s="46"/>
    </row>
    <row r="33" spans="6:9">
      <c r="F33" s="231"/>
      <c r="G33" s="232"/>
      <c r="H33" s="232"/>
      <c r="I33" s="46"/>
    </row>
    <row r="34" spans="6:9">
      <c r="F34" s="231"/>
      <c r="G34" s="232"/>
      <c r="H34" s="232"/>
      <c r="I34" s="46"/>
    </row>
    <row r="35" spans="6:9">
      <c r="F35" s="231"/>
      <c r="G35" s="232"/>
      <c r="H35" s="232"/>
      <c r="I35" s="46"/>
    </row>
    <row r="36" spans="6:9">
      <c r="F36" s="231"/>
      <c r="G36" s="232"/>
      <c r="H36" s="232"/>
      <c r="I36" s="46"/>
    </row>
    <row r="37" spans="6:9">
      <c r="F37" s="231"/>
      <c r="G37" s="232"/>
      <c r="H37" s="232"/>
      <c r="I37" s="46"/>
    </row>
    <row r="38" spans="6:9">
      <c r="F38" s="231"/>
      <c r="G38" s="232"/>
      <c r="H38" s="232"/>
      <c r="I38" s="46"/>
    </row>
    <row r="39" spans="6:9">
      <c r="F39" s="231"/>
      <c r="G39" s="232"/>
      <c r="H39" s="232"/>
      <c r="I39" s="46"/>
    </row>
    <row r="40" spans="6:9">
      <c r="F40" s="231"/>
      <c r="G40" s="232"/>
      <c r="H40" s="232"/>
      <c r="I40" s="46"/>
    </row>
    <row r="41" spans="6:9">
      <c r="F41" s="231"/>
      <c r="G41" s="232"/>
      <c r="H41" s="232"/>
      <c r="I41" s="46"/>
    </row>
    <row r="42" spans="6:9">
      <c r="F42" s="231"/>
      <c r="G42" s="232"/>
      <c r="H42" s="232"/>
      <c r="I42" s="46"/>
    </row>
    <row r="43" spans="6:9">
      <c r="F43" s="231"/>
      <c r="G43" s="232"/>
      <c r="H43" s="232"/>
      <c r="I43" s="46"/>
    </row>
    <row r="44" spans="6:9">
      <c r="F44" s="231"/>
      <c r="G44" s="232"/>
      <c r="H44" s="232"/>
      <c r="I44" s="46"/>
    </row>
    <row r="45" spans="6:9">
      <c r="F45" s="231"/>
      <c r="G45" s="232"/>
      <c r="H45" s="232"/>
      <c r="I45" s="46"/>
    </row>
    <row r="46" spans="6:9">
      <c r="F46" s="231"/>
      <c r="G46" s="232"/>
      <c r="H46" s="232"/>
      <c r="I46" s="46"/>
    </row>
    <row r="47" spans="6:9">
      <c r="F47" s="231"/>
      <c r="G47" s="232"/>
      <c r="H47" s="232"/>
      <c r="I47" s="46"/>
    </row>
    <row r="48" spans="6:9">
      <c r="F48" s="231"/>
      <c r="G48" s="232"/>
      <c r="H48" s="232"/>
      <c r="I48" s="46"/>
    </row>
    <row r="49" spans="6:9">
      <c r="F49" s="231"/>
      <c r="G49" s="232"/>
      <c r="H49" s="232"/>
      <c r="I49" s="46"/>
    </row>
    <row r="50" spans="6:9">
      <c r="F50" s="231"/>
      <c r="G50" s="232"/>
      <c r="H50" s="232"/>
      <c r="I50" s="46"/>
    </row>
    <row r="51" spans="6:9">
      <c r="F51" s="231"/>
      <c r="G51" s="232"/>
      <c r="H51" s="232"/>
      <c r="I51" s="46"/>
    </row>
    <row r="52" spans="6:9">
      <c r="F52" s="231"/>
      <c r="G52" s="232"/>
      <c r="H52" s="232"/>
      <c r="I52" s="46"/>
    </row>
    <row r="53" spans="6:9">
      <c r="F53" s="231"/>
      <c r="G53" s="232"/>
      <c r="H53" s="232"/>
      <c r="I53" s="46"/>
    </row>
    <row r="54" spans="6:9">
      <c r="F54" s="231"/>
      <c r="G54" s="232"/>
      <c r="H54" s="232"/>
      <c r="I54" s="46"/>
    </row>
    <row r="55" spans="6:9">
      <c r="F55" s="231"/>
      <c r="G55" s="232"/>
      <c r="H55" s="232"/>
      <c r="I55" s="46"/>
    </row>
    <row r="56" spans="6:9">
      <c r="F56" s="231"/>
      <c r="G56" s="232"/>
      <c r="H56" s="232"/>
      <c r="I56" s="46"/>
    </row>
    <row r="57" spans="6:9">
      <c r="F57" s="231"/>
      <c r="G57" s="232"/>
      <c r="H57" s="232"/>
      <c r="I57" s="46"/>
    </row>
    <row r="58" spans="6:9">
      <c r="F58" s="231"/>
      <c r="G58" s="232"/>
      <c r="H58" s="232"/>
      <c r="I58" s="46"/>
    </row>
    <row r="59" spans="6:9">
      <c r="F59" s="231"/>
      <c r="G59" s="232"/>
      <c r="H59" s="232"/>
      <c r="I59" s="46"/>
    </row>
    <row r="60" spans="6:9">
      <c r="F60" s="231"/>
      <c r="G60" s="232"/>
      <c r="H60" s="232"/>
      <c r="I60" s="46"/>
    </row>
    <row r="61" spans="6:9">
      <c r="F61" s="231"/>
      <c r="G61" s="232"/>
      <c r="H61" s="232"/>
      <c r="I61" s="46"/>
    </row>
    <row r="62" spans="6:9">
      <c r="F62" s="231"/>
      <c r="G62" s="232"/>
      <c r="H62" s="232"/>
      <c r="I62" s="46"/>
    </row>
    <row r="63" spans="6:9">
      <c r="F63" s="231"/>
      <c r="G63" s="232"/>
      <c r="H63" s="232"/>
      <c r="I63" s="46"/>
    </row>
    <row r="64" spans="6:9">
      <c r="F64" s="231"/>
      <c r="G64" s="232"/>
      <c r="H64" s="232"/>
      <c r="I64" s="46"/>
    </row>
    <row r="65" spans="6:9">
      <c r="F65" s="231"/>
      <c r="G65" s="232"/>
      <c r="H65" s="232"/>
      <c r="I65" s="46"/>
    </row>
    <row r="66" spans="6:9">
      <c r="F66" s="231"/>
      <c r="G66" s="232"/>
      <c r="H66" s="232"/>
      <c r="I66" s="46"/>
    </row>
    <row r="67" spans="6:9">
      <c r="F67" s="231"/>
      <c r="G67" s="232"/>
      <c r="H67" s="232"/>
      <c r="I67" s="46"/>
    </row>
    <row r="68" spans="6:9">
      <c r="F68" s="231"/>
      <c r="G68" s="232"/>
      <c r="H68" s="232"/>
      <c r="I68" s="46"/>
    </row>
    <row r="69" spans="6:9">
      <c r="F69" s="231"/>
      <c r="G69" s="232"/>
      <c r="H69" s="232"/>
      <c r="I69" s="46"/>
    </row>
    <row r="70" spans="6:9">
      <c r="F70" s="231"/>
      <c r="G70" s="232"/>
      <c r="H70" s="232"/>
      <c r="I70" s="46"/>
    </row>
    <row r="71" spans="6:9">
      <c r="F71" s="231"/>
      <c r="G71" s="232"/>
      <c r="H71" s="232"/>
      <c r="I71" s="46"/>
    </row>
    <row r="72" spans="6:9">
      <c r="F72" s="231"/>
      <c r="G72" s="232"/>
      <c r="H72" s="232"/>
      <c r="I72" s="46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 enableFormatConditionsCalculation="0"/>
  <dimension ref="A1:CB82"/>
  <sheetViews>
    <sheetView showGridLines="0" showZeros="0" zoomScaleSheetLayoutView="100" workbookViewId="0">
      <selection activeCell="F8" sqref="F8"/>
    </sheetView>
  </sheetViews>
  <sheetFormatPr baseColWidth="10" defaultColWidth="8.7109375" defaultRowHeight="12" x14ac:dyDescent="0"/>
  <cols>
    <col min="1" max="1" width="4.42578125" style="233" customWidth="1"/>
    <col min="2" max="2" width="11.5703125" style="233" customWidth="1"/>
    <col min="3" max="3" width="40.42578125" style="233" customWidth="1"/>
    <col min="4" max="4" width="5.5703125" style="233" customWidth="1"/>
    <col min="5" max="5" width="8.5703125" style="243" customWidth="1"/>
    <col min="6" max="6" width="9.85546875" style="233" customWidth="1"/>
    <col min="7" max="7" width="13.85546875" style="233" customWidth="1"/>
    <col min="8" max="8" width="11.7109375" style="233" hidden="1" customWidth="1"/>
    <col min="9" max="9" width="11.5703125" style="233" hidden="1" customWidth="1"/>
    <col min="10" max="10" width="11" style="233" hidden="1" customWidth="1"/>
    <col min="11" max="11" width="10.42578125" style="233" hidden="1" customWidth="1"/>
    <col min="12" max="12" width="75.42578125" style="233" customWidth="1"/>
    <col min="13" max="13" width="45.28515625" style="233" customWidth="1"/>
    <col min="14" max="16384" width="8.7109375" style="233"/>
  </cols>
  <sheetData>
    <row r="1" spans="1:80" ht="15">
      <c r="A1" s="1099" t="s">
        <v>77</v>
      </c>
      <c r="B1" s="1099"/>
      <c r="C1" s="1099"/>
      <c r="D1" s="1099"/>
      <c r="E1" s="1099"/>
      <c r="F1" s="1099"/>
      <c r="G1" s="1099"/>
    </row>
    <row r="2" spans="1:80" ht="14.25" customHeight="1" thickBot="1">
      <c r="B2" s="234"/>
      <c r="C2" s="235"/>
      <c r="D2" s="235"/>
      <c r="E2" s="236"/>
      <c r="F2" s="235"/>
      <c r="G2" s="235"/>
    </row>
    <row r="3" spans="1:80" ht="13" thickTop="1">
      <c r="A3" s="1088" t="s">
        <v>2</v>
      </c>
      <c r="B3" s="1089"/>
      <c r="C3" s="187" t="s">
        <v>97</v>
      </c>
      <c r="D3" s="237"/>
      <c r="E3" s="238" t="s">
        <v>78</v>
      </c>
      <c r="F3" s="239" t="str">
        <f>'03 2316 Rek'!H1</f>
        <v>23/16</v>
      </c>
      <c r="G3" s="240"/>
    </row>
    <row r="4" spans="1:80" ht="13" thickBot="1">
      <c r="A4" s="1100" t="s">
        <v>73</v>
      </c>
      <c r="B4" s="1091"/>
      <c r="C4" s="193" t="s">
        <v>1380</v>
      </c>
      <c r="D4" s="241"/>
      <c r="E4" s="1101" t="str">
        <f>'03 2316 Rek'!G2</f>
        <v>Rozpočet projektanta</v>
      </c>
      <c r="F4" s="1102"/>
      <c r="G4" s="1103"/>
    </row>
    <row r="5" spans="1:80" ht="13" thickTop="1">
      <c r="A5" s="242"/>
      <c r="G5" s="244"/>
    </row>
    <row r="6" spans="1:80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80">
      <c r="A7" s="250" t="s">
        <v>90</v>
      </c>
      <c r="B7" s="251" t="s">
        <v>790</v>
      </c>
      <c r="C7" s="252" t="s">
        <v>791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>
      <c r="A8" s="261">
        <v>1</v>
      </c>
      <c r="B8" s="262" t="s">
        <v>181</v>
      </c>
      <c r="C8" s="263" t="s">
        <v>1381</v>
      </c>
      <c r="D8" s="264" t="s">
        <v>109</v>
      </c>
      <c r="E8" s="265">
        <v>1</v>
      </c>
      <c r="F8" s="265">
        <f>SUM('SO03,SO04'!G29)</f>
        <v>0</v>
      </c>
      <c r="G8" s="266">
        <f>E8*F8</f>
        <v>0</v>
      </c>
      <c r="H8" s="267">
        <v>0</v>
      </c>
      <c r="I8" s="268">
        <f>E8*H8</f>
        <v>0</v>
      </c>
      <c r="J8" s="267"/>
      <c r="K8" s="268">
        <f>E8*J8</f>
        <v>0</v>
      </c>
      <c r="O8" s="260">
        <v>2</v>
      </c>
      <c r="AA8" s="233">
        <v>11</v>
      </c>
      <c r="AB8" s="233">
        <v>3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11</v>
      </c>
      <c r="CB8" s="260">
        <v>3</v>
      </c>
    </row>
    <row r="9" spans="1:80">
      <c r="A9" s="278"/>
      <c r="B9" s="279" t="s">
        <v>94</v>
      </c>
      <c r="C9" s="280" t="s">
        <v>792</v>
      </c>
      <c r="D9" s="281"/>
      <c r="E9" s="282"/>
      <c r="F9" s="283"/>
      <c r="G9" s="284">
        <f>SUM(G7:G8)</f>
        <v>0</v>
      </c>
      <c r="H9" s="285"/>
      <c r="I9" s="286">
        <f>SUM(I7:I8)</f>
        <v>0</v>
      </c>
      <c r="J9" s="285"/>
      <c r="K9" s="286">
        <f>SUM(K7:K8)</f>
        <v>0</v>
      </c>
      <c r="O9" s="260">
        <v>4</v>
      </c>
      <c r="BA9" s="287">
        <f>SUM(BA7:BA8)</f>
        <v>0</v>
      </c>
      <c r="BB9" s="287">
        <f>SUM(BB7:BB8)</f>
        <v>0</v>
      </c>
      <c r="BC9" s="287">
        <f>SUM(BC7:BC8)</f>
        <v>0</v>
      </c>
      <c r="BD9" s="287">
        <f>SUM(BD7:BD8)</f>
        <v>0</v>
      </c>
      <c r="BE9" s="287">
        <f>SUM(BE7:BE8)</f>
        <v>0</v>
      </c>
    </row>
    <row r="10" spans="1:80">
      <c r="E10" s="233"/>
    </row>
    <row r="11" spans="1:80">
      <c r="E11" s="233"/>
    </row>
    <row r="12" spans="1:80">
      <c r="E12" s="233"/>
    </row>
    <row r="13" spans="1:80">
      <c r="E13" s="233"/>
    </row>
    <row r="14" spans="1:80">
      <c r="E14" s="233"/>
    </row>
    <row r="15" spans="1:80">
      <c r="E15" s="233"/>
    </row>
    <row r="16" spans="1:80">
      <c r="E16" s="233"/>
    </row>
    <row r="17" spans="5:5">
      <c r="E17" s="233"/>
    </row>
    <row r="18" spans="5:5">
      <c r="E18" s="233"/>
    </row>
    <row r="19" spans="5:5">
      <c r="E19" s="233"/>
    </row>
    <row r="20" spans="5:5">
      <c r="E20" s="233"/>
    </row>
    <row r="21" spans="5:5">
      <c r="E21" s="233"/>
    </row>
    <row r="22" spans="5:5">
      <c r="E22" s="233"/>
    </row>
    <row r="23" spans="5:5">
      <c r="E23" s="233"/>
    </row>
    <row r="24" spans="5:5">
      <c r="E24" s="233"/>
    </row>
    <row r="25" spans="5:5">
      <c r="E25" s="233"/>
    </row>
    <row r="26" spans="5:5">
      <c r="E26" s="233"/>
    </row>
    <row r="27" spans="5:5">
      <c r="E27" s="233"/>
    </row>
    <row r="28" spans="5:5">
      <c r="E28" s="233"/>
    </row>
    <row r="29" spans="5:5">
      <c r="E29" s="233"/>
    </row>
    <row r="30" spans="5:5">
      <c r="E30" s="233"/>
    </row>
    <row r="31" spans="5:5">
      <c r="E31" s="233"/>
    </row>
    <row r="32" spans="5:5">
      <c r="E32" s="233"/>
    </row>
    <row r="33" spans="1:7">
      <c r="A33" s="277"/>
      <c r="B33" s="277"/>
      <c r="C33" s="277"/>
      <c r="D33" s="277"/>
      <c r="E33" s="277"/>
      <c r="F33" s="277"/>
      <c r="G33" s="277"/>
    </row>
    <row r="34" spans="1:7">
      <c r="A34" s="277"/>
      <c r="B34" s="277"/>
      <c r="C34" s="277"/>
      <c r="D34" s="277"/>
      <c r="E34" s="277"/>
      <c r="F34" s="277"/>
      <c r="G34" s="277"/>
    </row>
    <row r="35" spans="1:7">
      <c r="A35" s="277"/>
      <c r="B35" s="277"/>
      <c r="C35" s="277"/>
      <c r="D35" s="277"/>
      <c r="E35" s="277"/>
      <c r="F35" s="277"/>
      <c r="G35" s="277"/>
    </row>
    <row r="36" spans="1:7">
      <c r="A36" s="277"/>
      <c r="B36" s="277"/>
      <c r="C36" s="277"/>
      <c r="D36" s="277"/>
      <c r="E36" s="277"/>
      <c r="F36" s="277"/>
      <c r="G36" s="277"/>
    </row>
    <row r="37" spans="1:7">
      <c r="E37" s="233"/>
    </row>
    <row r="38" spans="1:7">
      <c r="E38" s="233"/>
    </row>
    <row r="39" spans="1:7">
      <c r="E39" s="233"/>
    </row>
    <row r="40" spans="1:7">
      <c r="E40" s="233"/>
    </row>
    <row r="41" spans="1:7">
      <c r="E41" s="233"/>
    </row>
    <row r="42" spans="1:7">
      <c r="E42" s="233"/>
    </row>
    <row r="43" spans="1:7">
      <c r="E43" s="233"/>
    </row>
    <row r="44" spans="1:7">
      <c r="E44" s="233"/>
    </row>
    <row r="45" spans="1:7">
      <c r="E45" s="233"/>
    </row>
    <row r="46" spans="1:7">
      <c r="E46" s="233"/>
    </row>
    <row r="47" spans="1:7">
      <c r="E47" s="233"/>
    </row>
    <row r="48" spans="1:7">
      <c r="E48" s="233"/>
    </row>
    <row r="49" spans="5:5">
      <c r="E49" s="233"/>
    </row>
    <row r="50" spans="5:5">
      <c r="E50" s="233"/>
    </row>
    <row r="51" spans="5:5">
      <c r="E51" s="233"/>
    </row>
    <row r="52" spans="5:5">
      <c r="E52" s="233"/>
    </row>
    <row r="53" spans="5:5">
      <c r="E53" s="233"/>
    </row>
    <row r="54" spans="5:5">
      <c r="E54" s="233"/>
    </row>
    <row r="55" spans="5:5">
      <c r="E55" s="233"/>
    </row>
    <row r="56" spans="5:5">
      <c r="E56" s="233"/>
    </row>
    <row r="57" spans="5:5">
      <c r="E57" s="233"/>
    </row>
    <row r="58" spans="5:5">
      <c r="E58" s="233"/>
    </row>
    <row r="59" spans="5:5">
      <c r="E59" s="233"/>
    </row>
    <row r="60" spans="5:5">
      <c r="E60" s="233"/>
    </row>
    <row r="61" spans="5:5">
      <c r="E61" s="233"/>
    </row>
    <row r="62" spans="5:5">
      <c r="E62" s="233"/>
    </row>
    <row r="63" spans="5:5">
      <c r="E63" s="233"/>
    </row>
    <row r="64" spans="5:5">
      <c r="E64" s="233"/>
    </row>
    <row r="65" spans="1:7">
      <c r="E65" s="233"/>
    </row>
    <row r="66" spans="1:7">
      <c r="E66" s="233"/>
    </row>
    <row r="67" spans="1:7">
      <c r="E67" s="233"/>
    </row>
    <row r="68" spans="1:7">
      <c r="A68" s="288"/>
      <c r="B68" s="288"/>
    </row>
    <row r="69" spans="1:7">
      <c r="A69" s="277"/>
      <c r="B69" s="277"/>
      <c r="C69" s="289"/>
      <c r="D69" s="289"/>
      <c r="E69" s="290"/>
      <c r="F69" s="289"/>
      <c r="G69" s="291"/>
    </row>
    <row r="70" spans="1:7">
      <c r="A70" s="292"/>
      <c r="B70" s="292"/>
      <c r="C70" s="277"/>
      <c r="D70" s="277"/>
      <c r="E70" s="293"/>
      <c r="F70" s="277"/>
      <c r="G70" s="277"/>
    </row>
    <row r="71" spans="1:7">
      <c r="A71" s="277"/>
      <c r="B71" s="277"/>
      <c r="C71" s="277"/>
      <c r="D71" s="277"/>
      <c r="E71" s="293"/>
      <c r="F71" s="277"/>
      <c r="G71" s="277"/>
    </row>
    <row r="72" spans="1:7">
      <c r="A72" s="277"/>
      <c r="B72" s="277"/>
      <c r="C72" s="277"/>
      <c r="D72" s="277"/>
      <c r="E72" s="293"/>
      <c r="F72" s="277"/>
      <c r="G72" s="277"/>
    </row>
    <row r="73" spans="1:7">
      <c r="A73" s="277"/>
      <c r="B73" s="277"/>
      <c r="C73" s="277"/>
      <c r="D73" s="277"/>
      <c r="E73" s="293"/>
      <c r="F73" s="277"/>
      <c r="G73" s="277"/>
    </row>
    <row r="74" spans="1:7">
      <c r="A74" s="277"/>
      <c r="B74" s="277"/>
      <c r="C74" s="277"/>
      <c r="D74" s="277"/>
      <c r="E74" s="293"/>
      <c r="F74" s="277"/>
      <c r="G74" s="277"/>
    </row>
    <row r="75" spans="1:7">
      <c r="A75" s="277"/>
      <c r="B75" s="277"/>
      <c r="C75" s="277"/>
      <c r="D75" s="277"/>
      <c r="E75" s="293"/>
      <c r="F75" s="277"/>
      <c r="G75" s="277"/>
    </row>
    <row r="76" spans="1:7">
      <c r="A76" s="277"/>
      <c r="B76" s="277"/>
      <c r="C76" s="277"/>
      <c r="D76" s="277"/>
      <c r="E76" s="293"/>
      <c r="F76" s="277"/>
      <c r="G76" s="277"/>
    </row>
    <row r="77" spans="1:7">
      <c r="A77" s="277"/>
      <c r="B77" s="277"/>
      <c r="C77" s="277"/>
      <c r="D77" s="277"/>
      <c r="E77" s="293"/>
      <c r="F77" s="277"/>
      <c r="G77" s="277"/>
    </row>
    <row r="78" spans="1:7">
      <c r="A78" s="277"/>
      <c r="B78" s="277"/>
      <c r="C78" s="277"/>
      <c r="D78" s="277"/>
      <c r="E78" s="293"/>
      <c r="F78" s="277"/>
      <c r="G78" s="277"/>
    </row>
    <row r="79" spans="1:7">
      <c r="A79" s="277"/>
      <c r="B79" s="277"/>
      <c r="C79" s="277"/>
      <c r="D79" s="277"/>
      <c r="E79" s="293"/>
      <c r="F79" s="277"/>
      <c r="G79" s="277"/>
    </row>
    <row r="80" spans="1:7">
      <c r="A80" s="277"/>
      <c r="B80" s="277"/>
      <c r="C80" s="277"/>
      <c r="D80" s="277"/>
      <c r="E80" s="293"/>
      <c r="F80" s="277"/>
      <c r="G80" s="277"/>
    </row>
    <row r="81" spans="1:7">
      <c r="A81" s="277"/>
      <c r="B81" s="277"/>
      <c r="C81" s="277"/>
      <c r="D81" s="277"/>
      <c r="E81" s="293"/>
      <c r="F81" s="277"/>
      <c r="G81" s="277"/>
    </row>
    <row r="82" spans="1:7">
      <c r="A82" s="277"/>
      <c r="B82" s="277"/>
      <c r="C82" s="277"/>
      <c r="D82" s="277"/>
      <c r="E82" s="293"/>
      <c r="F82" s="277"/>
      <c r="G82" s="277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8" sqref="F8"/>
    </sheetView>
  </sheetViews>
  <sheetFormatPr baseColWidth="10" defaultColWidth="8.7109375" defaultRowHeight="13" x14ac:dyDescent="0"/>
  <cols>
    <col min="1" max="1" width="6.5703125" customWidth="1"/>
    <col min="2" max="2" width="10.85546875" customWidth="1"/>
    <col min="3" max="3" width="47.5703125" customWidth="1"/>
    <col min="4" max="4" width="8.85546875" customWidth="1"/>
    <col min="5" max="5" width="8.42578125" customWidth="1"/>
    <col min="6" max="6" width="10" customWidth="1"/>
    <col min="7" max="7" width="11.85546875" customWidth="1"/>
  </cols>
  <sheetData>
    <row r="1" spans="1:7" ht="15" customHeight="1">
      <c r="A1" s="1104" t="s">
        <v>1512</v>
      </c>
      <c r="B1" s="1104"/>
      <c r="C1" s="1104"/>
      <c r="D1" s="1104"/>
      <c r="E1" s="1104"/>
      <c r="F1" s="1104"/>
      <c r="G1" s="1104"/>
    </row>
    <row r="2" spans="1:7" ht="15" customHeight="1" thickBot="1">
      <c r="A2" s="299"/>
      <c r="B2" s="300"/>
      <c r="C2" s="301"/>
      <c r="D2" s="301"/>
      <c r="E2" s="302"/>
      <c r="F2" s="301"/>
      <c r="G2" s="301"/>
    </row>
    <row r="3" spans="1:7" ht="15" customHeight="1" thickTop="1">
      <c r="A3" s="1105" t="s">
        <v>2</v>
      </c>
      <c r="B3" s="1106"/>
      <c r="C3" s="303" t="s">
        <v>1513</v>
      </c>
      <c r="D3" s="304"/>
      <c r="E3" s="305" t="s">
        <v>78</v>
      </c>
      <c r="F3" s="306"/>
      <c r="G3" s="307"/>
    </row>
    <row r="4" spans="1:7" ht="15" customHeight="1" thickBot="1">
      <c r="A4" s="1107" t="s">
        <v>73</v>
      </c>
      <c r="B4" s="1108"/>
      <c r="C4" s="308" t="s">
        <v>1539</v>
      </c>
      <c r="D4" s="309"/>
      <c r="E4" s="1109" t="s">
        <v>1515</v>
      </c>
      <c r="F4" s="1110"/>
      <c r="G4" s="1111"/>
    </row>
    <row r="5" spans="1:7" ht="15" customHeight="1" thickTop="1">
      <c r="A5" s="310"/>
      <c r="B5" s="311"/>
      <c r="C5" s="311"/>
      <c r="D5" s="299"/>
      <c r="E5" s="312"/>
      <c r="F5" s="299"/>
      <c r="G5" s="313"/>
    </row>
    <row r="6" spans="1:7" ht="15" customHeight="1">
      <c r="A6" s="314" t="s">
        <v>79</v>
      </c>
      <c r="B6" s="315" t="s">
        <v>80</v>
      </c>
      <c r="C6" s="315" t="s">
        <v>81</v>
      </c>
      <c r="D6" s="315" t="s">
        <v>82</v>
      </c>
      <c r="E6" s="316" t="s">
        <v>83</v>
      </c>
      <c r="F6" s="315" t="s">
        <v>84</v>
      </c>
      <c r="G6" s="317" t="s">
        <v>85</v>
      </c>
    </row>
    <row r="7" spans="1:7" ht="15" customHeight="1">
      <c r="A7" s="318" t="s">
        <v>90</v>
      </c>
      <c r="B7" s="319">
        <v>721</v>
      </c>
      <c r="C7" s="320" t="s">
        <v>1516</v>
      </c>
      <c r="D7" s="321"/>
      <c r="E7" s="322"/>
      <c r="F7" s="322"/>
      <c r="G7" s="323"/>
    </row>
    <row r="8" spans="1:7" ht="15" customHeight="1">
      <c r="A8" s="324">
        <v>1</v>
      </c>
      <c r="B8" s="325"/>
      <c r="C8" s="326" t="s">
        <v>1517</v>
      </c>
      <c r="D8" s="327" t="s">
        <v>183</v>
      </c>
      <c r="E8" s="328">
        <v>3</v>
      </c>
      <c r="F8" s="328">
        <v>0</v>
      </c>
      <c r="G8" s="329">
        <v>0</v>
      </c>
    </row>
    <row r="9" spans="1:7" ht="15" customHeight="1">
      <c r="A9" s="324">
        <v>2</v>
      </c>
      <c r="B9" s="325"/>
      <c r="C9" s="326" t="s">
        <v>1518</v>
      </c>
      <c r="D9" s="327" t="s">
        <v>183</v>
      </c>
      <c r="E9" s="328">
        <v>6</v>
      </c>
      <c r="F9" s="328">
        <v>0</v>
      </c>
      <c r="G9" s="329">
        <v>0</v>
      </c>
    </row>
    <row r="10" spans="1:7" ht="15" customHeight="1">
      <c r="A10" s="324">
        <v>3</v>
      </c>
      <c r="B10" s="325"/>
      <c r="C10" s="326" t="s">
        <v>1519</v>
      </c>
      <c r="D10" s="327" t="s">
        <v>309</v>
      </c>
      <c r="E10" s="328">
        <v>156</v>
      </c>
      <c r="F10" s="328">
        <v>0</v>
      </c>
      <c r="G10" s="329">
        <v>0</v>
      </c>
    </row>
    <row r="11" spans="1:7" ht="15" customHeight="1">
      <c r="A11" s="324">
        <v>4</v>
      </c>
      <c r="B11" s="325"/>
      <c r="C11" s="326" t="s">
        <v>1520</v>
      </c>
      <c r="D11" s="327" t="s">
        <v>309</v>
      </c>
      <c r="E11" s="328">
        <v>42</v>
      </c>
      <c r="F11" s="328">
        <v>0</v>
      </c>
      <c r="G11" s="329">
        <v>0</v>
      </c>
    </row>
    <row r="12" spans="1:7" ht="15" customHeight="1">
      <c r="A12" s="324">
        <v>5</v>
      </c>
      <c r="B12" s="325"/>
      <c r="C12" s="326" t="s">
        <v>1521</v>
      </c>
      <c r="D12" s="327" t="s">
        <v>309</v>
      </c>
      <c r="E12" s="328">
        <v>6</v>
      </c>
      <c r="F12" s="328">
        <v>0</v>
      </c>
      <c r="G12" s="329">
        <v>0</v>
      </c>
    </row>
    <row r="13" spans="1:7" ht="15" customHeight="1">
      <c r="A13" s="324">
        <v>6</v>
      </c>
      <c r="B13" s="325"/>
      <c r="C13" s="326" t="s">
        <v>1522</v>
      </c>
      <c r="D13" s="327" t="s">
        <v>309</v>
      </c>
      <c r="E13" s="328">
        <v>3</v>
      </c>
      <c r="F13" s="328">
        <v>0</v>
      </c>
      <c r="G13" s="329">
        <v>0</v>
      </c>
    </row>
    <row r="14" spans="1:7" ht="15" customHeight="1">
      <c r="A14" s="324">
        <v>7</v>
      </c>
      <c r="B14" s="325"/>
      <c r="C14" s="326" t="s">
        <v>1523</v>
      </c>
      <c r="D14" s="327" t="s">
        <v>309</v>
      </c>
      <c r="E14" s="328">
        <v>207</v>
      </c>
      <c r="F14" s="328">
        <v>0</v>
      </c>
      <c r="G14" s="329">
        <v>0</v>
      </c>
    </row>
    <row r="15" spans="1:7" ht="15" customHeight="1">
      <c r="A15" s="324">
        <v>8</v>
      </c>
      <c r="B15" s="325"/>
      <c r="C15" s="326" t="s">
        <v>1524</v>
      </c>
      <c r="D15" s="327" t="s">
        <v>183</v>
      </c>
      <c r="E15" s="328">
        <v>12</v>
      </c>
      <c r="F15" s="328">
        <v>0</v>
      </c>
      <c r="G15" s="329">
        <v>0</v>
      </c>
    </row>
    <row r="16" spans="1:7" ht="15" customHeight="1">
      <c r="A16" s="324">
        <v>9</v>
      </c>
      <c r="B16" s="325"/>
      <c r="C16" s="326" t="s">
        <v>1525</v>
      </c>
      <c r="D16" s="327" t="s">
        <v>1094</v>
      </c>
      <c r="E16" s="328">
        <v>106</v>
      </c>
      <c r="F16" s="328">
        <v>0</v>
      </c>
      <c r="G16" s="329">
        <v>0</v>
      </c>
    </row>
    <row r="17" spans="1:7" ht="15" customHeight="1">
      <c r="A17" s="324">
        <v>10</v>
      </c>
      <c r="B17" s="325"/>
      <c r="C17" s="326" t="s">
        <v>1526</v>
      </c>
      <c r="D17" s="327" t="s">
        <v>187</v>
      </c>
      <c r="E17" s="328">
        <v>36</v>
      </c>
      <c r="F17" s="328">
        <v>0</v>
      </c>
      <c r="G17" s="329">
        <v>0</v>
      </c>
    </row>
    <row r="18" spans="1:7" ht="15" customHeight="1">
      <c r="A18" s="324">
        <v>11</v>
      </c>
      <c r="B18" s="325"/>
      <c r="C18" s="326" t="s">
        <v>1527</v>
      </c>
      <c r="D18" s="327" t="s">
        <v>207</v>
      </c>
      <c r="E18" s="328">
        <v>187</v>
      </c>
      <c r="F18" s="328">
        <v>0</v>
      </c>
      <c r="G18" s="329">
        <v>0</v>
      </c>
    </row>
    <row r="19" spans="1:7" ht="15" customHeight="1">
      <c r="A19" s="324">
        <v>12</v>
      </c>
      <c r="B19" s="325"/>
      <c r="C19" s="326" t="s">
        <v>1528</v>
      </c>
      <c r="D19" s="327" t="s">
        <v>207</v>
      </c>
      <c r="E19" s="328">
        <v>35</v>
      </c>
      <c r="F19" s="328">
        <v>0</v>
      </c>
      <c r="G19" s="329">
        <v>0</v>
      </c>
    </row>
    <row r="20" spans="1:7" ht="15" customHeight="1">
      <c r="A20" s="324">
        <v>13</v>
      </c>
      <c r="B20" s="325"/>
      <c r="C20" s="326" t="s">
        <v>1529</v>
      </c>
      <c r="D20" s="327" t="s">
        <v>207</v>
      </c>
      <c r="E20" s="328">
        <v>25</v>
      </c>
      <c r="F20" s="328">
        <v>0</v>
      </c>
      <c r="G20" s="329">
        <v>0</v>
      </c>
    </row>
    <row r="21" spans="1:7" ht="15" customHeight="1">
      <c r="A21" s="324">
        <v>14</v>
      </c>
      <c r="B21" s="325"/>
      <c r="C21" s="326" t="s">
        <v>1530</v>
      </c>
      <c r="D21" s="327" t="s">
        <v>207</v>
      </c>
      <c r="E21" s="328">
        <v>13</v>
      </c>
      <c r="F21" s="328">
        <v>0</v>
      </c>
      <c r="G21" s="329">
        <v>0</v>
      </c>
    </row>
    <row r="22" spans="1:7" ht="15" customHeight="1">
      <c r="A22" s="324">
        <v>15</v>
      </c>
      <c r="B22" s="325"/>
      <c r="C22" s="326" t="s">
        <v>1531</v>
      </c>
      <c r="D22" s="327" t="s">
        <v>207</v>
      </c>
      <c r="E22" s="328">
        <v>1.25</v>
      </c>
      <c r="F22" s="328">
        <v>0</v>
      </c>
      <c r="G22" s="329">
        <v>0</v>
      </c>
    </row>
    <row r="23" spans="1:7" ht="15" customHeight="1">
      <c r="A23" s="324">
        <v>16</v>
      </c>
      <c r="B23" s="325"/>
      <c r="C23" s="326" t="s">
        <v>1532</v>
      </c>
      <c r="D23" s="327" t="s">
        <v>207</v>
      </c>
      <c r="E23" s="328">
        <v>156</v>
      </c>
      <c r="F23" s="328">
        <v>0</v>
      </c>
      <c r="G23" s="329">
        <v>0</v>
      </c>
    </row>
    <row r="24" spans="1:7" ht="15" customHeight="1">
      <c r="A24" s="324">
        <v>17</v>
      </c>
      <c r="B24" s="325"/>
      <c r="C24" s="326" t="s">
        <v>1533</v>
      </c>
      <c r="D24" s="327" t="s">
        <v>183</v>
      </c>
      <c r="E24" s="328">
        <v>1</v>
      </c>
      <c r="F24" s="328">
        <v>0</v>
      </c>
      <c r="G24" s="329">
        <v>0</v>
      </c>
    </row>
    <row r="25" spans="1:7" ht="14.25" customHeight="1">
      <c r="A25" s="324">
        <v>18</v>
      </c>
      <c r="B25" s="325"/>
      <c r="C25" s="326" t="s">
        <v>1534</v>
      </c>
      <c r="D25" s="327" t="s">
        <v>183</v>
      </c>
      <c r="E25" s="328">
        <v>2</v>
      </c>
      <c r="F25" s="328">
        <v>0</v>
      </c>
      <c r="G25" s="329">
        <v>0</v>
      </c>
    </row>
    <row r="26" spans="1:7" ht="23.25" customHeight="1">
      <c r="A26" s="324">
        <v>19</v>
      </c>
      <c r="B26" s="325"/>
      <c r="C26" s="326" t="s">
        <v>1535</v>
      </c>
      <c r="D26" s="327" t="s">
        <v>309</v>
      </c>
      <c r="E26" s="328">
        <v>12</v>
      </c>
      <c r="F26" s="328">
        <v>0</v>
      </c>
      <c r="G26" s="329">
        <v>0</v>
      </c>
    </row>
    <row r="27" spans="1:7" ht="15" customHeight="1">
      <c r="A27" s="324">
        <v>20</v>
      </c>
      <c r="B27" s="325"/>
      <c r="C27" s="326" t="s">
        <v>1536</v>
      </c>
      <c r="D27" s="327" t="s">
        <v>183</v>
      </c>
      <c r="E27" s="328">
        <v>1</v>
      </c>
      <c r="F27" s="328">
        <v>0</v>
      </c>
      <c r="G27" s="329">
        <v>0</v>
      </c>
    </row>
    <row r="28" spans="1:7" ht="15" customHeight="1">
      <c r="A28" s="324">
        <v>21</v>
      </c>
      <c r="B28" s="325"/>
      <c r="C28" s="326" t="s">
        <v>1537</v>
      </c>
      <c r="D28" s="327" t="s">
        <v>12</v>
      </c>
      <c r="E28" s="328">
        <v>4220.33</v>
      </c>
      <c r="F28" s="328">
        <v>0</v>
      </c>
      <c r="G28" s="329">
        <v>0</v>
      </c>
    </row>
    <row r="29" spans="1:7" ht="15" customHeight="1">
      <c r="A29" s="330"/>
      <c r="B29" s="331" t="s">
        <v>94</v>
      </c>
      <c r="C29" s="332" t="s">
        <v>1538</v>
      </c>
      <c r="D29" s="330"/>
      <c r="E29" s="333"/>
      <c r="F29" s="333"/>
      <c r="G29" s="334">
        <v>0</v>
      </c>
    </row>
  </sheetData>
  <mergeCells count="4">
    <mergeCell ref="A1:G1"/>
    <mergeCell ref="A3:B3"/>
    <mergeCell ref="A4:B4"/>
    <mergeCell ref="E4:G4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 enableFormatConditionsCalculation="0"/>
  <dimension ref="A1:BE51"/>
  <sheetViews>
    <sheetView topLeftCell="A19" workbookViewId="0">
      <selection activeCell="J28" sqref="J28"/>
    </sheetView>
  </sheetViews>
  <sheetFormatPr baseColWidth="10" defaultColWidth="8.7109375" defaultRowHeight="12" x14ac:dyDescent="0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8.7109375" style="1"/>
  </cols>
  <sheetData>
    <row r="1" spans="1:57" ht="24.75" customHeight="1" thickBot="1">
      <c r="A1" s="94" t="s">
        <v>30</v>
      </c>
      <c r="B1" s="95"/>
      <c r="C1" s="95"/>
      <c r="D1" s="95"/>
      <c r="E1" s="95"/>
      <c r="F1" s="95"/>
      <c r="G1" s="95"/>
    </row>
    <row r="2" spans="1:57" ht="12.75" customHeight="1">
      <c r="A2" s="96" t="s">
        <v>31</v>
      </c>
      <c r="B2" s="97"/>
      <c r="C2" s="98" t="s">
        <v>102</v>
      </c>
      <c r="D2" s="98" t="s">
        <v>103</v>
      </c>
      <c r="E2" s="99"/>
      <c r="F2" s="100" t="s">
        <v>32</v>
      </c>
      <c r="G2" s="101" t="s">
        <v>101</v>
      </c>
    </row>
    <row r="3" spans="1:57" ht="3" hidden="1" customHeight="1">
      <c r="A3" s="102"/>
      <c r="B3" s="103"/>
      <c r="C3" s="104"/>
      <c r="D3" s="104"/>
      <c r="E3" s="105"/>
      <c r="F3" s="106"/>
      <c r="G3" s="107"/>
    </row>
    <row r="4" spans="1:57" ht="12" customHeight="1">
      <c r="A4" s="108" t="s">
        <v>33</v>
      </c>
      <c r="B4" s="103"/>
      <c r="C4" s="104"/>
      <c r="D4" s="104"/>
      <c r="E4" s="105"/>
      <c r="F4" s="106" t="s">
        <v>34</v>
      </c>
      <c r="G4" s="109"/>
    </row>
    <row r="5" spans="1:57" ht="13" customHeight="1">
      <c r="A5" s="110" t="s">
        <v>1382</v>
      </c>
      <c r="B5" s="111"/>
      <c r="C5" s="112" t="s">
        <v>1383</v>
      </c>
      <c r="D5" s="113"/>
      <c r="E5" s="111"/>
      <c r="F5" s="106" t="s">
        <v>35</v>
      </c>
      <c r="G5" s="107"/>
    </row>
    <row r="6" spans="1:57" ht="13" customHeight="1">
      <c r="A6" s="108" t="s">
        <v>36</v>
      </c>
      <c r="B6" s="103"/>
      <c r="C6" s="104"/>
      <c r="D6" s="104"/>
      <c r="E6" s="105"/>
      <c r="F6" s="114" t="s">
        <v>37</v>
      </c>
      <c r="G6" s="115">
        <v>0</v>
      </c>
      <c r="O6" s="116"/>
    </row>
    <row r="7" spans="1:57" ht="13" customHeight="1">
      <c r="A7" s="117" t="s">
        <v>95</v>
      </c>
      <c r="B7" s="118"/>
      <c r="C7" s="119" t="s">
        <v>96</v>
      </c>
      <c r="D7" s="120"/>
      <c r="E7" s="120"/>
      <c r="F7" s="121" t="s">
        <v>38</v>
      </c>
      <c r="G7" s="115">
        <f>IF(G6=0,,ROUND((F30+F32)/G6,1))</f>
        <v>0</v>
      </c>
    </row>
    <row r="8" spans="1:57">
      <c r="A8" s="122" t="s">
        <v>39</v>
      </c>
      <c r="B8" s="106"/>
      <c r="C8" s="1077" t="s">
        <v>175</v>
      </c>
      <c r="D8" s="1077"/>
      <c r="E8" s="1078"/>
      <c r="F8" s="123" t="s">
        <v>40</v>
      </c>
      <c r="G8" s="124"/>
      <c r="H8" s="125"/>
      <c r="I8" s="126"/>
    </row>
    <row r="9" spans="1:57">
      <c r="A9" s="122" t="s">
        <v>41</v>
      </c>
      <c r="B9" s="106"/>
      <c r="C9" s="1077"/>
      <c r="D9" s="1077"/>
      <c r="E9" s="1078"/>
      <c r="F9" s="106"/>
      <c r="G9" s="127"/>
      <c r="H9" s="128"/>
    </row>
    <row r="10" spans="1:57">
      <c r="A10" s="122" t="s">
        <v>42</v>
      </c>
      <c r="B10" s="106"/>
      <c r="C10" s="1077" t="s">
        <v>174</v>
      </c>
      <c r="D10" s="1077"/>
      <c r="E10" s="1077"/>
      <c r="F10" s="129"/>
      <c r="G10" s="130"/>
      <c r="H10" s="131"/>
    </row>
    <row r="11" spans="1:57" ht="13.5" customHeight="1">
      <c r="A11" s="122" t="s">
        <v>43</v>
      </c>
      <c r="B11" s="106"/>
      <c r="C11" s="1077" t="s">
        <v>173</v>
      </c>
      <c r="D11" s="1077"/>
      <c r="E11" s="1077"/>
      <c r="F11" s="132" t="s">
        <v>44</v>
      </c>
      <c r="G11" s="133"/>
      <c r="H11" s="128"/>
      <c r="BA11" s="134"/>
      <c r="BB11" s="134"/>
      <c r="BC11" s="134"/>
      <c r="BD11" s="134"/>
      <c r="BE11" s="134"/>
    </row>
    <row r="12" spans="1:57" ht="12.75" customHeight="1">
      <c r="A12" s="135" t="s">
        <v>45</v>
      </c>
      <c r="B12" s="103"/>
      <c r="C12" s="1079"/>
      <c r="D12" s="1079"/>
      <c r="E12" s="1079"/>
      <c r="F12" s="136" t="s">
        <v>46</v>
      </c>
      <c r="G12" s="137"/>
      <c r="H12" s="128"/>
    </row>
    <row r="13" spans="1:57" ht="28.5" customHeight="1" thickBot="1">
      <c r="A13" s="138" t="s">
        <v>47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>
      <c r="A14" s="142" t="s">
        <v>48</v>
      </c>
      <c r="B14" s="143"/>
      <c r="C14" s="144"/>
      <c r="D14" s="145" t="s">
        <v>49</v>
      </c>
      <c r="E14" s="146"/>
      <c r="F14" s="146"/>
      <c r="G14" s="144"/>
    </row>
    <row r="15" spans="1:57" ht="16" customHeight="1">
      <c r="A15" s="147"/>
      <c r="B15" s="148" t="s">
        <v>50</v>
      </c>
      <c r="C15" s="149">
        <f>'04 2316 Rek'!E8</f>
        <v>0</v>
      </c>
      <c r="D15" s="150"/>
      <c r="E15" s="151"/>
      <c r="F15" s="152"/>
      <c r="G15" s="149"/>
    </row>
    <row r="16" spans="1:57" ht="16" customHeight="1">
      <c r="A16" s="147" t="s">
        <v>51</v>
      </c>
      <c r="B16" s="148" t="s">
        <v>52</v>
      </c>
      <c r="C16" s="149">
        <f>'04 2316 Rek'!F8</f>
        <v>0</v>
      </c>
      <c r="D16" s="102"/>
      <c r="E16" s="153"/>
      <c r="F16" s="154"/>
      <c r="G16" s="149"/>
    </row>
    <row r="17" spans="1:7" ht="16" customHeight="1">
      <c r="A17" s="147" t="s">
        <v>53</v>
      </c>
      <c r="B17" s="148" t="s">
        <v>54</v>
      </c>
      <c r="C17" s="149">
        <f>'04 2316 Rek'!H8</f>
        <v>0</v>
      </c>
      <c r="D17" s="102"/>
      <c r="E17" s="153"/>
      <c r="F17" s="154"/>
      <c r="G17" s="149"/>
    </row>
    <row r="18" spans="1:7" ht="16" customHeight="1">
      <c r="A18" s="155" t="s">
        <v>55</v>
      </c>
      <c r="B18" s="156" t="s">
        <v>56</v>
      </c>
      <c r="C18" s="149">
        <f>'04 2316 Rek'!G8</f>
        <v>0</v>
      </c>
      <c r="D18" s="102"/>
      <c r="E18" s="153"/>
      <c r="F18" s="154"/>
      <c r="G18" s="149"/>
    </row>
    <row r="19" spans="1:7" ht="16" customHeight="1">
      <c r="A19" s="157" t="s">
        <v>57</v>
      </c>
      <c r="B19" s="148"/>
      <c r="C19" s="149">
        <f>SUM(C15:C18)</f>
        <v>0</v>
      </c>
      <c r="D19" s="102"/>
      <c r="E19" s="153"/>
      <c r="F19" s="154"/>
      <c r="G19" s="149"/>
    </row>
    <row r="20" spans="1:7" ht="16" customHeight="1">
      <c r="A20" s="157"/>
      <c r="B20" s="148"/>
      <c r="C20" s="149"/>
      <c r="D20" s="102"/>
      <c r="E20" s="153"/>
      <c r="F20" s="154"/>
      <c r="G20" s="149"/>
    </row>
    <row r="21" spans="1:7" ht="16" customHeight="1">
      <c r="A21" s="157" t="s">
        <v>29</v>
      </c>
      <c r="B21" s="148"/>
      <c r="C21" s="149">
        <f>'04 2316 Rek'!I8</f>
        <v>0</v>
      </c>
      <c r="D21" s="102"/>
      <c r="E21" s="153"/>
      <c r="F21" s="154"/>
      <c r="G21" s="149"/>
    </row>
    <row r="22" spans="1:7" ht="16" customHeight="1">
      <c r="A22" s="158" t="s">
        <v>58</v>
      </c>
      <c r="B22" s="128"/>
      <c r="C22" s="149">
        <f>C19+C21</f>
        <v>0</v>
      </c>
      <c r="D22" s="102"/>
      <c r="E22" s="153"/>
      <c r="F22" s="154"/>
      <c r="G22" s="149"/>
    </row>
    <row r="23" spans="1:7" ht="16" customHeight="1" thickBot="1">
      <c r="A23" s="1080" t="s">
        <v>59</v>
      </c>
      <c r="B23" s="1081"/>
      <c r="C23" s="159">
        <f>C22+G23</f>
        <v>0</v>
      </c>
      <c r="D23" s="160"/>
      <c r="E23" s="161"/>
      <c r="F23" s="162"/>
      <c r="G23" s="149"/>
    </row>
    <row r="24" spans="1:7">
      <c r="A24" s="163" t="s">
        <v>60</v>
      </c>
      <c r="B24" s="164"/>
      <c r="C24" s="165"/>
      <c r="D24" s="164" t="s">
        <v>61</v>
      </c>
      <c r="E24" s="164"/>
      <c r="F24" s="166" t="s">
        <v>62</v>
      </c>
      <c r="G24" s="167"/>
    </row>
    <row r="25" spans="1:7">
      <c r="A25" s="158" t="s">
        <v>63</v>
      </c>
      <c r="B25" s="128"/>
      <c r="C25" s="168"/>
      <c r="D25" s="128" t="s">
        <v>63</v>
      </c>
      <c r="F25" s="169" t="s">
        <v>63</v>
      </c>
      <c r="G25" s="170"/>
    </row>
    <row r="26" spans="1:7" ht="37.5" customHeight="1">
      <c r="A26" s="158" t="s">
        <v>64</v>
      </c>
      <c r="B26" s="171"/>
      <c r="C26" s="168"/>
      <c r="D26" s="128" t="s">
        <v>64</v>
      </c>
      <c r="F26" s="169" t="s">
        <v>64</v>
      </c>
      <c r="G26" s="170"/>
    </row>
    <row r="27" spans="1:7">
      <c r="A27" s="158"/>
      <c r="B27" s="172"/>
      <c r="C27" s="168"/>
      <c r="D27" s="128"/>
      <c r="F27" s="169"/>
      <c r="G27" s="170"/>
    </row>
    <row r="28" spans="1:7">
      <c r="A28" s="158" t="s">
        <v>65</v>
      </c>
      <c r="B28" s="128"/>
      <c r="C28" s="168"/>
      <c r="D28" s="169" t="s">
        <v>66</v>
      </c>
      <c r="E28" s="168"/>
      <c r="F28" s="173" t="s">
        <v>66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>
      <c r="A30" s="176" t="s">
        <v>11</v>
      </c>
      <c r="B30" s="177"/>
      <c r="C30" s="178">
        <v>21</v>
      </c>
      <c r="D30" s="177" t="s">
        <v>67</v>
      </c>
      <c r="E30" s="179"/>
      <c r="F30" s="1082">
        <f>C23-F32</f>
        <v>0</v>
      </c>
      <c r="G30" s="1083"/>
    </row>
    <row r="31" spans="1:7">
      <c r="A31" s="176" t="s">
        <v>68</v>
      </c>
      <c r="B31" s="177"/>
      <c r="C31" s="178">
        <f>C30</f>
        <v>21</v>
      </c>
      <c r="D31" s="177" t="s">
        <v>69</v>
      </c>
      <c r="E31" s="179"/>
      <c r="F31" s="1082">
        <f>ROUND(PRODUCT(F30,C31/100),0)</f>
        <v>0</v>
      </c>
      <c r="G31" s="1083"/>
    </row>
    <row r="32" spans="1:7">
      <c r="A32" s="176" t="s">
        <v>11</v>
      </c>
      <c r="B32" s="177"/>
      <c r="C32" s="178">
        <v>0</v>
      </c>
      <c r="D32" s="177" t="s">
        <v>69</v>
      </c>
      <c r="E32" s="179"/>
      <c r="F32" s="1082">
        <v>0</v>
      </c>
      <c r="G32" s="1083"/>
    </row>
    <row r="33" spans="1:8">
      <c r="A33" s="176" t="s">
        <v>68</v>
      </c>
      <c r="B33" s="180"/>
      <c r="C33" s="181">
        <f>C32</f>
        <v>0</v>
      </c>
      <c r="D33" s="177" t="s">
        <v>69</v>
      </c>
      <c r="E33" s="154"/>
      <c r="F33" s="1082">
        <f>ROUND(PRODUCT(F32,C33/100),0)</f>
        <v>0</v>
      </c>
      <c r="G33" s="1083"/>
    </row>
    <row r="34" spans="1:8" s="185" customFormat="1" ht="19.5" customHeight="1" thickBot="1">
      <c r="A34" s="182" t="s">
        <v>70</v>
      </c>
      <c r="B34" s="183"/>
      <c r="C34" s="183"/>
      <c r="D34" s="183"/>
      <c r="E34" s="184"/>
      <c r="F34" s="1085">
        <f>ROUND(SUM(F30:F33),0)</f>
        <v>0</v>
      </c>
      <c r="G34" s="1086"/>
    </row>
    <row r="36" spans="1:8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087" t="s">
        <v>1319</v>
      </c>
      <c r="C37" s="1087"/>
      <c r="D37" s="1087"/>
      <c r="E37" s="1087"/>
      <c r="F37" s="1087"/>
      <c r="G37" s="1087"/>
      <c r="H37" s="1" t="s">
        <v>1</v>
      </c>
    </row>
    <row r="38" spans="1:8" ht="12.75" customHeight="1">
      <c r="A38" s="186"/>
      <c r="B38" s="1087"/>
      <c r="C38" s="1087"/>
      <c r="D38" s="1087"/>
      <c r="E38" s="1087"/>
      <c r="F38" s="1087"/>
      <c r="G38" s="1087"/>
      <c r="H38" s="1" t="s">
        <v>1</v>
      </c>
    </row>
    <row r="39" spans="1:8">
      <c r="A39" s="186"/>
      <c r="B39" s="1087"/>
      <c r="C39" s="1087"/>
      <c r="D39" s="1087"/>
      <c r="E39" s="1087"/>
      <c r="F39" s="1087"/>
      <c r="G39" s="1087"/>
      <c r="H39" s="1" t="s">
        <v>1</v>
      </c>
    </row>
    <row r="40" spans="1:8">
      <c r="A40" s="186"/>
      <c r="B40" s="1087"/>
      <c r="C40" s="1087"/>
      <c r="D40" s="1087"/>
      <c r="E40" s="1087"/>
      <c r="F40" s="1087"/>
      <c r="G40" s="1087"/>
      <c r="H40" s="1" t="s">
        <v>1</v>
      </c>
    </row>
    <row r="41" spans="1:8">
      <c r="A41" s="186"/>
      <c r="B41" s="1087"/>
      <c r="C41" s="1087"/>
      <c r="D41" s="1087"/>
      <c r="E41" s="1087"/>
      <c r="F41" s="1087"/>
      <c r="G41" s="1087"/>
      <c r="H41" s="1" t="s">
        <v>1</v>
      </c>
    </row>
    <row r="42" spans="1:8">
      <c r="A42" s="186"/>
      <c r="B42" s="1087"/>
      <c r="C42" s="1087"/>
      <c r="D42" s="1087"/>
      <c r="E42" s="1087"/>
      <c r="F42" s="1087"/>
      <c r="G42" s="1087"/>
      <c r="H42" s="1" t="s">
        <v>1</v>
      </c>
    </row>
    <row r="43" spans="1:8">
      <c r="A43" s="186"/>
      <c r="B43" s="1087"/>
      <c r="C43" s="1087"/>
      <c r="D43" s="1087"/>
      <c r="E43" s="1087"/>
      <c r="F43" s="1087"/>
      <c r="G43" s="1087"/>
      <c r="H43" s="1" t="s">
        <v>1</v>
      </c>
    </row>
    <row r="44" spans="1:8" ht="12.75" customHeight="1">
      <c r="A44" s="186"/>
      <c r="B44" s="1087"/>
      <c r="C44" s="1087"/>
      <c r="D44" s="1087"/>
      <c r="E44" s="1087"/>
      <c r="F44" s="1087"/>
      <c r="G44" s="1087"/>
      <c r="H44" s="1" t="s">
        <v>1</v>
      </c>
    </row>
    <row r="45" spans="1:8" ht="98.25" customHeight="1">
      <c r="A45" s="186"/>
      <c r="B45" s="1087"/>
      <c r="C45" s="1087"/>
      <c r="D45" s="1087"/>
      <c r="E45" s="1087"/>
      <c r="F45" s="1087"/>
      <c r="G45" s="1087"/>
      <c r="H45" s="1" t="s">
        <v>1</v>
      </c>
    </row>
    <row r="46" spans="1:8">
      <c r="B46" s="1084"/>
      <c r="C46" s="1084"/>
      <c r="D46" s="1084"/>
      <c r="E46" s="1084"/>
      <c r="F46" s="1084"/>
      <c r="G46" s="1084"/>
    </row>
    <row r="47" spans="1:8">
      <c r="B47" s="1084"/>
      <c r="C47" s="1084"/>
      <c r="D47" s="1084"/>
      <c r="E47" s="1084"/>
      <c r="F47" s="1084"/>
      <c r="G47" s="1084"/>
    </row>
    <row r="48" spans="1:8">
      <c r="B48" s="1084"/>
      <c r="C48" s="1084"/>
      <c r="D48" s="1084"/>
      <c r="E48" s="1084"/>
      <c r="F48" s="1084"/>
      <c r="G48" s="1084"/>
    </row>
    <row r="49" spans="2:7">
      <c r="B49" s="1084"/>
      <c r="C49" s="1084"/>
      <c r="D49" s="1084"/>
      <c r="E49" s="1084"/>
      <c r="F49" s="1084"/>
      <c r="G49" s="1084"/>
    </row>
    <row r="50" spans="2:7">
      <c r="B50" s="1084"/>
      <c r="C50" s="1084"/>
      <c r="D50" s="1084"/>
      <c r="E50" s="1084"/>
      <c r="F50" s="1084"/>
      <c r="G50" s="1084"/>
    </row>
    <row r="51" spans="2:7">
      <c r="B51" s="1084"/>
      <c r="C51" s="1084"/>
      <c r="D51" s="1084"/>
      <c r="E51" s="1084"/>
      <c r="F51" s="1084"/>
      <c r="G51" s="1084"/>
    </row>
  </sheetData>
  <mergeCells count="18">
    <mergeCell ref="B49:G49"/>
    <mergeCell ref="B50:G50"/>
    <mergeCell ref="B51:G51"/>
    <mergeCell ref="F34:G34"/>
    <mergeCell ref="B37:G45"/>
    <mergeCell ref="B46:G46"/>
    <mergeCell ref="B47:G47"/>
    <mergeCell ref="B48:G48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 enableFormatConditionsCalculation="0"/>
  <dimension ref="A1:BE72"/>
  <sheetViews>
    <sheetView workbookViewId="0">
      <selection activeCell="K23" sqref="K23"/>
    </sheetView>
  </sheetViews>
  <sheetFormatPr baseColWidth="10" defaultColWidth="8.7109375" defaultRowHeight="12" x14ac:dyDescent="0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8.7109375" style="1"/>
  </cols>
  <sheetData>
    <row r="1" spans="1:57" ht="13" thickTop="1">
      <c r="A1" s="1088" t="s">
        <v>2</v>
      </c>
      <c r="B1" s="1089"/>
      <c r="C1" s="187" t="s">
        <v>97</v>
      </c>
      <c r="D1" s="188"/>
      <c r="E1" s="189"/>
      <c r="F1" s="188"/>
      <c r="G1" s="190" t="s">
        <v>72</v>
      </c>
      <c r="H1" s="191" t="s">
        <v>102</v>
      </c>
      <c r="I1" s="192"/>
    </row>
    <row r="2" spans="1:57" ht="13" thickBot="1">
      <c r="A2" s="1090" t="s">
        <v>73</v>
      </c>
      <c r="B2" s="1091"/>
      <c r="C2" s="193" t="s">
        <v>1384</v>
      </c>
      <c r="D2" s="194"/>
      <c r="E2" s="195"/>
      <c r="F2" s="194"/>
      <c r="G2" s="1092" t="s">
        <v>103</v>
      </c>
      <c r="H2" s="1093"/>
      <c r="I2" s="1094"/>
    </row>
    <row r="3" spans="1:57" ht="13" thickTop="1">
      <c r="F3" s="128"/>
    </row>
    <row r="4" spans="1:57" ht="19.5" customHeight="1">
      <c r="A4" s="196" t="s">
        <v>74</v>
      </c>
      <c r="B4" s="197"/>
      <c r="C4" s="197"/>
      <c r="D4" s="197"/>
      <c r="E4" s="198"/>
      <c r="F4" s="197"/>
      <c r="G4" s="197"/>
      <c r="H4" s="197"/>
      <c r="I4" s="197"/>
    </row>
    <row r="5" spans="1:57" ht="13" thickBot="1"/>
    <row r="6" spans="1:57" s="128" customFormat="1" ht="13" thickBot="1">
      <c r="A6" s="199"/>
      <c r="B6" s="200" t="s">
        <v>75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57" s="128" customFormat="1" ht="13" thickBot="1">
      <c r="A7" s="294" t="str">
        <f>'04 2316 Pol'!B7</f>
        <v>8</v>
      </c>
      <c r="B7" s="62" t="str">
        <f>'04 2316 Pol'!C7</f>
        <v>Trubní vedení</v>
      </c>
      <c r="D7" s="205"/>
      <c r="E7" s="295">
        <f>'04 2316 Pol'!BA9</f>
        <v>0</v>
      </c>
      <c r="F7" s="296">
        <f>'04 2316 Pol'!BB9</f>
        <v>0</v>
      </c>
      <c r="G7" s="296">
        <f>'04 2316 Pol'!BC9</f>
        <v>0</v>
      </c>
      <c r="H7" s="296">
        <f>'04 2316 Pol'!BD9</f>
        <v>0</v>
      </c>
      <c r="I7" s="297">
        <f>'04 2316 Pol'!BE9</f>
        <v>0</v>
      </c>
    </row>
    <row r="8" spans="1:57" s="14" customFormat="1" ht="13" thickBot="1">
      <c r="A8" s="206"/>
      <c r="B8" s="207" t="s">
        <v>76</v>
      </c>
      <c r="C8" s="207"/>
      <c r="D8" s="208"/>
      <c r="E8" s="209">
        <f>SUM(E7:E7)</f>
        <v>0</v>
      </c>
      <c r="F8" s="210">
        <f>SUM(F7:F7)</f>
        <v>0</v>
      </c>
      <c r="G8" s="210">
        <f>SUM(G7:G7)</f>
        <v>0</v>
      </c>
      <c r="H8" s="210">
        <f>SUM(H7:H7)</f>
        <v>0</v>
      </c>
      <c r="I8" s="211">
        <f>SUM(I7:I7)</f>
        <v>0</v>
      </c>
    </row>
    <row r="9" spans="1:57">
      <c r="A9" s="128"/>
      <c r="B9" s="128"/>
      <c r="C9" s="128"/>
      <c r="D9" s="128"/>
      <c r="E9" s="128"/>
      <c r="F9" s="128"/>
      <c r="G9" s="128"/>
      <c r="H9" s="128"/>
      <c r="I9" s="128"/>
    </row>
    <row r="10" spans="1:57" ht="19.5" customHeight="1">
      <c r="A10" s="197"/>
      <c r="B10" s="197"/>
      <c r="C10" s="197"/>
      <c r="D10" s="197"/>
      <c r="E10" s="197"/>
      <c r="F10" s="197"/>
      <c r="G10" s="212"/>
      <c r="H10" s="197"/>
      <c r="I10" s="197"/>
      <c r="BA10" s="134"/>
      <c r="BB10" s="134"/>
      <c r="BC10" s="134"/>
      <c r="BD10" s="134"/>
      <c r="BE10" s="134"/>
    </row>
    <row r="11" spans="1:57" ht="13" thickBot="1"/>
    <row r="12" spans="1:57">
      <c r="A12" s="163"/>
      <c r="B12" s="164"/>
      <c r="C12" s="164"/>
      <c r="D12" s="213"/>
      <c r="E12" s="214"/>
      <c r="F12" s="215"/>
      <c r="G12" s="216"/>
      <c r="H12" s="217"/>
      <c r="I12" s="218"/>
    </row>
    <row r="13" spans="1:57">
      <c r="A13" s="157"/>
      <c r="B13" s="148"/>
      <c r="C13" s="148"/>
      <c r="D13" s="219"/>
      <c r="E13" s="220"/>
      <c r="F13" s="221"/>
      <c r="G13" s="222"/>
      <c r="H13" s="223"/>
      <c r="I13" s="224"/>
      <c r="BA13" s="1">
        <v>0</v>
      </c>
    </row>
    <row r="14" spans="1:57">
      <c r="A14" s="157"/>
      <c r="B14" s="148"/>
      <c r="C14" s="148"/>
      <c r="D14" s="219"/>
      <c r="E14" s="220"/>
      <c r="F14" s="221"/>
      <c r="G14" s="222"/>
      <c r="H14" s="223"/>
      <c r="I14" s="224"/>
      <c r="BA14" s="1">
        <v>0</v>
      </c>
    </row>
    <row r="15" spans="1:57">
      <c r="A15" s="157"/>
      <c r="B15" s="148"/>
      <c r="C15" s="148"/>
      <c r="D15" s="219"/>
      <c r="E15" s="220"/>
      <c r="F15" s="221"/>
      <c r="G15" s="222"/>
      <c r="H15" s="223"/>
      <c r="I15" s="224"/>
      <c r="BA15" s="1">
        <v>0</v>
      </c>
    </row>
    <row r="16" spans="1:57">
      <c r="A16" s="157"/>
      <c r="B16" s="148"/>
      <c r="C16" s="148"/>
      <c r="D16" s="219"/>
      <c r="E16" s="220"/>
      <c r="F16" s="221"/>
      <c r="G16" s="222"/>
      <c r="H16" s="223"/>
      <c r="I16" s="224"/>
      <c r="BA16" s="1">
        <v>0</v>
      </c>
    </row>
    <row r="17" spans="1:53">
      <c r="A17" s="157"/>
      <c r="B17" s="148"/>
      <c r="C17" s="148"/>
      <c r="D17" s="219"/>
      <c r="E17" s="220"/>
      <c r="F17" s="221"/>
      <c r="G17" s="222"/>
      <c r="H17" s="223"/>
      <c r="I17" s="224"/>
      <c r="BA17" s="1">
        <v>1</v>
      </c>
    </row>
    <row r="18" spans="1:53">
      <c r="A18" s="157"/>
      <c r="B18" s="148"/>
      <c r="C18" s="148"/>
      <c r="D18" s="219"/>
      <c r="E18" s="220"/>
      <c r="F18" s="221"/>
      <c r="G18" s="222"/>
      <c r="H18" s="223"/>
      <c r="I18" s="224"/>
      <c r="BA18" s="1">
        <v>1</v>
      </c>
    </row>
    <row r="19" spans="1:53">
      <c r="A19" s="157"/>
      <c r="B19" s="148"/>
      <c r="C19" s="148"/>
      <c r="D19" s="219"/>
      <c r="E19" s="220"/>
      <c r="F19" s="221"/>
      <c r="G19" s="222"/>
      <c r="H19" s="223"/>
      <c r="I19" s="224"/>
      <c r="BA19" s="1">
        <v>2</v>
      </c>
    </row>
    <row r="20" spans="1:53">
      <c r="A20" s="157"/>
      <c r="B20" s="148"/>
      <c r="C20" s="148"/>
      <c r="D20" s="219"/>
      <c r="E20" s="220"/>
      <c r="F20" s="221"/>
      <c r="G20" s="222"/>
      <c r="H20" s="223"/>
      <c r="I20" s="224"/>
      <c r="BA20" s="1">
        <v>2</v>
      </c>
    </row>
    <row r="21" spans="1:53" ht="13" thickBot="1">
      <c r="A21" s="225"/>
      <c r="B21" s="226"/>
      <c r="C21" s="227"/>
      <c r="D21" s="228"/>
      <c r="E21" s="229"/>
      <c r="F21" s="230"/>
      <c r="G21" s="230"/>
      <c r="H21" s="1095"/>
      <c r="I21" s="1096"/>
    </row>
    <row r="23" spans="1:53">
      <c r="B23" s="14"/>
      <c r="F23" s="231"/>
      <c r="G23" s="232"/>
      <c r="H23" s="232"/>
      <c r="I23" s="46"/>
    </row>
    <row r="24" spans="1:53">
      <c r="F24" s="231"/>
      <c r="G24" s="232"/>
      <c r="H24" s="232"/>
      <c r="I24" s="46"/>
    </row>
    <row r="25" spans="1:53">
      <c r="F25" s="231"/>
      <c r="G25" s="232"/>
      <c r="H25" s="232"/>
      <c r="I25" s="46"/>
    </row>
    <row r="26" spans="1:53">
      <c r="F26" s="231"/>
      <c r="G26" s="232"/>
      <c r="H26" s="232"/>
      <c r="I26" s="46"/>
    </row>
    <row r="27" spans="1:53">
      <c r="F27" s="231"/>
      <c r="G27" s="232"/>
      <c r="H27" s="232"/>
      <c r="I27" s="46"/>
    </row>
    <row r="28" spans="1:53">
      <c r="F28" s="231"/>
      <c r="G28" s="232"/>
      <c r="H28" s="232"/>
      <c r="I28" s="46"/>
    </row>
    <row r="29" spans="1:53">
      <c r="F29" s="231"/>
      <c r="G29" s="232"/>
      <c r="H29" s="232"/>
      <c r="I29" s="46"/>
    </row>
    <row r="30" spans="1:53">
      <c r="F30" s="231"/>
      <c r="G30" s="232"/>
      <c r="H30" s="232"/>
      <c r="I30" s="46"/>
    </row>
    <row r="31" spans="1:53">
      <c r="F31" s="231"/>
      <c r="G31" s="232"/>
      <c r="H31" s="232"/>
      <c r="I31" s="46"/>
    </row>
    <row r="32" spans="1:53">
      <c r="F32" s="231"/>
      <c r="G32" s="232"/>
      <c r="H32" s="232"/>
      <c r="I32" s="46"/>
    </row>
    <row r="33" spans="6:9">
      <c r="F33" s="231"/>
      <c r="G33" s="232"/>
      <c r="H33" s="232"/>
      <c r="I33" s="46"/>
    </row>
    <row r="34" spans="6:9">
      <c r="F34" s="231"/>
      <c r="G34" s="232"/>
      <c r="H34" s="232"/>
      <c r="I34" s="46"/>
    </row>
    <row r="35" spans="6:9">
      <c r="F35" s="231"/>
      <c r="G35" s="232"/>
      <c r="H35" s="232"/>
      <c r="I35" s="46"/>
    </row>
    <row r="36" spans="6:9">
      <c r="F36" s="231"/>
      <c r="G36" s="232"/>
      <c r="H36" s="232"/>
      <c r="I36" s="46"/>
    </row>
    <row r="37" spans="6:9">
      <c r="F37" s="231"/>
      <c r="G37" s="232"/>
      <c r="H37" s="232"/>
      <c r="I37" s="46"/>
    </row>
    <row r="38" spans="6:9">
      <c r="F38" s="231"/>
      <c r="G38" s="232"/>
      <c r="H38" s="232"/>
      <c r="I38" s="46"/>
    </row>
    <row r="39" spans="6:9">
      <c r="F39" s="231"/>
      <c r="G39" s="232"/>
      <c r="H39" s="232"/>
      <c r="I39" s="46"/>
    </row>
    <row r="40" spans="6:9">
      <c r="F40" s="231"/>
      <c r="G40" s="232"/>
      <c r="H40" s="232"/>
      <c r="I40" s="46"/>
    </row>
    <row r="41" spans="6:9">
      <c r="F41" s="231"/>
      <c r="G41" s="232"/>
      <c r="H41" s="232"/>
      <c r="I41" s="46"/>
    </row>
    <row r="42" spans="6:9">
      <c r="F42" s="231"/>
      <c r="G42" s="232"/>
      <c r="H42" s="232"/>
      <c r="I42" s="46"/>
    </row>
    <row r="43" spans="6:9">
      <c r="F43" s="231"/>
      <c r="G43" s="232"/>
      <c r="H43" s="232"/>
      <c r="I43" s="46"/>
    </row>
    <row r="44" spans="6:9">
      <c r="F44" s="231"/>
      <c r="G44" s="232"/>
      <c r="H44" s="232"/>
      <c r="I44" s="46"/>
    </row>
    <row r="45" spans="6:9">
      <c r="F45" s="231"/>
      <c r="G45" s="232"/>
      <c r="H45" s="232"/>
      <c r="I45" s="46"/>
    </row>
    <row r="46" spans="6:9">
      <c r="F46" s="231"/>
      <c r="G46" s="232"/>
      <c r="H46" s="232"/>
      <c r="I46" s="46"/>
    </row>
    <row r="47" spans="6:9">
      <c r="F47" s="231"/>
      <c r="G47" s="232"/>
      <c r="H47" s="232"/>
      <c r="I47" s="46"/>
    </row>
    <row r="48" spans="6:9">
      <c r="F48" s="231"/>
      <c r="G48" s="232"/>
      <c r="H48" s="232"/>
      <c r="I48" s="46"/>
    </row>
    <row r="49" spans="6:9">
      <c r="F49" s="231"/>
      <c r="G49" s="232"/>
      <c r="H49" s="232"/>
      <c r="I49" s="46"/>
    </row>
    <row r="50" spans="6:9">
      <c r="F50" s="231"/>
      <c r="G50" s="232"/>
      <c r="H50" s="232"/>
      <c r="I50" s="46"/>
    </row>
    <row r="51" spans="6:9">
      <c r="F51" s="231"/>
      <c r="G51" s="232"/>
      <c r="H51" s="232"/>
      <c r="I51" s="46"/>
    </row>
    <row r="52" spans="6:9">
      <c r="F52" s="231"/>
      <c r="G52" s="232"/>
      <c r="H52" s="232"/>
      <c r="I52" s="46"/>
    </row>
    <row r="53" spans="6:9">
      <c r="F53" s="231"/>
      <c r="G53" s="232"/>
      <c r="H53" s="232"/>
      <c r="I53" s="46"/>
    </row>
    <row r="54" spans="6:9">
      <c r="F54" s="231"/>
      <c r="G54" s="232"/>
      <c r="H54" s="232"/>
      <c r="I54" s="46"/>
    </row>
    <row r="55" spans="6:9">
      <c r="F55" s="231"/>
      <c r="G55" s="232"/>
      <c r="H55" s="232"/>
      <c r="I55" s="46"/>
    </row>
    <row r="56" spans="6:9">
      <c r="F56" s="231"/>
      <c r="G56" s="232"/>
      <c r="H56" s="232"/>
      <c r="I56" s="46"/>
    </row>
    <row r="57" spans="6:9">
      <c r="F57" s="231"/>
      <c r="G57" s="232"/>
      <c r="H57" s="232"/>
      <c r="I57" s="46"/>
    </row>
    <row r="58" spans="6:9">
      <c r="F58" s="231"/>
      <c r="G58" s="232"/>
      <c r="H58" s="232"/>
      <c r="I58" s="46"/>
    </row>
    <row r="59" spans="6:9">
      <c r="F59" s="231"/>
      <c r="G59" s="232"/>
      <c r="H59" s="232"/>
      <c r="I59" s="46"/>
    </row>
    <row r="60" spans="6:9">
      <c r="F60" s="231"/>
      <c r="G60" s="232"/>
      <c r="H60" s="232"/>
      <c r="I60" s="46"/>
    </row>
    <row r="61" spans="6:9">
      <c r="F61" s="231"/>
      <c r="G61" s="232"/>
      <c r="H61" s="232"/>
      <c r="I61" s="46"/>
    </row>
    <row r="62" spans="6:9">
      <c r="F62" s="231"/>
      <c r="G62" s="232"/>
      <c r="H62" s="232"/>
      <c r="I62" s="46"/>
    </row>
    <row r="63" spans="6:9">
      <c r="F63" s="231"/>
      <c r="G63" s="232"/>
      <c r="H63" s="232"/>
      <c r="I63" s="46"/>
    </row>
    <row r="64" spans="6:9">
      <c r="F64" s="231"/>
      <c r="G64" s="232"/>
      <c r="H64" s="232"/>
      <c r="I64" s="46"/>
    </row>
    <row r="65" spans="6:9">
      <c r="F65" s="231"/>
      <c r="G65" s="232"/>
      <c r="H65" s="232"/>
      <c r="I65" s="46"/>
    </row>
    <row r="66" spans="6:9">
      <c r="F66" s="231"/>
      <c r="G66" s="232"/>
      <c r="H66" s="232"/>
      <c r="I66" s="46"/>
    </row>
    <row r="67" spans="6:9">
      <c r="F67" s="231"/>
      <c r="G67" s="232"/>
      <c r="H67" s="232"/>
      <c r="I67" s="46"/>
    </row>
    <row r="68" spans="6:9">
      <c r="F68" s="231"/>
      <c r="G68" s="232"/>
      <c r="H68" s="232"/>
      <c r="I68" s="46"/>
    </row>
    <row r="69" spans="6:9">
      <c r="F69" s="231"/>
      <c r="G69" s="232"/>
      <c r="H69" s="232"/>
      <c r="I69" s="46"/>
    </row>
    <row r="70" spans="6:9">
      <c r="F70" s="231"/>
      <c r="G70" s="232"/>
      <c r="H70" s="232"/>
      <c r="I70" s="46"/>
    </row>
    <row r="71" spans="6:9">
      <c r="F71" s="231"/>
      <c r="G71" s="232"/>
      <c r="H71" s="232"/>
      <c r="I71" s="46"/>
    </row>
    <row r="72" spans="6:9">
      <c r="F72" s="231"/>
      <c r="G72" s="232"/>
      <c r="H72" s="232"/>
      <c r="I72" s="46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 enableFormatConditionsCalculation="0"/>
  <dimension ref="A1:CB82"/>
  <sheetViews>
    <sheetView showGridLines="0" showZeros="0" zoomScaleSheetLayoutView="100" workbookViewId="0">
      <selection activeCell="F8" sqref="F8"/>
    </sheetView>
  </sheetViews>
  <sheetFormatPr baseColWidth="10" defaultColWidth="8.7109375" defaultRowHeight="12" x14ac:dyDescent="0"/>
  <cols>
    <col min="1" max="1" width="4.42578125" style="233" customWidth="1"/>
    <col min="2" max="2" width="11.5703125" style="233" customWidth="1"/>
    <col min="3" max="3" width="40.42578125" style="233" customWidth="1"/>
    <col min="4" max="4" width="5.5703125" style="233" customWidth="1"/>
    <col min="5" max="5" width="8.5703125" style="243" customWidth="1"/>
    <col min="6" max="6" width="9.85546875" style="233" customWidth="1"/>
    <col min="7" max="7" width="13.85546875" style="233" customWidth="1"/>
    <col min="8" max="8" width="11.7109375" style="233" hidden="1" customWidth="1"/>
    <col min="9" max="9" width="11.5703125" style="233" hidden="1" customWidth="1"/>
    <col min="10" max="10" width="11" style="233" hidden="1" customWidth="1"/>
    <col min="11" max="11" width="10.42578125" style="233" hidden="1" customWidth="1"/>
    <col min="12" max="12" width="75.42578125" style="233" customWidth="1"/>
    <col min="13" max="13" width="45.28515625" style="233" customWidth="1"/>
    <col min="14" max="16384" width="8.7109375" style="233"/>
  </cols>
  <sheetData>
    <row r="1" spans="1:80" ht="15">
      <c r="A1" s="1099" t="s">
        <v>77</v>
      </c>
      <c r="B1" s="1099"/>
      <c r="C1" s="1099"/>
      <c r="D1" s="1099"/>
      <c r="E1" s="1099"/>
      <c r="F1" s="1099"/>
      <c r="G1" s="1099"/>
    </row>
    <row r="2" spans="1:80" ht="14.25" customHeight="1" thickBot="1">
      <c r="B2" s="234"/>
      <c r="C2" s="235"/>
      <c r="D2" s="235"/>
      <c r="E2" s="236"/>
      <c r="F2" s="235"/>
      <c r="G2" s="235"/>
    </row>
    <row r="3" spans="1:80" ht="13" thickTop="1">
      <c r="A3" s="1088" t="s">
        <v>2</v>
      </c>
      <c r="B3" s="1089"/>
      <c r="C3" s="187" t="s">
        <v>97</v>
      </c>
      <c r="D3" s="237"/>
      <c r="E3" s="238" t="s">
        <v>78</v>
      </c>
      <c r="F3" s="239" t="str">
        <f>'04 2316 Rek'!H1</f>
        <v>23/16</v>
      </c>
      <c r="G3" s="240"/>
    </row>
    <row r="4" spans="1:80" ht="13" thickBot="1">
      <c r="A4" s="1100" t="s">
        <v>73</v>
      </c>
      <c r="B4" s="1091"/>
      <c r="C4" s="193" t="s">
        <v>1384</v>
      </c>
      <c r="D4" s="241"/>
      <c r="E4" s="1101" t="str">
        <f>'04 2316 Rek'!G2</f>
        <v>Rozpočet projektanta</v>
      </c>
      <c r="F4" s="1102"/>
      <c r="G4" s="1103"/>
    </row>
    <row r="5" spans="1:80" ht="13" thickTop="1">
      <c r="A5" s="242"/>
      <c r="G5" s="244"/>
    </row>
    <row r="6" spans="1:80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80">
      <c r="A7" s="250" t="s">
        <v>90</v>
      </c>
      <c r="B7" s="251" t="s">
        <v>790</v>
      </c>
      <c r="C7" s="252" t="s">
        <v>791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>
      <c r="A8" s="261">
        <v>1</v>
      </c>
      <c r="B8" s="262" t="s">
        <v>181</v>
      </c>
      <c r="C8" s="263" t="s">
        <v>1385</v>
      </c>
      <c r="D8" s="264" t="s">
        <v>109</v>
      </c>
      <c r="E8" s="265">
        <v>1</v>
      </c>
      <c r="F8" s="265">
        <f>SUM('SO 05'!G14)</f>
        <v>0</v>
      </c>
      <c r="G8" s="266">
        <f>E8*F8</f>
        <v>0</v>
      </c>
      <c r="H8" s="267">
        <v>0</v>
      </c>
      <c r="I8" s="268">
        <f>E8*H8</f>
        <v>0</v>
      </c>
      <c r="J8" s="267"/>
      <c r="K8" s="268">
        <f>E8*J8</f>
        <v>0</v>
      </c>
      <c r="O8" s="260">
        <v>2</v>
      </c>
      <c r="AA8" s="233">
        <v>11</v>
      </c>
      <c r="AB8" s="233">
        <v>3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11</v>
      </c>
      <c r="CB8" s="260">
        <v>3</v>
      </c>
    </row>
    <row r="9" spans="1:80">
      <c r="A9" s="278"/>
      <c r="B9" s="279" t="s">
        <v>94</v>
      </c>
      <c r="C9" s="280" t="s">
        <v>792</v>
      </c>
      <c r="D9" s="281"/>
      <c r="E9" s="282"/>
      <c r="F9" s="283"/>
      <c r="G9" s="284">
        <f>SUM(G7:G8)</f>
        <v>0</v>
      </c>
      <c r="H9" s="285"/>
      <c r="I9" s="286">
        <f>SUM(I7:I8)</f>
        <v>0</v>
      </c>
      <c r="J9" s="285"/>
      <c r="K9" s="286">
        <f>SUM(K7:K8)</f>
        <v>0</v>
      </c>
      <c r="O9" s="260">
        <v>4</v>
      </c>
      <c r="BA9" s="287">
        <f>SUM(BA7:BA8)</f>
        <v>0</v>
      </c>
      <c r="BB9" s="287">
        <f>SUM(BB7:BB8)</f>
        <v>0</v>
      </c>
      <c r="BC9" s="287">
        <f>SUM(BC7:BC8)</f>
        <v>0</v>
      </c>
      <c r="BD9" s="287">
        <f>SUM(BD7:BD8)</f>
        <v>0</v>
      </c>
      <c r="BE9" s="287">
        <f>SUM(BE7:BE8)</f>
        <v>0</v>
      </c>
    </row>
    <row r="10" spans="1:80">
      <c r="E10" s="233"/>
    </row>
    <row r="11" spans="1:80">
      <c r="E11" s="233"/>
    </row>
    <row r="12" spans="1:80">
      <c r="E12" s="233"/>
    </row>
    <row r="13" spans="1:80">
      <c r="E13" s="233"/>
    </row>
    <row r="14" spans="1:80">
      <c r="E14" s="233"/>
    </row>
    <row r="15" spans="1:80">
      <c r="E15" s="233"/>
    </row>
    <row r="16" spans="1:80">
      <c r="E16" s="233"/>
    </row>
    <row r="17" spans="5:5">
      <c r="E17" s="233"/>
    </row>
    <row r="18" spans="5:5">
      <c r="E18" s="233"/>
    </row>
    <row r="19" spans="5:5">
      <c r="E19" s="233"/>
    </row>
    <row r="20" spans="5:5">
      <c r="E20" s="233"/>
    </row>
    <row r="21" spans="5:5">
      <c r="E21" s="233"/>
    </row>
    <row r="22" spans="5:5">
      <c r="E22" s="233"/>
    </row>
    <row r="23" spans="5:5">
      <c r="E23" s="233"/>
    </row>
    <row r="24" spans="5:5">
      <c r="E24" s="233"/>
    </row>
    <row r="25" spans="5:5">
      <c r="E25" s="233"/>
    </row>
    <row r="26" spans="5:5">
      <c r="E26" s="233"/>
    </row>
    <row r="27" spans="5:5">
      <c r="E27" s="233"/>
    </row>
    <row r="28" spans="5:5">
      <c r="E28" s="233"/>
    </row>
    <row r="29" spans="5:5">
      <c r="E29" s="233"/>
    </row>
    <row r="30" spans="5:5">
      <c r="E30" s="233"/>
    </row>
    <row r="31" spans="5:5">
      <c r="E31" s="233"/>
    </row>
    <row r="32" spans="5:5">
      <c r="E32" s="233"/>
    </row>
    <row r="33" spans="1:7">
      <c r="A33" s="277"/>
      <c r="B33" s="277"/>
      <c r="C33" s="277"/>
      <c r="D33" s="277"/>
      <c r="E33" s="277"/>
      <c r="F33" s="277"/>
      <c r="G33" s="277"/>
    </row>
    <row r="34" spans="1:7">
      <c r="A34" s="277"/>
      <c r="B34" s="277"/>
      <c r="C34" s="277"/>
      <c r="D34" s="277"/>
      <c r="E34" s="277"/>
      <c r="F34" s="277"/>
      <c r="G34" s="277"/>
    </row>
    <row r="35" spans="1:7">
      <c r="A35" s="277"/>
      <c r="B35" s="277"/>
      <c r="C35" s="277"/>
      <c r="D35" s="277"/>
      <c r="E35" s="277"/>
      <c r="F35" s="277"/>
      <c r="G35" s="277"/>
    </row>
    <row r="36" spans="1:7">
      <c r="A36" s="277"/>
      <c r="B36" s="277"/>
      <c r="C36" s="277"/>
      <c r="D36" s="277"/>
      <c r="E36" s="277"/>
      <c r="F36" s="277"/>
      <c r="G36" s="277"/>
    </row>
    <row r="37" spans="1:7">
      <c r="E37" s="233"/>
    </row>
    <row r="38" spans="1:7">
      <c r="E38" s="233"/>
    </row>
    <row r="39" spans="1:7">
      <c r="E39" s="233"/>
    </row>
    <row r="40" spans="1:7">
      <c r="E40" s="233"/>
    </row>
    <row r="41" spans="1:7">
      <c r="E41" s="233"/>
    </row>
    <row r="42" spans="1:7">
      <c r="E42" s="233"/>
    </row>
    <row r="43" spans="1:7">
      <c r="E43" s="233"/>
    </row>
    <row r="44" spans="1:7">
      <c r="E44" s="233"/>
    </row>
    <row r="45" spans="1:7">
      <c r="E45" s="233"/>
    </row>
    <row r="46" spans="1:7">
      <c r="E46" s="233"/>
    </row>
    <row r="47" spans="1:7">
      <c r="E47" s="233"/>
    </row>
    <row r="48" spans="1:7">
      <c r="E48" s="233"/>
    </row>
    <row r="49" spans="5:5">
      <c r="E49" s="233"/>
    </row>
    <row r="50" spans="5:5">
      <c r="E50" s="233"/>
    </row>
    <row r="51" spans="5:5">
      <c r="E51" s="233"/>
    </row>
    <row r="52" spans="5:5">
      <c r="E52" s="233"/>
    </row>
    <row r="53" spans="5:5">
      <c r="E53" s="233"/>
    </row>
    <row r="54" spans="5:5">
      <c r="E54" s="233"/>
    </row>
    <row r="55" spans="5:5">
      <c r="E55" s="233"/>
    </row>
    <row r="56" spans="5:5">
      <c r="E56" s="233"/>
    </row>
    <row r="57" spans="5:5">
      <c r="E57" s="233"/>
    </row>
    <row r="58" spans="5:5">
      <c r="E58" s="233"/>
    </row>
    <row r="59" spans="5:5">
      <c r="E59" s="233"/>
    </row>
    <row r="60" spans="5:5">
      <c r="E60" s="233"/>
    </row>
    <row r="61" spans="5:5">
      <c r="E61" s="233"/>
    </row>
    <row r="62" spans="5:5">
      <c r="E62" s="233"/>
    </row>
    <row r="63" spans="5:5">
      <c r="E63" s="233"/>
    </row>
    <row r="64" spans="5:5">
      <c r="E64" s="233"/>
    </row>
    <row r="65" spans="1:7">
      <c r="E65" s="233"/>
    </row>
    <row r="66" spans="1:7">
      <c r="E66" s="233"/>
    </row>
    <row r="67" spans="1:7">
      <c r="E67" s="233"/>
    </row>
    <row r="68" spans="1:7">
      <c r="A68" s="288"/>
      <c r="B68" s="288"/>
    </row>
    <row r="69" spans="1:7">
      <c r="A69" s="277"/>
      <c r="B69" s="277"/>
      <c r="C69" s="289"/>
      <c r="D69" s="289"/>
      <c r="E69" s="290"/>
      <c r="F69" s="289"/>
      <c r="G69" s="291"/>
    </row>
    <row r="70" spans="1:7">
      <c r="A70" s="292"/>
      <c r="B70" s="292"/>
      <c r="C70" s="277"/>
      <c r="D70" s="277"/>
      <c r="E70" s="293"/>
      <c r="F70" s="277"/>
      <c r="G70" s="277"/>
    </row>
    <row r="71" spans="1:7">
      <c r="A71" s="277"/>
      <c r="B71" s="277"/>
      <c r="C71" s="277"/>
      <c r="D71" s="277"/>
      <c r="E71" s="293"/>
      <c r="F71" s="277"/>
      <c r="G71" s="277"/>
    </row>
    <row r="72" spans="1:7">
      <c r="A72" s="277"/>
      <c r="B72" s="277"/>
      <c r="C72" s="277"/>
      <c r="D72" s="277"/>
      <c r="E72" s="293"/>
      <c r="F72" s="277"/>
      <c r="G72" s="277"/>
    </row>
    <row r="73" spans="1:7">
      <c r="A73" s="277"/>
      <c r="B73" s="277"/>
      <c r="C73" s="277"/>
      <c r="D73" s="277"/>
      <c r="E73" s="293"/>
      <c r="F73" s="277"/>
      <c r="G73" s="277"/>
    </row>
    <row r="74" spans="1:7">
      <c r="A74" s="277"/>
      <c r="B74" s="277"/>
      <c r="C74" s="277"/>
      <c r="D74" s="277"/>
      <c r="E74" s="293"/>
      <c r="F74" s="277"/>
      <c r="G74" s="277"/>
    </row>
    <row r="75" spans="1:7">
      <c r="A75" s="277"/>
      <c r="B75" s="277"/>
      <c r="C75" s="277"/>
      <c r="D75" s="277"/>
      <c r="E75" s="293"/>
      <c r="F75" s="277"/>
      <c r="G75" s="277"/>
    </row>
    <row r="76" spans="1:7">
      <c r="A76" s="277"/>
      <c r="B76" s="277"/>
      <c r="C76" s="277"/>
      <c r="D76" s="277"/>
      <c r="E76" s="293"/>
      <c r="F76" s="277"/>
      <c r="G76" s="277"/>
    </row>
    <row r="77" spans="1:7">
      <c r="A77" s="277"/>
      <c r="B77" s="277"/>
      <c r="C77" s="277"/>
      <c r="D77" s="277"/>
      <c r="E77" s="293"/>
      <c r="F77" s="277"/>
      <c r="G77" s="277"/>
    </row>
    <row r="78" spans="1:7">
      <c r="A78" s="277"/>
      <c r="B78" s="277"/>
      <c r="C78" s="277"/>
      <c r="D78" s="277"/>
      <c r="E78" s="293"/>
      <c r="F78" s="277"/>
      <c r="G78" s="277"/>
    </row>
    <row r="79" spans="1:7">
      <c r="A79" s="277"/>
      <c r="B79" s="277"/>
      <c r="C79" s="277"/>
      <c r="D79" s="277"/>
      <c r="E79" s="293"/>
      <c r="F79" s="277"/>
      <c r="G79" s="277"/>
    </row>
    <row r="80" spans="1:7">
      <c r="A80" s="277"/>
      <c r="B80" s="277"/>
      <c r="C80" s="277"/>
      <c r="D80" s="277"/>
      <c r="E80" s="293"/>
      <c r="F80" s="277"/>
      <c r="G80" s="277"/>
    </row>
    <row r="81" spans="1:7">
      <c r="A81" s="277"/>
      <c r="B81" s="277"/>
      <c r="C81" s="277"/>
      <c r="D81" s="277"/>
      <c r="E81" s="293"/>
      <c r="F81" s="277"/>
      <c r="G81" s="277"/>
    </row>
    <row r="82" spans="1:7">
      <c r="A82" s="277"/>
      <c r="B82" s="277"/>
      <c r="C82" s="277"/>
      <c r="D82" s="277"/>
      <c r="E82" s="293"/>
      <c r="F82" s="277"/>
      <c r="G82" s="277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7" sqref="G17"/>
    </sheetView>
  </sheetViews>
  <sheetFormatPr baseColWidth="10" defaultColWidth="8.7109375" defaultRowHeight="13" x14ac:dyDescent="0"/>
  <cols>
    <col min="2" max="2" width="12.28515625" customWidth="1"/>
    <col min="3" max="3" width="48" customWidth="1"/>
    <col min="7" max="7" width="12.5703125" customWidth="1"/>
  </cols>
  <sheetData>
    <row r="1" spans="1:7" ht="16">
      <c r="A1" s="1104" t="s">
        <v>1512</v>
      </c>
      <c r="B1" s="1104"/>
      <c r="C1" s="1104"/>
      <c r="D1" s="1104"/>
      <c r="E1" s="1104"/>
      <c r="F1" s="1104"/>
      <c r="G1" s="1104"/>
    </row>
    <row r="2" spans="1:7" ht="14" thickBot="1">
      <c r="A2" s="299"/>
      <c r="B2" s="300"/>
      <c r="C2" s="301"/>
      <c r="D2" s="301"/>
      <c r="E2" s="302"/>
      <c r="F2" s="301"/>
      <c r="G2" s="301"/>
    </row>
    <row r="3" spans="1:7" ht="14" thickTop="1">
      <c r="A3" s="1105" t="s">
        <v>2</v>
      </c>
      <c r="B3" s="1106"/>
      <c r="C3" s="303" t="s">
        <v>1513</v>
      </c>
      <c r="D3" s="304"/>
      <c r="E3" s="305" t="s">
        <v>78</v>
      </c>
      <c r="F3" s="306"/>
      <c r="G3" s="307"/>
    </row>
    <row r="4" spans="1:7" ht="14" thickBot="1">
      <c r="A4" s="1107" t="s">
        <v>73</v>
      </c>
      <c r="B4" s="1108"/>
      <c r="C4" s="308" t="s">
        <v>1549</v>
      </c>
      <c r="D4" s="309"/>
      <c r="E4" s="1109" t="s">
        <v>1515</v>
      </c>
      <c r="F4" s="1110"/>
      <c r="G4" s="1111"/>
    </row>
    <row r="5" spans="1:7" ht="15" customHeight="1" thickTop="1"/>
    <row r="6" spans="1:7" ht="15" customHeight="1">
      <c r="A6" s="338" t="s">
        <v>90</v>
      </c>
      <c r="B6" s="339">
        <v>830</v>
      </c>
      <c r="C6" s="340" t="s">
        <v>1540</v>
      </c>
      <c r="D6" s="341"/>
      <c r="E6" s="342"/>
      <c r="F6" s="342"/>
      <c r="G6" s="343"/>
    </row>
    <row r="7" spans="1:7" ht="26.25" customHeight="1">
      <c r="A7" s="324">
        <v>1</v>
      </c>
      <c r="B7" s="335"/>
      <c r="C7" s="336" t="s">
        <v>1541</v>
      </c>
      <c r="D7" s="327" t="s">
        <v>309</v>
      </c>
      <c r="E7" s="328">
        <v>8</v>
      </c>
      <c r="F7" s="328">
        <v>0</v>
      </c>
      <c r="G7" s="329">
        <v>0</v>
      </c>
    </row>
    <row r="8" spans="1:7" ht="15" customHeight="1">
      <c r="A8" s="324">
        <v>2</v>
      </c>
      <c r="B8" s="325"/>
      <c r="C8" s="326" t="s">
        <v>1542</v>
      </c>
      <c r="D8" s="327" t="s">
        <v>109</v>
      </c>
      <c r="E8" s="328">
        <v>1</v>
      </c>
      <c r="F8" s="328">
        <v>0</v>
      </c>
      <c r="G8" s="329">
        <v>0</v>
      </c>
    </row>
    <row r="9" spans="1:7" ht="15" customHeight="1">
      <c r="A9" s="324">
        <v>3</v>
      </c>
      <c r="B9" s="335"/>
      <c r="C9" s="326" t="s">
        <v>1543</v>
      </c>
      <c r="D9" s="327" t="s">
        <v>109</v>
      </c>
      <c r="E9" s="328">
        <v>1</v>
      </c>
      <c r="F9" s="328">
        <v>0</v>
      </c>
      <c r="G9" s="329">
        <v>0</v>
      </c>
    </row>
    <row r="10" spans="1:7" ht="15" customHeight="1">
      <c r="A10" s="324">
        <v>4</v>
      </c>
      <c r="B10" s="325"/>
      <c r="C10" s="326" t="s">
        <v>1544</v>
      </c>
      <c r="D10" s="327" t="s">
        <v>109</v>
      </c>
      <c r="E10" s="328">
        <v>1</v>
      </c>
      <c r="F10" s="328">
        <v>0</v>
      </c>
      <c r="G10" s="329">
        <v>0</v>
      </c>
    </row>
    <row r="11" spans="1:7">
      <c r="A11" s="324">
        <v>5</v>
      </c>
      <c r="B11" s="325"/>
      <c r="C11" s="326" t="s">
        <v>1545</v>
      </c>
      <c r="D11" s="327" t="s">
        <v>190</v>
      </c>
      <c r="E11" s="328">
        <v>10</v>
      </c>
      <c r="F11" s="328">
        <v>0</v>
      </c>
      <c r="G11" s="329">
        <v>0</v>
      </c>
    </row>
    <row r="12" spans="1:7">
      <c r="A12" s="324">
        <v>6</v>
      </c>
      <c r="B12" s="325"/>
      <c r="C12" s="326" t="s">
        <v>1546</v>
      </c>
      <c r="D12" s="327" t="s">
        <v>109</v>
      </c>
      <c r="E12" s="328">
        <v>1</v>
      </c>
      <c r="F12" s="328">
        <v>0</v>
      </c>
      <c r="G12" s="329">
        <v>0</v>
      </c>
    </row>
    <row r="13" spans="1:7">
      <c r="A13" s="324">
        <v>7</v>
      </c>
      <c r="B13" s="335"/>
      <c r="C13" s="337" t="s">
        <v>1547</v>
      </c>
      <c r="D13" s="327" t="s">
        <v>12</v>
      </c>
      <c r="E13" s="328">
        <v>3708.6</v>
      </c>
      <c r="F13" s="328">
        <v>0</v>
      </c>
      <c r="G13" s="329">
        <v>0</v>
      </c>
    </row>
    <row r="14" spans="1:7">
      <c r="A14" s="330"/>
      <c r="B14" s="331" t="s">
        <v>94</v>
      </c>
      <c r="C14" s="332" t="s">
        <v>1548</v>
      </c>
      <c r="D14" s="330"/>
      <c r="E14" s="333"/>
      <c r="F14" s="333"/>
      <c r="G14" s="334">
        <v>0</v>
      </c>
    </row>
  </sheetData>
  <mergeCells count="4">
    <mergeCell ref="A1:G1"/>
    <mergeCell ref="A3:B3"/>
    <mergeCell ref="A4:B4"/>
    <mergeCell ref="E4:G4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 enableFormatConditionsCalculation="0"/>
  <dimension ref="A1:BE73"/>
  <sheetViews>
    <sheetView workbookViewId="0">
      <selection activeCell="L25" sqref="L25"/>
    </sheetView>
  </sheetViews>
  <sheetFormatPr baseColWidth="10" defaultColWidth="8.7109375" defaultRowHeight="12" x14ac:dyDescent="0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8.7109375" style="1"/>
  </cols>
  <sheetData>
    <row r="1" spans="1:57" ht="13" thickTop="1">
      <c r="A1" s="1088" t="s">
        <v>2</v>
      </c>
      <c r="B1" s="1089"/>
      <c r="C1" s="187" t="s">
        <v>97</v>
      </c>
      <c r="D1" s="188"/>
      <c r="E1" s="189"/>
      <c r="F1" s="188"/>
      <c r="G1" s="190" t="s">
        <v>72</v>
      </c>
      <c r="H1" s="191" t="s">
        <v>102</v>
      </c>
      <c r="I1" s="192"/>
    </row>
    <row r="2" spans="1:57" ht="13" thickBot="1">
      <c r="A2" s="1090" t="s">
        <v>73</v>
      </c>
      <c r="B2" s="1091"/>
      <c r="C2" s="193" t="s">
        <v>100</v>
      </c>
      <c r="D2" s="194"/>
      <c r="E2" s="195"/>
      <c r="F2" s="194"/>
      <c r="G2" s="1092" t="s">
        <v>103</v>
      </c>
      <c r="H2" s="1093"/>
      <c r="I2" s="1094"/>
    </row>
    <row r="3" spans="1:57" ht="13" thickTop="1">
      <c r="F3" s="128"/>
    </row>
    <row r="4" spans="1:57" ht="19.5" customHeight="1">
      <c r="A4" s="196" t="s">
        <v>74</v>
      </c>
      <c r="B4" s="197"/>
      <c r="C4" s="197"/>
      <c r="D4" s="197"/>
      <c r="E4" s="198"/>
      <c r="F4" s="197"/>
      <c r="G4" s="197"/>
      <c r="H4" s="197"/>
      <c r="I4" s="197"/>
    </row>
    <row r="5" spans="1:57" ht="13" thickBot="1"/>
    <row r="6" spans="1:57" s="128" customFormat="1" ht="13" thickBot="1">
      <c r="A6" s="199"/>
      <c r="B6" s="200" t="s">
        <v>75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57" s="128" customFormat="1">
      <c r="A7" s="294" t="str">
        <f>'00 2316 Pol'!B7</f>
        <v>006</v>
      </c>
      <c r="B7" s="62" t="str">
        <f>'00 2316 Pol'!C7</f>
        <v>Vedlejší náklady</v>
      </c>
      <c r="D7" s="205"/>
      <c r="E7" s="295">
        <f>'00 2316 Pol'!BA30</f>
        <v>0</v>
      </c>
      <c r="F7" s="296">
        <f>'00 2316 Pol'!BB30</f>
        <v>0</v>
      </c>
      <c r="G7" s="296">
        <f>'00 2316 Pol'!BC30</f>
        <v>0</v>
      </c>
      <c r="H7" s="296">
        <f>'00 2316 Pol'!BD30</f>
        <v>0</v>
      </c>
      <c r="I7" s="297">
        <f>'00 2316 Pol'!BE30</f>
        <v>0</v>
      </c>
    </row>
    <row r="8" spans="1:57" s="128" customFormat="1" ht="13" thickBot="1">
      <c r="A8" s="294" t="str">
        <f>'00 2316 Pol'!B31</f>
        <v>007</v>
      </c>
      <c r="B8" s="62" t="str">
        <f>'00 2316 Pol'!C31</f>
        <v>Ostatní náklady</v>
      </c>
      <c r="D8" s="205"/>
      <c r="E8" s="295">
        <f>'00 2316 Pol'!BA59</f>
        <v>0</v>
      </c>
      <c r="F8" s="296">
        <f>'00 2316 Pol'!BB59</f>
        <v>0</v>
      </c>
      <c r="G8" s="296">
        <f>'00 2316 Pol'!BC59</f>
        <v>0</v>
      </c>
      <c r="H8" s="296">
        <f>'00 2316 Pol'!BD59</f>
        <v>0</v>
      </c>
      <c r="I8" s="297">
        <f>'00 2316 Pol'!BE59</f>
        <v>0</v>
      </c>
    </row>
    <row r="9" spans="1:57" s="14" customFormat="1" ht="13" thickBot="1">
      <c r="A9" s="206"/>
      <c r="B9" s="207" t="s">
        <v>76</v>
      </c>
      <c r="C9" s="207"/>
      <c r="D9" s="208"/>
      <c r="E9" s="209">
        <f>SUM(E7:E8)</f>
        <v>0</v>
      </c>
      <c r="F9" s="210">
        <f>SUM(F7:F8)</f>
        <v>0</v>
      </c>
      <c r="G9" s="210">
        <f>SUM(G7:G8)</f>
        <v>0</v>
      </c>
      <c r="H9" s="210">
        <f>SUM(H7:H8)</f>
        <v>0</v>
      </c>
      <c r="I9" s="211">
        <f>SUM(I7:I8)</f>
        <v>0</v>
      </c>
    </row>
    <row r="10" spans="1:57">
      <c r="A10" s="128"/>
      <c r="B10" s="128"/>
      <c r="C10" s="128"/>
      <c r="D10" s="128"/>
      <c r="E10" s="128"/>
      <c r="F10" s="128"/>
      <c r="G10" s="128"/>
      <c r="H10" s="128"/>
      <c r="I10" s="128"/>
    </row>
    <row r="11" spans="1:57" ht="19.5" customHeight="1">
      <c r="A11" s="197"/>
      <c r="B11" s="197"/>
      <c r="C11" s="197"/>
      <c r="D11" s="197"/>
      <c r="E11" s="197"/>
      <c r="F11" s="197"/>
      <c r="G11" s="212"/>
      <c r="H11" s="197"/>
      <c r="I11" s="197"/>
      <c r="BA11" s="134"/>
      <c r="BB11" s="134"/>
      <c r="BC11" s="134"/>
      <c r="BD11" s="134"/>
      <c r="BE11" s="134"/>
    </row>
    <row r="12" spans="1:57" ht="13" thickBot="1"/>
    <row r="13" spans="1:57">
      <c r="A13" s="163"/>
      <c r="B13" s="164"/>
      <c r="C13" s="164"/>
      <c r="D13" s="213"/>
      <c r="E13" s="214"/>
      <c r="F13" s="215"/>
      <c r="G13" s="216"/>
      <c r="H13" s="217"/>
      <c r="I13" s="218"/>
    </row>
    <row r="14" spans="1:57">
      <c r="A14" s="157"/>
      <c r="B14" s="148"/>
      <c r="C14" s="148"/>
      <c r="D14" s="219"/>
      <c r="E14" s="220"/>
      <c r="F14" s="221"/>
      <c r="G14" s="222"/>
      <c r="H14" s="223"/>
      <c r="I14" s="224"/>
      <c r="BA14" s="1">
        <v>0</v>
      </c>
    </row>
    <row r="15" spans="1:57">
      <c r="A15" s="157"/>
      <c r="B15" s="148"/>
      <c r="C15" s="148"/>
      <c r="D15" s="219"/>
      <c r="E15" s="220"/>
      <c r="F15" s="221"/>
      <c r="G15" s="222"/>
      <c r="H15" s="223"/>
      <c r="I15" s="224"/>
      <c r="BA15" s="1">
        <v>0</v>
      </c>
    </row>
    <row r="16" spans="1:57">
      <c r="A16" s="157"/>
      <c r="B16" s="148"/>
      <c r="C16" s="148"/>
      <c r="D16" s="219"/>
      <c r="E16" s="220"/>
      <c r="F16" s="221"/>
      <c r="G16" s="222"/>
      <c r="H16" s="223"/>
      <c r="I16" s="224"/>
      <c r="BA16" s="1">
        <v>0</v>
      </c>
    </row>
    <row r="17" spans="1:53">
      <c r="A17" s="157"/>
      <c r="B17" s="148"/>
      <c r="C17" s="148"/>
      <c r="D17" s="219"/>
      <c r="E17" s="220"/>
      <c r="F17" s="221"/>
      <c r="G17" s="222"/>
      <c r="H17" s="223"/>
      <c r="I17" s="224"/>
      <c r="BA17" s="1">
        <v>0</v>
      </c>
    </row>
    <row r="18" spans="1:53">
      <c r="A18" s="157"/>
      <c r="B18" s="148"/>
      <c r="C18" s="148"/>
      <c r="D18" s="219"/>
      <c r="E18" s="220"/>
      <c r="F18" s="221"/>
      <c r="G18" s="222"/>
      <c r="H18" s="223"/>
      <c r="I18" s="224"/>
      <c r="BA18" s="1">
        <v>1</v>
      </c>
    </row>
    <row r="19" spans="1:53">
      <c r="A19" s="157"/>
      <c r="B19" s="148"/>
      <c r="C19" s="148"/>
      <c r="D19" s="219"/>
      <c r="E19" s="220"/>
      <c r="F19" s="221"/>
      <c r="G19" s="222"/>
      <c r="H19" s="223"/>
      <c r="I19" s="224"/>
      <c r="BA19" s="1">
        <v>1</v>
      </c>
    </row>
    <row r="20" spans="1:53">
      <c r="A20" s="157"/>
      <c r="B20" s="148"/>
      <c r="C20" s="148"/>
      <c r="D20" s="219"/>
      <c r="E20" s="220"/>
      <c r="F20" s="221"/>
      <c r="G20" s="222"/>
      <c r="H20" s="223"/>
      <c r="I20" s="224"/>
      <c r="BA20" s="1">
        <v>2</v>
      </c>
    </row>
    <row r="21" spans="1:53">
      <c r="A21" s="157"/>
      <c r="B21" s="148"/>
      <c r="C21" s="148"/>
      <c r="D21" s="219"/>
      <c r="E21" s="220"/>
      <c r="F21" s="221"/>
      <c r="G21" s="222"/>
      <c r="H21" s="223"/>
      <c r="I21" s="224"/>
      <c r="BA21" s="1">
        <v>2</v>
      </c>
    </row>
    <row r="22" spans="1:53" ht="13" thickBot="1">
      <c r="A22" s="225"/>
      <c r="B22" s="226"/>
      <c r="C22" s="227"/>
      <c r="D22" s="228"/>
      <c r="E22" s="229"/>
      <c r="F22" s="230"/>
      <c r="G22" s="230"/>
      <c r="H22" s="1095"/>
      <c r="I22" s="1096"/>
    </row>
    <row r="24" spans="1:53">
      <c r="B24" s="14"/>
      <c r="F24" s="231"/>
      <c r="G24" s="232"/>
      <c r="H24" s="232"/>
      <c r="I24" s="46"/>
    </row>
    <row r="25" spans="1:53">
      <c r="F25" s="231"/>
      <c r="G25" s="232"/>
      <c r="H25" s="232"/>
      <c r="I25" s="46"/>
    </row>
    <row r="26" spans="1:53">
      <c r="F26" s="231"/>
      <c r="G26" s="232"/>
      <c r="H26" s="232"/>
      <c r="I26" s="46"/>
    </row>
    <row r="27" spans="1:53">
      <c r="F27" s="231"/>
      <c r="G27" s="232"/>
      <c r="H27" s="232"/>
      <c r="I27" s="46"/>
    </row>
    <row r="28" spans="1:53">
      <c r="F28" s="231"/>
      <c r="G28" s="232"/>
      <c r="H28" s="232"/>
      <c r="I28" s="46"/>
    </row>
    <row r="29" spans="1:53">
      <c r="F29" s="231"/>
      <c r="G29" s="232"/>
      <c r="H29" s="232"/>
      <c r="I29" s="46"/>
    </row>
    <row r="30" spans="1:53">
      <c r="F30" s="231"/>
      <c r="G30" s="232"/>
      <c r="H30" s="232"/>
      <c r="I30" s="46"/>
    </row>
    <row r="31" spans="1:53">
      <c r="F31" s="231"/>
      <c r="G31" s="232"/>
      <c r="H31" s="232"/>
      <c r="I31" s="46"/>
    </row>
    <row r="32" spans="1:53">
      <c r="F32" s="231"/>
      <c r="G32" s="232"/>
      <c r="H32" s="232"/>
      <c r="I32" s="46"/>
    </row>
    <row r="33" spans="6:9">
      <c r="F33" s="231"/>
      <c r="G33" s="232"/>
      <c r="H33" s="232"/>
      <c r="I33" s="46"/>
    </row>
    <row r="34" spans="6:9">
      <c r="F34" s="231"/>
      <c r="G34" s="232"/>
      <c r="H34" s="232"/>
      <c r="I34" s="46"/>
    </row>
    <row r="35" spans="6:9">
      <c r="F35" s="231"/>
      <c r="G35" s="232"/>
      <c r="H35" s="232"/>
      <c r="I35" s="46"/>
    </row>
    <row r="36" spans="6:9">
      <c r="F36" s="231"/>
      <c r="G36" s="232"/>
      <c r="H36" s="232"/>
      <c r="I36" s="46"/>
    </row>
    <row r="37" spans="6:9">
      <c r="F37" s="231"/>
      <c r="G37" s="232"/>
      <c r="H37" s="232"/>
      <c r="I37" s="46"/>
    </row>
    <row r="38" spans="6:9">
      <c r="F38" s="231"/>
      <c r="G38" s="232"/>
      <c r="H38" s="232"/>
      <c r="I38" s="46"/>
    </row>
    <row r="39" spans="6:9">
      <c r="F39" s="231"/>
      <c r="G39" s="232"/>
      <c r="H39" s="232"/>
      <c r="I39" s="46"/>
    </row>
    <row r="40" spans="6:9">
      <c r="F40" s="231"/>
      <c r="G40" s="232"/>
      <c r="H40" s="232"/>
      <c r="I40" s="46"/>
    </row>
    <row r="41" spans="6:9">
      <c r="F41" s="231"/>
      <c r="G41" s="232"/>
      <c r="H41" s="232"/>
      <c r="I41" s="46"/>
    </row>
    <row r="42" spans="6:9">
      <c r="F42" s="231"/>
      <c r="G42" s="232"/>
      <c r="H42" s="232"/>
      <c r="I42" s="46"/>
    </row>
    <row r="43" spans="6:9">
      <c r="F43" s="231"/>
      <c r="G43" s="232"/>
      <c r="H43" s="232"/>
      <c r="I43" s="46"/>
    </row>
    <row r="44" spans="6:9">
      <c r="F44" s="231"/>
      <c r="G44" s="232"/>
      <c r="H44" s="232"/>
      <c r="I44" s="46"/>
    </row>
    <row r="45" spans="6:9">
      <c r="F45" s="231"/>
      <c r="G45" s="232"/>
      <c r="H45" s="232"/>
      <c r="I45" s="46"/>
    </row>
    <row r="46" spans="6:9">
      <c r="F46" s="231"/>
      <c r="G46" s="232"/>
      <c r="H46" s="232"/>
      <c r="I46" s="46"/>
    </row>
    <row r="47" spans="6:9">
      <c r="F47" s="231"/>
      <c r="G47" s="232"/>
      <c r="H47" s="232"/>
      <c r="I47" s="46"/>
    </row>
    <row r="48" spans="6:9">
      <c r="F48" s="231"/>
      <c r="G48" s="232"/>
      <c r="H48" s="232"/>
      <c r="I48" s="46"/>
    </row>
    <row r="49" spans="6:9">
      <c r="F49" s="231"/>
      <c r="G49" s="232"/>
      <c r="H49" s="232"/>
      <c r="I49" s="46"/>
    </row>
    <row r="50" spans="6:9">
      <c r="F50" s="231"/>
      <c r="G50" s="232"/>
      <c r="H50" s="232"/>
      <c r="I50" s="46"/>
    </row>
    <row r="51" spans="6:9">
      <c r="F51" s="231"/>
      <c r="G51" s="232"/>
      <c r="H51" s="232"/>
      <c r="I51" s="46"/>
    </row>
    <row r="52" spans="6:9">
      <c r="F52" s="231"/>
      <c r="G52" s="232"/>
      <c r="H52" s="232"/>
      <c r="I52" s="46"/>
    </row>
    <row r="53" spans="6:9">
      <c r="F53" s="231"/>
      <c r="G53" s="232"/>
      <c r="H53" s="232"/>
      <c r="I53" s="46"/>
    </row>
    <row r="54" spans="6:9">
      <c r="F54" s="231"/>
      <c r="G54" s="232"/>
      <c r="H54" s="232"/>
      <c r="I54" s="46"/>
    </row>
    <row r="55" spans="6:9">
      <c r="F55" s="231"/>
      <c r="G55" s="232"/>
      <c r="H55" s="232"/>
      <c r="I55" s="46"/>
    </row>
    <row r="56" spans="6:9">
      <c r="F56" s="231"/>
      <c r="G56" s="232"/>
      <c r="H56" s="232"/>
      <c r="I56" s="46"/>
    </row>
    <row r="57" spans="6:9">
      <c r="F57" s="231"/>
      <c r="G57" s="232"/>
      <c r="H57" s="232"/>
      <c r="I57" s="46"/>
    </row>
    <row r="58" spans="6:9">
      <c r="F58" s="231"/>
      <c r="G58" s="232"/>
      <c r="H58" s="232"/>
      <c r="I58" s="46"/>
    </row>
    <row r="59" spans="6:9">
      <c r="F59" s="231"/>
      <c r="G59" s="232"/>
      <c r="H59" s="232"/>
      <c r="I59" s="46"/>
    </row>
    <row r="60" spans="6:9">
      <c r="F60" s="231"/>
      <c r="G60" s="232"/>
      <c r="H60" s="232"/>
      <c r="I60" s="46"/>
    </row>
    <row r="61" spans="6:9">
      <c r="F61" s="231"/>
      <c r="G61" s="232"/>
      <c r="H61" s="232"/>
      <c r="I61" s="46"/>
    </row>
    <row r="62" spans="6:9">
      <c r="F62" s="231"/>
      <c r="G62" s="232"/>
      <c r="H62" s="232"/>
      <c r="I62" s="46"/>
    </row>
    <row r="63" spans="6:9">
      <c r="F63" s="231"/>
      <c r="G63" s="232"/>
      <c r="H63" s="232"/>
      <c r="I63" s="46"/>
    </row>
    <row r="64" spans="6:9">
      <c r="F64" s="231"/>
      <c r="G64" s="232"/>
      <c r="H64" s="232"/>
      <c r="I64" s="46"/>
    </row>
    <row r="65" spans="6:9">
      <c r="F65" s="231"/>
      <c r="G65" s="232"/>
      <c r="H65" s="232"/>
      <c r="I65" s="46"/>
    </row>
    <row r="66" spans="6:9">
      <c r="F66" s="231"/>
      <c r="G66" s="232"/>
      <c r="H66" s="232"/>
      <c r="I66" s="46"/>
    </row>
    <row r="67" spans="6:9">
      <c r="F67" s="231"/>
      <c r="G67" s="232"/>
      <c r="H67" s="232"/>
      <c r="I67" s="46"/>
    </row>
    <row r="68" spans="6:9">
      <c r="F68" s="231"/>
      <c r="G68" s="232"/>
      <c r="H68" s="232"/>
      <c r="I68" s="46"/>
    </row>
    <row r="69" spans="6:9">
      <c r="F69" s="231"/>
      <c r="G69" s="232"/>
      <c r="H69" s="232"/>
      <c r="I69" s="46"/>
    </row>
    <row r="70" spans="6:9">
      <c r="F70" s="231"/>
      <c r="G70" s="232"/>
      <c r="H70" s="232"/>
      <c r="I70" s="46"/>
    </row>
    <row r="71" spans="6:9">
      <c r="F71" s="231"/>
      <c r="G71" s="232"/>
      <c r="H71" s="232"/>
      <c r="I71" s="46"/>
    </row>
    <row r="72" spans="6:9">
      <c r="F72" s="231"/>
      <c r="G72" s="232"/>
      <c r="H72" s="232"/>
      <c r="I72" s="46"/>
    </row>
    <row r="73" spans="6:9">
      <c r="F73" s="231"/>
      <c r="G73" s="232"/>
      <c r="H73" s="232"/>
      <c r="I73" s="46"/>
    </row>
  </sheetData>
  <mergeCells count="4">
    <mergeCell ref="A1:B1"/>
    <mergeCell ref="A2:B2"/>
    <mergeCell ref="G2:I2"/>
    <mergeCell ref="H22:I2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 enableFormatConditionsCalculation="0"/>
  <dimension ref="A1:BE51"/>
  <sheetViews>
    <sheetView topLeftCell="A13" workbookViewId="0">
      <selection activeCell="F30" sqref="F30:G30"/>
    </sheetView>
  </sheetViews>
  <sheetFormatPr baseColWidth="10" defaultColWidth="8.7109375" defaultRowHeight="12" x14ac:dyDescent="0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8.7109375" style="1"/>
  </cols>
  <sheetData>
    <row r="1" spans="1:57" ht="24.75" customHeight="1" thickBot="1">
      <c r="A1" s="94" t="s">
        <v>30</v>
      </c>
      <c r="B1" s="95"/>
      <c r="C1" s="95"/>
      <c r="D1" s="95"/>
      <c r="E1" s="95"/>
      <c r="F1" s="95"/>
      <c r="G1" s="95"/>
    </row>
    <row r="2" spans="1:57" ht="12.75" customHeight="1">
      <c r="A2" s="96" t="s">
        <v>31</v>
      </c>
      <c r="B2" s="97"/>
      <c r="C2" s="98" t="s">
        <v>102</v>
      </c>
      <c r="D2" s="98" t="s">
        <v>103</v>
      </c>
      <c r="E2" s="99"/>
      <c r="F2" s="100" t="s">
        <v>32</v>
      </c>
      <c r="G2" s="101" t="s">
        <v>101</v>
      </c>
    </row>
    <row r="3" spans="1:57" ht="3" hidden="1" customHeight="1">
      <c r="A3" s="102"/>
      <c r="B3" s="103"/>
      <c r="C3" s="104"/>
      <c r="D3" s="104"/>
      <c r="E3" s="105"/>
      <c r="F3" s="106"/>
      <c r="G3" s="107"/>
    </row>
    <row r="4" spans="1:57" ht="12" customHeight="1">
      <c r="A4" s="108" t="s">
        <v>33</v>
      </c>
      <c r="B4" s="103"/>
      <c r="C4" s="104"/>
      <c r="D4" s="104"/>
      <c r="E4" s="105"/>
      <c r="F4" s="106" t="s">
        <v>34</v>
      </c>
      <c r="G4" s="109"/>
    </row>
    <row r="5" spans="1:57" ht="13" customHeight="1">
      <c r="A5" s="110" t="s">
        <v>1386</v>
      </c>
      <c r="B5" s="111"/>
      <c r="C5" s="112" t="s">
        <v>1387</v>
      </c>
      <c r="D5" s="113"/>
      <c r="E5" s="111"/>
      <c r="F5" s="106" t="s">
        <v>35</v>
      </c>
      <c r="G5" s="107"/>
    </row>
    <row r="6" spans="1:57" ht="13" customHeight="1">
      <c r="A6" s="108" t="s">
        <v>36</v>
      </c>
      <c r="B6" s="103"/>
      <c r="C6" s="104"/>
      <c r="D6" s="104"/>
      <c r="E6" s="105"/>
      <c r="F6" s="114" t="s">
        <v>37</v>
      </c>
      <c r="G6" s="115">
        <v>0</v>
      </c>
      <c r="O6" s="116"/>
    </row>
    <row r="7" spans="1:57" ht="13" customHeight="1">
      <c r="A7" s="117" t="s">
        <v>95</v>
      </c>
      <c r="B7" s="118"/>
      <c r="C7" s="119" t="s">
        <v>96</v>
      </c>
      <c r="D7" s="120"/>
      <c r="E7" s="120"/>
      <c r="F7" s="121" t="s">
        <v>38</v>
      </c>
      <c r="G7" s="115">
        <f>IF(G6=0,,ROUND((F30+F32)/G6,1))</f>
        <v>0</v>
      </c>
    </row>
    <row r="8" spans="1:57">
      <c r="A8" s="122" t="s">
        <v>39</v>
      </c>
      <c r="B8" s="106"/>
      <c r="C8" s="1077" t="s">
        <v>175</v>
      </c>
      <c r="D8" s="1077"/>
      <c r="E8" s="1078"/>
      <c r="F8" s="123" t="s">
        <v>40</v>
      </c>
      <c r="G8" s="124"/>
      <c r="H8" s="125"/>
      <c r="I8" s="126"/>
    </row>
    <row r="9" spans="1:57">
      <c r="A9" s="122" t="s">
        <v>41</v>
      </c>
      <c r="B9" s="106"/>
      <c r="C9" s="1077"/>
      <c r="D9" s="1077"/>
      <c r="E9" s="1078"/>
      <c r="F9" s="106"/>
      <c r="G9" s="127"/>
      <c r="H9" s="128"/>
    </row>
    <row r="10" spans="1:57">
      <c r="A10" s="122" t="s">
        <v>42</v>
      </c>
      <c r="B10" s="106"/>
      <c r="C10" s="1077" t="s">
        <v>174</v>
      </c>
      <c r="D10" s="1077"/>
      <c r="E10" s="1077"/>
      <c r="F10" s="129"/>
      <c r="G10" s="130"/>
      <c r="H10" s="131"/>
    </row>
    <row r="11" spans="1:57" ht="13.5" customHeight="1">
      <c r="A11" s="122" t="s">
        <v>43</v>
      </c>
      <c r="B11" s="106"/>
      <c r="C11" s="1077" t="s">
        <v>173</v>
      </c>
      <c r="D11" s="1077"/>
      <c r="E11" s="1077"/>
      <c r="F11" s="132" t="s">
        <v>44</v>
      </c>
      <c r="G11" s="133"/>
      <c r="H11" s="128"/>
      <c r="BA11" s="134"/>
      <c r="BB11" s="134"/>
      <c r="BC11" s="134"/>
      <c r="BD11" s="134"/>
      <c r="BE11" s="134"/>
    </row>
    <row r="12" spans="1:57" ht="12.75" customHeight="1">
      <c r="A12" s="135" t="s">
        <v>45</v>
      </c>
      <c r="B12" s="103"/>
      <c r="C12" s="1079"/>
      <c r="D12" s="1079"/>
      <c r="E12" s="1079"/>
      <c r="F12" s="136" t="s">
        <v>46</v>
      </c>
      <c r="G12" s="137"/>
      <c r="H12" s="128"/>
    </row>
    <row r="13" spans="1:57" ht="28.5" customHeight="1" thickBot="1">
      <c r="A13" s="138" t="s">
        <v>47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>
      <c r="A14" s="142" t="s">
        <v>48</v>
      </c>
      <c r="B14" s="143"/>
      <c r="C14" s="144"/>
      <c r="D14" s="145" t="s">
        <v>49</v>
      </c>
      <c r="E14" s="146"/>
      <c r="F14" s="146"/>
      <c r="G14" s="144"/>
    </row>
    <row r="15" spans="1:57" ht="16" customHeight="1">
      <c r="A15" s="147"/>
      <c r="B15" s="148" t="s">
        <v>50</v>
      </c>
      <c r="C15" s="149">
        <f>'05 2316 Rek'!E8</f>
        <v>0</v>
      </c>
      <c r="D15" s="150"/>
      <c r="E15" s="151"/>
      <c r="F15" s="152"/>
      <c r="G15" s="149"/>
    </row>
    <row r="16" spans="1:57" ht="16" customHeight="1">
      <c r="A16" s="147" t="s">
        <v>51</v>
      </c>
      <c r="B16" s="148" t="s">
        <v>52</v>
      </c>
      <c r="C16" s="149">
        <f>'05 2316 Rek'!F8</f>
        <v>0</v>
      </c>
      <c r="D16" s="102"/>
      <c r="E16" s="153"/>
      <c r="F16" s="154"/>
      <c r="G16" s="149"/>
    </row>
    <row r="17" spans="1:7" ht="16" customHeight="1">
      <c r="A17" s="147" t="s">
        <v>53</v>
      </c>
      <c r="B17" s="148" t="s">
        <v>54</v>
      </c>
      <c r="C17" s="149">
        <f>'05 2316 Rek'!H8</f>
        <v>0</v>
      </c>
      <c r="D17" s="102"/>
      <c r="E17" s="153"/>
      <c r="F17" s="154"/>
      <c r="G17" s="149"/>
    </row>
    <row r="18" spans="1:7" ht="16" customHeight="1">
      <c r="A18" s="155" t="s">
        <v>55</v>
      </c>
      <c r="B18" s="156" t="s">
        <v>56</v>
      </c>
      <c r="C18" s="149">
        <f>'05 2316 Rek'!G8</f>
        <v>0</v>
      </c>
      <c r="D18" s="102"/>
      <c r="E18" s="153"/>
      <c r="F18" s="154"/>
      <c r="G18" s="149"/>
    </row>
    <row r="19" spans="1:7" ht="16" customHeight="1">
      <c r="A19" s="157" t="s">
        <v>57</v>
      </c>
      <c r="B19" s="148"/>
      <c r="C19" s="149">
        <f>SUM(C15:C18)</f>
        <v>0</v>
      </c>
      <c r="D19" s="102"/>
      <c r="E19" s="153"/>
      <c r="F19" s="154"/>
      <c r="G19" s="149"/>
    </row>
    <row r="20" spans="1:7" ht="16" customHeight="1">
      <c r="A20" s="157"/>
      <c r="B20" s="148"/>
      <c r="C20" s="149"/>
      <c r="D20" s="102"/>
      <c r="E20" s="153"/>
      <c r="F20" s="154"/>
      <c r="G20" s="149"/>
    </row>
    <row r="21" spans="1:7" ht="16" customHeight="1">
      <c r="A21" s="157" t="s">
        <v>29</v>
      </c>
      <c r="B21" s="148"/>
      <c r="C21" s="149">
        <f>'05 2316 Rek'!I8</f>
        <v>0</v>
      </c>
      <c r="D21" s="102"/>
      <c r="E21" s="153"/>
      <c r="F21" s="154"/>
      <c r="G21" s="149"/>
    </row>
    <row r="22" spans="1:7" ht="16" customHeight="1">
      <c r="A22" s="158" t="s">
        <v>58</v>
      </c>
      <c r="B22" s="128"/>
      <c r="C22" s="149">
        <f>C19+C21</f>
        <v>0</v>
      </c>
      <c r="D22" s="102"/>
      <c r="E22" s="153"/>
      <c r="F22" s="154"/>
      <c r="G22" s="149"/>
    </row>
    <row r="23" spans="1:7" ht="16" customHeight="1" thickBot="1">
      <c r="A23" s="1080" t="s">
        <v>59</v>
      </c>
      <c r="B23" s="1081"/>
      <c r="C23" s="159">
        <f>C22+G23</f>
        <v>0</v>
      </c>
      <c r="D23" s="160"/>
      <c r="E23" s="161"/>
      <c r="F23" s="162"/>
      <c r="G23" s="149"/>
    </row>
    <row r="24" spans="1:7">
      <c r="A24" s="163" t="s">
        <v>60</v>
      </c>
      <c r="B24" s="164"/>
      <c r="C24" s="165"/>
      <c r="D24" s="164" t="s">
        <v>61</v>
      </c>
      <c r="E24" s="164"/>
      <c r="F24" s="166" t="s">
        <v>62</v>
      </c>
      <c r="G24" s="167"/>
    </row>
    <row r="25" spans="1:7">
      <c r="A25" s="158" t="s">
        <v>63</v>
      </c>
      <c r="B25" s="128"/>
      <c r="C25" s="168"/>
      <c r="D25" s="128" t="s">
        <v>63</v>
      </c>
      <c r="F25" s="169" t="s">
        <v>63</v>
      </c>
      <c r="G25" s="170"/>
    </row>
    <row r="26" spans="1:7" ht="37.5" customHeight="1">
      <c r="A26" s="158" t="s">
        <v>64</v>
      </c>
      <c r="B26" s="171"/>
      <c r="C26" s="168"/>
      <c r="D26" s="128" t="s">
        <v>64</v>
      </c>
      <c r="F26" s="169" t="s">
        <v>64</v>
      </c>
      <c r="G26" s="170"/>
    </row>
    <row r="27" spans="1:7">
      <c r="A27" s="158"/>
      <c r="B27" s="172"/>
      <c r="C27" s="168"/>
      <c r="D27" s="128"/>
      <c r="F27" s="169"/>
      <c r="G27" s="170"/>
    </row>
    <row r="28" spans="1:7">
      <c r="A28" s="158" t="s">
        <v>65</v>
      </c>
      <c r="B28" s="128"/>
      <c r="C28" s="168"/>
      <c r="D28" s="169" t="s">
        <v>66</v>
      </c>
      <c r="E28" s="168"/>
      <c r="F28" s="173" t="s">
        <v>66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>
      <c r="A30" s="176" t="s">
        <v>11</v>
      </c>
      <c r="B30" s="177"/>
      <c r="C30" s="178">
        <v>21</v>
      </c>
      <c r="D30" s="177" t="s">
        <v>67</v>
      </c>
      <c r="E30" s="179"/>
      <c r="F30" s="1082">
        <f>C23-F32</f>
        <v>0</v>
      </c>
      <c r="G30" s="1083"/>
    </row>
    <row r="31" spans="1:7">
      <c r="A31" s="176" t="s">
        <v>68</v>
      </c>
      <c r="B31" s="177"/>
      <c r="C31" s="178">
        <f>C30</f>
        <v>21</v>
      </c>
      <c r="D31" s="177" t="s">
        <v>69</v>
      </c>
      <c r="E31" s="179"/>
      <c r="F31" s="1082">
        <f>ROUND(PRODUCT(F30,C31/100),0)</f>
        <v>0</v>
      </c>
      <c r="G31" s="1083"/>
    </row>
    <row r="32" spans="1:7">
      <c r="A32" s="176" t="s">
        <v>11</v>
      </c>
      <c r="B32" s="177"/>
      <c r="C32" s="178">
        <v>0</v>
      </c>
      <c r="D32" s="177" t="s">
        <v>69</v>
      </c>
      <c r="E32" s="179"/>
      <c r="F32" s="1082">
        <v>0</v>
      </c>
      <c r="G32" s="1083"/>
    </row>
    <row r="33" spans="1:8">
      <c r="A33" s="176" t="s">
        <v>68</v>
      </c>
      <c r="B33" s="180"/>
      <c r="C33" s="181">
        <f>C32</f>
        <v>0</v>
      </c>
      <c r="D33" s="177" t="s">
        <v>69</v>
      </c>
      <c r="E33" s="154"/>
      <c r="F33" s="1082">
        <f>ROUND(PRODUCT(F32,C33/100),0)</f>
        <v>0</v>
      </c>
      <c r="G33" s="1083"/>
    </row>
    <row r="34" spans="1:8" s="185" customFormat="1" ht="19.5" customHeight="1" thickBot="1">
      <c r="A34" s="182" t="s">
        <v>70</v>
      </c>
      <c r="B34" s="183"/>
      <c r="C34" s="183"/>
      <c r="D34" s="183"/>
      <c r="E34" s="184"/>
      <c r="F34" s="1085">
        <f>ROUND(SUM(F30:F33),0)</f>
        <v>0</v>
      </c>
      <c r="G34" s="1086"/>
    </row>
    <row r="36" spans="1:8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087"/>
      <c r="C37" s="1087"/>
      <c r="D37" s="1087"/>
      <c r="E37" s="1087"/>
      <c r="F37" s="1087"/>
      <c r="G37" s="1087"/>
      <c r="H37" s="1" t="s">
        <v>1</v>
      </c>
    </row>
    <row r="38" spans="1:8" ht="12.75" customHeight="1">
      <c r="A38" s="186"/>
      <c r="B38" s="1087"/>
      <c r="C38" s="1087"/>
      <c r="D38" s="1087"/>
      <c r="E38" s="1087"/>
      <c r="F38" s="1087"/>
      <c r="G38" s="1087"/>
      <c r="H38" s="1" t="s">
        <v>1</v>
      </c>
    </row>
    <row r="39" spans="1:8">
      <c r="A39" s="186"/>
      <c r="B39" s="1087"/>
      <c r="C39" s="1087"/>
      <c r="D39" s="1087"/>
      <c r="E39" s="1087"/>
      <c r="F39" s="1087"/>
      <c r="G39" s="1087"/>
      <c r="H39" s="1" t="s">
        <v>1</v>
      </c>
    </row>
    <row r="40" spans="1:8">
      <c r="A40" s="186"/>
      <c r="B40" s="1087"/>
      <c r="C40" s="1087"/>
      <c r="D40" s="1087"/>
      <c r="E40" s="1087"/>
      <c r="F40" s="1087"/>
      <c r="G40" s="1087"/>
      <c r="H40" s="1" t="s">
        <v>1</v>
      </c>
    </row>
    <row r="41" spans="1:8">
      <c r="A41" s="186"/>
      <c r="B41" s="1087"/>
      <c r="C41" s="1087"/>
      <c r="D41" s="1087"/>
      <c r="E41" s="1087"/>
      <c r="F41" s="1087"/>
      <c r="G41" s="1087"/>
      <c r="H41" s="1" t="s">
        <v>1</v>
      </c>
    </row>
    <row r="42" spans="1:8">
      <c r="A42" s="186"/>
      <c r="B42" s="1087"/>
      <c r="C42" s="1087"/>
      <c r="D42" s="1087"/>
      <c r="E42" s="1087"/>
      <c r="F42" s="1087"/>
      <c r="G42" s="1087"/>
      <c r="H42" s="1" t="s">
        <v>1</v>
      </c>
    </row>
    <row r="43" spans="1:8">
      <c r="A43" s="186"/>
      <c r="B43" s="1087"/>
      <c r="C43" s="1087"/>
      <c r="D43" s="1087"/>
      <c r="E43" s="1087"/>
      <c r="F43" s="1087"/>
      <c r="G43" s="1087"/>
      <c r="H43" s="1" t="s">
        <v>1</v>
      </c>
    </row>
    <row r="44" spans="1:8" ht="12.75" customHeight="1">
      <c r="A44" s="186"/>
      <c r="B44" s="1087"/>
      <c r="C44" s="1087"/>
      <c r="D44" s="1087"/>
      <c r="E44" s="1087"/>
      <c r="F44" s="1087"/>
      <c r="G44" s="1087"/>
      <c r="H44" s="1" t="s">
        <v>1</v>
      </c>
    </row>
    <row r="45" spans="1:8" ht="12.75" customHeight="1">
      <c r="A45" s="186"/>
      <c r="B45" s="1087"/>
      <c r="C45" s="1087"/>
      <c r="D45" s="1087"/>
      <c r="E45" s="1087"/>
      <c r="F45" s="1087"/>
      <c r="G45" s="1087"/>
      <c r="H45" s="1" t="s">
        <v>1</v>
      </c>
    </row>
    <row r="46" spans="1:8">
      <c r="B46" s="1084"/>
      <c r="C46" s="1084"/>
      <c r="D46" s="1084"/>
      <c r="E46" s="1084"/>
      <c r="F46" s="1084"/>
      <c r="G46" s="1084"/>
    </row>
    <row r="47" spans="1:8">
      <c r="B47" s="1084"/>
      <c r="C47" s="1084"/>
      <c r="D47" s="1084"/>
      <c r="E47" s="1084"/>
      <c r="F47" s="1084"/>
      <c r="G47" s="1084"/>
    </row>
    <row r="48" spans="1:8">
      <c r="B48" s="1084"/>
      <c r="C48" s="1084"/>
      <c r="D48" s="1084"/>
      <c r="E48" s="1084"/>
      <c r="F48" s="1084"/>
      <c r="G48" s="1084"/>
    </row>
    <row r="49" spans="2:7">
      <c r="B49" s="1084"/>
      <c r="C49" s="1084"/>
      <c r="D49" s="1084"/>
      <c r="E49" s="1084"/>
      <c r="F49" s="1084"/>
      <c r="G49" s="1084"/>
    </row>
    <row r="50" spans="2:7">
      <c r="B50" s="1084"/>
      <c r="C50" s="1084"/>
      <c r="D50" s="1084"/>
      <c r="E50" s="1084"/>
      <c r="F50" s="1084"/>
      <c r="G50" s="1084"/>
    </row>
    <row r="51" spans="2:7">
      <c r="B51" s="1084"/>
      <c r="C51" s="1084"/>
      <c r="D51" s="1084"/>
      <c r="E51" s="1084"/>
      <c r="F51" s="1084"/>
      <c r="G51" s="1084"/>
    </row>
  </sheetData>
  <mergeCells count="18">
    <mergeCell ref="B49:G49"/>
    <mergeCell ref="B50:G50"/>
    <mergeCell ref="B51:G51"/>
    <mergeCell ref="F34:G34"/>
    <mergeCell ref="B37:G45"/>
    <mergeCell ref="B46:G46"/>
    <mergeCell ref="B47:G47"/>
    <mergeCell ref="B48:G48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 enableFormatConditionsCalculation="0"/>
  <dimension ref="A1:BE72"/>
  <sheetViews>
    <sheetView workbookViewId="0">
      <selection activeCell="M17" sqref="M17"/>
    </sheetView>
  </sheetViews>
  <sheetFormatPr baseColWidth="10" defaultColWidth="8.7109375" defaultRowHeight="12" x14ac:dyDescent="0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8.7109375" style="1"/>
  </cols>
  <sheetData>
    <row r="1" spans="1:57" ht="13" thickTop="1">
      <c r="A1" s="1088" t="s">
        <v>2</v>
      </c>
      <c r="B1" s="1089"/>
      <c r="C1" s="187" t="s">
        <v>97</v>
      </c>
      <c r="D1" s="188"/>
      <c r="E1" s="189"/>
      <c r="F1" s="188"/>
      <c r="G1" s="190" t="s">
        <v>72</v>
      </c>
      <c r="H1" s="191" t="s">
        <v>102</v>
      </c>
      <c r="I1" s="192"/>
    </row>
    <row r="2" spans="1:57" ht="13" thickBot="1">
      <c r="A2" s="1090" t="s">
        <v>73</v>
      </c>
      <c r="B2" s="1091"/>
      <c r="C2" s="193" t="s">
        <v>1388</v>
      </c>
      <c r="D2" s="194"/>
      <c r="E2" s="195"/>
      <c r="F2" s="194"/>
      <c r="G2" s="1092" t="s">
        <v>103</v>
      </c>
      <c r="H2" s="1093"/>
      <c r="I2" s="1094"/>
    </row>
    <row r="3" spans="1:57" ht="13" thickTop="1">
      <c r="F3" s="128"/>
    </row>
    <row r="4" spans="1:57" ht="19.5" customHeight="1">
      <c r="A4" s="196" t="s">
        <v>74</v>
      </c>
      <c r="B4" s="197"/>
      <c r="C4" s="197"/>
      <c r="D4" s="197"/>
      <c r="E4" s="198"/>
      <c r="F4" s="197"/>
      <c r="G4" s="197"/>
      <c r="H4" s="197"/>
      <c r="I4" s="197"/>
    </row>
    <row r="5" spans="1:57" ht="13" thickBot="1"/>
    <row r="6" spans="1:57" s="128" customFormat="1" ht="13" thickBot="1">
      <c r="A6" s="199"/>
      <c r="B6" s="200" t="s">
        <v>75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57" s="128" customFormat="1" ht="13" thickBot="1">
      <c r="A7" s="294" t="str">
        <f>'05 2316 Pol'!B7</f>
        <v>M21</v>
      </c>
      <c r="B7" s="62" t="str">
        <f>'05 2316 Pol'!C7</f>
        <v>Elektromontáže</v>
      </c>
      <c r="D7" s="205"/>
      <c r="E7" s="295">
        <f>'05 2316 Pol'!BA9</f>
        <v>0</v>
      </c>
      <c r="F7" s="296">
        <f>'05 2316 Pol'!BB9</f>
        <v>0</v>
      </c>
      <c r="G7" s="296">
        <f>'05 2316 Pol'!BC9</f>
        <v>0</v>
      </c>
      <c r="H7" s="296">
        <f>'05 2316 Pol'!BD9</f>
        <v>0</v>
      </c>
      <c r="I7" s="297">
        <f>'05 2316 Pol'!BE9</f>
        <v>0</v>
      </c>
    </row>
    <row r="8" spans="1:57" s="14" customFormat="1" ht="13" thickBot="1">
      <c r="A8" s="206"/>
      <c r="B8" s="207" t="s">
        <v>76</v>
      </c>
      <c r="C8" s="207"/>
      <c r="D8" s="208"/>
      <c r="E8" s="209">
        <f>SUM(E7:E7)</f>
        <v>0</v>
      </c>
      <c r="F8" s="210">
        <f>SUM(F7:F7)</f>
        <v>0</v>
      </c>
      <c r="G8" s="210">
        <f>SUM(G7:G7)</f>
        <v>0</v>
      </c>
      <c r="H8" s="210">
        <f>SUM(H7:H7)</f>
        <v>0</v>
      </c>
      <c r="I8" s="211">
        <f>SUM(I7:I7)</f>
        <v>0</v>
      </c>
    </row>
    <row r="9" spans="1:57">
      <c r="A9" s="128"/>
      <c r="B9" s="128"/>
      <c r="C9" s="128"/>
      <c r="D9" s="128"/>
      <c r="E9" s="128"/>
      <c r="F9" s="128"/>
      <c r="G9" s="128"/>
      <c r="H9" s="128"/>
      <c r="I9" s="128"/>
    </row>
    <row r="10" spans="1:57" ht="19.5" customHeight="1">
      <c r="A10" s="197"/>
      <c r="B10" s="197"/>
      <c r="C10" s="197"/>
      <c r="D10" s="197"/>
      <c r="E10" s="197"/>
      <c r="F10" s="197"/>
      <c r="G10" s="212"/>
      <c r="H10" s="197"/>
      <c r="I10" s="197"/>
      <c r="BA10" s="134"/>
      <c r="BB10" s="134"/>
      <c r="BC10" s="134"/>
      <c r="BD10" s="134"/>
      <c r="BE10" s="134"/>
    </row>
    <row r="11" spans="1:57" ht="13" thickBot="1"/>
    <row r="12" spans="1:57">
      <c r="A12" s="163"/>
      <c r="B12" s="164"/>
      <c r="C12" s="164"/>
      <c r="D12" s="213"/>
      <c r="E12" s="214"/>
      <c r="F12" s="215"/>
      <c r="G12" s="216"/>
      <c r="H12" s="217"/>
      <c r="I12" s="218"/>
    </row>
    <row r="13" spans="1:57">
      <c r="A13" s="157"/>
      <c r="B13" s="148"/>
      <c r="C13" s="148"/>
      <c r="D13" s="219"/>
      <c r="E13" s="220"/>
      <c r="F13" s="221"/>
      <c r="G13" s="222"/>
      <c r="H13" s="223"/>
      <c r="I13" s="224"/>
      <c r="BA13" s="1">
        <v>0</v>
      </c>
    </row>
    <row r="14" spans="1:57">
      <c r="A14" s="157"/>
      <c r="B14" s="148"/>
      <c r="C14" s="148"/>
      <c r="D14" s="219"/>
      <c r="E14" s="220"/>
      <c r="F14" s="221"/>
      <c r="G14" s="222"/>
      <c r="H14" s="223"/>
      <c r="I14" s="224"/>
      <c r="BA14" s="1">
        <v>0</v>
      </c>
    </row>
    <row r="15" spans="1:57">
      <c r="A15" s="157"/>
      <c r="B15" s="148"/>
      <c r="C15" s="148"/>
      <c r="D15" s="219"/>
      <c r="E15" s="220"/>
      <c r="F15" s="221"/>
      <c r="G15" s="222"/>
      <c r="H15" s="223"/>
      <c r="I15" s="224"/>
      <c r="BA15" s="1">
        <v>0</v>
      </c>
    </row>
    <row r="16" spans="1:57">
      <c r="A16" s="157"/>
      <c r="B16" s="148"/>
      <c r="C16" s="148"/>
      <c r="D16" s="219"/>
      <c r="E16" s="220"/>
      <c r="F16" s="221"/>
      <c r="G16" s="222"/>
      <c r="H16" s="223"/>
      <c r="I16" s="224"/>
      <c r="BA16" s="1">
        <v>0</v>
      </c>
    </row>
    <row r="17" spans="1:53">
      <c r="A17" s="157"/>
      <c r="B17" s="148"/>
      <c r="C17" s="148"/>
      <c r="D17" s="219"/>
      <c r="E17" s="220"/>
      <c r="F17" s="221"/>
      <c r="G17" s="222"/>
      <c r="H17" s="223"/>
      <c r="I17" s="224"/>
      <c r="BA17" s="1">
        <v>1</v>
      </c>
    </row>
    <row r="18" spans="1:53">
      <c r="A18" s="157"/>
      <c r="B18" s="148"/>
      <c r="C18" s="148"/>
      <c r="D18" s="219"/>
      <c r="E18" s="220"/>
      <c r="F18" s="221"/>
      <c r="G18" s="222"/>
      <c r="H18" s="223"/>
      <c r="I18" s="224"/>
      <c r="BA18" s="1">
        <v>1</v>
      </c>
    </row>
    <row r="19" spans="1:53">
      <c r="A19" s="157"/>
      <c r="B19" s="148"/>
      <c r="C19" s="148"/>
      <c r="D19" s="219"/>
      <c r="E19" s="220"/>
      <c r="F19" s="221"/>
      <c r="G19" s="222"/>
      <c r="H19" s="223"/>
      <c r="I19" s="224"/>
      <c r="BA19" s="1">
        <v>2</v>
      </c>
    </row>
    <row r="20" spans="1:53">
      <c r="A20" s="157"/>
      <c r="B20" s="148"/>
      <c r="C20" s="148"/>
      <c r="D20" s="219"/>
      <c r="E20" s="220"/>
      <c r="F20" s="221"/>
      <c r="G20" s="222"/>
      <c r="H20" s="223"/>
      <c r="I20" s="224"/>
      <c r="BA20" s="1">
        <v>2</v>
      </c>
    </row>
    <row r="21" spans="1:53" ht="13" thickBot="1">
      <c r="A21" s="225"/>
      <c r="B21" s="226"/>
      <c r="C21" s="227"/>
      <c r="D21" s="228"/>
      <c r="E21" s="229"/>
      <c r="F21" s="230"/>
      <c r="G21" s="230"/>
      <c r="H21" s="1095"/>
      <c r="I21" s="1096"/>
    </row>
    <row r="23" spans="1:53">
      <c r="B23" s="14"/>
      <c r="F23" s="231"/>
      <c r="G23" s="232"/>
      <c r="H23" s="232"/>
      <c r="I23" s="46"/>
    </row>
    <row r="24" spans="1:53">
      <c r="F24" s="231"/>
      <c r="G24" s="232"/>
      <c r="H24" s="232"/>
      <c r="I24" s="46"/>
    </row>
    <row r="25" spans="1:53">
      <c r="F25" s="231"/>
      <c r="G25" s="232"/>
      <c r="H25" s="232"/>
      <c r="I25" s="46"/>
    </row>
    <row r="26" spans="1:53">
      <c r="F26" s="231"/>
      <c r="G26" s="232"/>
      <c r="H26" s="232"/>
      <c r="I26" s="46"/>
    </row>
    <row r="27" spans="1:53">
      <c r="F27" s="231"/>
      <c r="G27" s="232"/>
      <c r="H27" s="232"/>
      <c r="I27" s="46"/>
    </row>
    <row r="28" spans="1:53">
      <c r="F28" s="231"/>
      <c r="G28" s="232"/>
      <c r="H28" s="232"/>
      <c r="I28" s="46"/>
    </row>
    <row r="29" spans="1:53">
      <c r="F29" s="231"/>
      <c r="G29" s="232"/>
      <c r="H29" s="232"/>
      <c r="I29" s="46"/>
    </row>
    <row r="30" spans="1:53">
      <c r="F30" s="231"/>
      <c r="G30" s="232"/>
      <c r="H30" s="232"/>
      <c r="I30" s="46"/>
    </row>
    <row r="31" spans="1:53">
      <c r="F31" s="231"/>
      <c r="G31" s="232"/>
      <c r="H31" s="232"/>
      <c r="I31" s="46"/>
    </row>
    <row r="32" spans="1:53">
      <c r="F32" s="231"/>
      <c r="G32" s="232"/>
      <c r="H32" s="232"/>
      <c r="I32" s="46"/>
    </row>
    <row r="33" spans="6:9">
      <c r="F33" s="231"/>
      <c r="G33" s="232"/>
      <c r="H33" s="232"/>
      <c r="I33" s="46"/>
    </row>
    <row r="34" spans="6:9">
      <c r="F34" s="231"/>
      <c r="G34" s="232"/>
      <c r="H34" s="232"/>
      <c r="I34" s="46"/>
    </row>
    <row r="35" spans="6:9">
      <c r="F35" s="231"/>
      <c r="G35" s="232"/>
      <c r="H35" s="232"/>
      <c r="I35" s="46"/>
    </row>
    <row r="36" spans="6:9">
      <c r="F36" s="231"/>
      <c r="G36" s="232"/>
      <c r="H36" s="232"/>
      <c r="I36" s="46"/>
    </row>
    <row r="37" spans="6:9">
      <c r="F37" s="231"/>
      <c r="G37" s="232"/>
      <c r="H37" s="232"/>
      <c r="I37" s="46"/>
    </row>
    <row r="38" spans="6:9">
      <c r="F38" s="231"/>
      <c r="G38" s="232"/>
      <c r="H38" s="232"/>
      <c r="I38" s="46"/>
    </row>
    <row r="39" spans="6:9">
      <c r="F39" s="231"/>
      <c r="G39" s="232"/>
      <c r="H39" s="232"/>
      <c r="I39" s="46"/>
    </row>
    <row r="40" spans="6:9">
      <c r="F40" s="231"/>
      <c r="G40" s="232"/>
      <c r="H40" s="232"/>
      <c r="I40" s="46"/>
    </row>
    <row r="41" spans="6:9">
      <c r="F41" s="231"/>
      <c r="G41" s="232"/>
      <c r="H41" s="232"/>
      <c r="I41" s="46"/>
    </row>
    <row r="42" spans="6:9">
      <c r="F42" s="231"/>
      <c r="G42" s="232"/>
      <c r="H42" s="232"/>
      <c r="I42" s="46"/>
    </row>
    <row r="43" spans="6:9">
      <c r="F43" s="231"/>
      <c r="G43" s="232"/>
      <c r="H43" s="232"/>
      <c r="I43" s="46"/>
    </row>
    <row r="44" spans="6:9">
      <c r="F44" s="231"/>
      <c r="G44" s="232"/>
      <c r="H44" s="232"/>
      <c r="I44" s="46"/>
    </row>
    <row r="45" spans="6:9">
      <c r="F45" s="231"/>
      <c r="G45" s="232"/>
      <c r="H45" s="232"/>
      <c r="I45" s="46"/>
    </row>
    <row r="46" spans="6:9">
      <c r="F46" s="231"/>
      <c r="G46" s="232"/>
      <c r="H46" s="232"/>
      <c r="I46" s="46"/>
    </row>
    <row r="47" spans="6:9">
      <c r="F47" s="231"/>
      <c r="G47" s="232"/>
      <c r="H47" s="232"/>
      <c r="I47" s="46"/>
    </row>
    <row r="48" spans="6:9">
      <c r="F48" s="231"/>
      <c r="G48" s="232"/>
      <c r="H48" s="232"/>
      <c r="I48" s="46"/>
    </row>
    <row r="49" spans="6:9">
      <c r="F49" s="231"/>
      <c r="G49" s="232"/>
      <c r="H49" s="232"/>
      <c r="I49" s="46"/>
    </row>
    <row r="50" spans="6:9">
      <c r="F50" s="231"/>
      <c r="G50" s="232"/>
      <c r="H50" s="232"/>
      <c r="I50" s="46"/>
    </row>
    <row r="51" spans="6:9">
      <c r="F51" s="231"/>
      <c r="G51" s="232"/>
      <c r="H51" s="232"/>
      <c r="I51" s="46"/>
    </row>
    <row r="52" spans="6:9">
      <c r="F52" s="231"/>
      <c r="G52" s="232"/>
      <c r="H52" s="232"/>
      <c r="I52" s="46"/>
    </row>
    <row r="53" spans="6:9">
      <c r="F53" s="231"/>
      <c r="G53" s="232"/>
      <c r="H53" s="232"/>
      <c r="I53" s="46"/>
    </row>
    <row r="54" spans="6:9">
      <c r="F54" s="231"/>
      <c r="G54" s="232"/>
      <c r="H54" s="232"/>
      <c r="I54" s="46"/>
    </row>
    <row r="55" spans="6:9">
      <c r="F55" s="231"/>
      <c r="G55" s="232"/>
      <c r="H55" s="232"/>
      <c r="I55" s="46"/>
    </row>
    <row r="56" spans="6:9">
      <c r="F56" s="231"/>
      <c r="G56" s="232"/>
      <c r="H56" s="232"/>
      <c r="I56" s="46"/>
    </row>
    <row r="57" spans="6:9">
      <c r="F57" s="231"/>
      <c r="G57" s="232"/>
      <c r="H57" s="232"/>
      <c r="I57" s="46"/>
    </row>
    <row r="58" spans="6:9">
      <c r="F58" s="231"/>
      <c r="G58" s="232"/>
      <c r="H58" s="232"/>
      <c r="I58" s="46"/>
    </row>
    <row r="59" spans="6:9">
      <c r="F59" s="231"/>
      <c r="G59" s="232"/>
      <c r="H59" s="232"/>
      <c r="I59" s="46"/>
    </row>
    <row r="60" spans="6:9">
      <c r="F60" s="231"/>
      <c r="G60" s="232"/>
      <c r="H60" s="232"/>
      <c r="I60" s="46"/>
    </row>
    <row r="61" spans="6:9">
      <c r="F61" s="231"/>
      <c r="G61" s="232"/>
      <c r="H61" s="232"/>
      <c r="I61" s="46"/>
    </row>
    <row r="62" spans="6:9">
      <c r="F62" s="231"/>
      <c r="G62" s="232"/>
      <c r="H62" s="232"/>
      <c r="I62" s="46"/>
    </row>
    <row r="63" spans="6:9">
      <c r="F63" s="231"/>
      <c r="G63" s="232"/>
      <c r="H63" s="232"/>
      <c r="I63" s="46"/>
    </row>
    <row r="64" spans="6:9">
      <c r="F64" s="231"/>
      <c r="G64" s="232"/>
      <c r="H64" s="232"/>
      <c r="I64" s="46"/>
    </row>
    <row r="65" spans="6:9">
      <c r="F65" s="231"/>
      <c r="G65" s="232"/>
      <c r="H65" s="232"/>
      <c r="I65" s="46"/>
    </row>
    <row r="66" spans="6:9">
      <c r="F66" s="231"/>
      <c r="G66" s="232"/>
      <c r="H66" s="232"/>
      <c r="I66" s="46"/>
    </row>
    <row r="67" spans="6:9">
      <c r="F67" s="231"/>
      <c r="G67" s="232"/>
      <c r="H67" s="232"/>
      <c r="I67" s="46"/>
    </row>
    <row r="68" spans="6:9">
      <c r="F68" s="231"/>
      <c r="G68" s="232"/>
      <c r="H68" s="232"/>
      <c r="I68" s="46"/>
    </row>
    <row r="69" spans="6:9">
      <c r="F69" s="231"/>
      <c r="G69" s="232"/>
      <c r="H69" s="232"/>
      <c r="I69" s="46"/>
    </row>
    <row r="70" spans="6:9">
      <c r="F70" s="231"/>
      <c r="G70" s="232"/>
      <c r="H70" s="232"/>
      <c r="I70" s="46"/>
    </row>
    <row r="71" spans="6:9">
      <c r="F71" s="231"/>
      <c r="G71" s="232"/>
      <c r="H71" s="232"/>
      <c r="I71" s="46"/>
    </row>
    <row r="72" spans="6:9">
      <c r="F72" s="231"/>
      <c r="G72" s="232"/>
      <c r="H72" s="232"/>
      <c r="I72" s="46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 enableFormatConditionsCalculation="0"/>
  <dimension ref="A1:CB82"/>
  <sheetViews>
    <sheetView showGridLines="0" showZeros="0" zoomScaleSheetLayoutView="100" workbookViewId="0">
      <selection activeCell="F22" sqref="F22"/>
    </sheetView>
  </sheetViews>
  <sheetFormatPr baseColWidth="10" defaultColWidth="8.7109375" defaultRowHeight="12" x14ac:dyDescent="0"/>
  <cols>
    <col min="1" max="1" width="4.42578125" style="233" customWidth="1"/>
    <col min="2" max="2" width="11.5703125" style="233" customWidth="1"/>
    <col min="3" max="3" width="40.42578125" style="233" customWidth="1"/>
    <col min="4" max="4" width="5.5703125" style="233" customWidth="1"/>
    <col min="5" max="5" width="8.5703125" style="243" customWidth="1"/>
    <col min="6" max="6" width="9.85546875" style="233" customWidth="1"/>
    <col min="7" max="7" width="13.85546875" style="233" customWidth="1"/>
    <col min="8" max="8" width="11.7109375" style="233" hidden="1" customWidth="1"/>
    <col min="9" max="9" width="11.5703125" style="233" hidden="1" customWidth="1"/>
    <col min="10" max="10" width="11" style="233" hidden="1" customWidth="1"/>
    <col min="11" max="11" width="10.42578125" style="233" hidden="1" customWidth="1"/>
    <col min="12" max="12" width="75.42578125" style="233" customWidth="1"/>
    <col min="13" max="13" width="45.28515625" style="233" customWidth="1"/>
    <col min="14" max="16384" width="8.7109375" style="233"/>
  </cols>
  <sheetData>
    <row r="1" spans="1:80" ht="15">
      <c r="A1" s="1099" t="s">
        <v>77</v>
      </c>
      <c r="B1" s="1099"/>
      <c r="C1" s="1099"/>
      <c r="D1" s="1099"/>
      <c r="E1" s="1099"/>
      <c r="F1" s="1099"/>
      <c r="G1" s="1099"/>
    </row>
    <row r="2" spans="1:80" ht="14.25" customHeight="1" thickBot="1">
      <c r="B2" s="234"/>
      <c r="C2" s="235"/>
      <c r="D2" s="235"/>
      <c r="E2" s="236"/>
      <c r="F2" s="235"/>
      <c r="G2" s="235"/>
    </row>
    <row r="3" spans="1:80" ht="13" thickTop="1">
      <c r="A3" s="1088" t="s">
        <v>2</v>
      </c>
      <c r="B3" s="1089"/>
      <c r="C3" s="187" t="s">
        <v>97</v>
      </c>
      <c r="D3" s="237"/>
      <c r="E3" s="238" t="s">
        <v>78</v>
      </c>
      <c r="F3" s="239" t="str">
        <f>'05 2316 Rek'!H1</f>
        <v>23/16</v>
      </c>
      <c r="G3" s="240"/>
    </row>
    <row r="4" spans="1:80" ht="13" thickBot="1">
      <c r="A4" s="1100" t="s">
        <v>73</v>
      </c>
      <c r="B4" s="1091"/>
      <c r="C4" s="193" t="s">
        <v>1388</v>
      </c>
      <c r="D4" s="241"/>
      <c r="E4" s="1101" t="str">
        <f>'05 2316 Rek'!G2</f>
        <v>Rozpočet projektanta</v>
      </c>
      <c r="F4" s="1102"/>
      <c r="G4" s="1103"/>
    </row>
    <row r="5" spans="1:80" ht="13" thickTop="1">
      <c r="A5" s="242"/>
      <c r="G5" s="244"/>
    </row>
    <row r="6" spans="1:80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80">
      <c r="A7" s="250" t="s">
        <v>90</v>
      </c>
      <c r="B7" s="251" t="s">
        <v>1283</v>
      </c>
      <c r="C7" s="252" t="s">
        <v>1284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>
      <c r="A8" s="261">
        <v>1</v>
      </c>
      <c r="B8" s="262" t="s">
        <v>181</v>
      </c>
      <c r="C8" s="263" t="s">
        <v>1389</v>
      </c>
      <c r="D8" s="264" t="s">
        <v>109</v>
      </c>
      <c r="E8" s="265">
        <v>1</v>
      </c>
      <c r="F8" s="265">
        <f>SUM('SO 06-titul list'!L18:N18)</f>
        <v>0</v>
      </c>
      <c r="G8" s="266">
        <f>E8*F8</f>
        <v>0</v>
      </c>
      <c r="H8" s="267">
        <v>0</v>
      </c>
      <c r="I8" s="268">
        <f>E8*H8</f>
        <v>0</v>
      </c>
      <c r="J8" s="267"/>
      <c r="K8" s="268">
        <f>E8*J8</f>
        <v>0</v>
      </c>
      <c r="O8" s="260">
        <v>2</v>
      </c>
      <c r="AA8" s="233">
        <v>11</v>
      </c>
      <c r="AB8" s="233">
        <v>3</v>
      </c>
      <c r="AC8" s="233">
        <v>1</v>
      </c>
      <c r="AZ8" s="233">
        <v>4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11</v>
      </c>
      <c r="CB8" s="260">
        <v>3</v>
      </c>
    </row>
    <row r="9" spans="1:80">
      <c r="A9" s="278"/>
      <c r="B9" s="279" t="s">
        <v>94</v>
      </c>
      <c r="C9" s="280" t="s">
        <v>1285</v>
      </c>
      <c r="D9" s="281"/>
      <c r="E9" s="282"/>
      <c r="F9" s="283"/>
      <c r="G9" s="284">
        <f>SUM(G7:G8)</f>
        <v>0</v>
      </c>
      <c r="H9" s="285"/>
      <c r="I9" s="286">
        <f>SUM(I7:I8)</f>
        <v>0</v>
      </c>
      <c r="J9" s="285"/>
      <c r="K9" s="286">
        <f>SUM(K7:K8)</f>
        <v>0</v>
      </c>
      <c r="O9" s="260">
        <v>4</v>
      </c>
      <c r="BA9" s="287">
        <f>SUM(BA7:BA8)</f>
        <v>0</v>
      </c>
      <c r="BB9" s="287">
        <f>SUM(BB7:BB8)</f>
        <v>0</v>
      </c>
      <c r="BC9" s="287">
        <f>SUM(BC7:BC8)</f>
        <v>0</v>
      </c>
      <c r="BD9" s="287">
        <f>SUM(BD7:BD8)</f>
        <v>0</v>
      </c>
      <c r="BE9" s="287">
        <f>SUM(BE7:BE8)</f>
        <v>0</v>
      </c>
    </row>
    <row r="10" spans="1:80">
      <c r="E10" s="233"/>
    </row>
    <row r="11" spans="1:80">
      <c r="E11" s="233"/>
    </row>
    <row r="12" spans="1:80">
      <c r="E12" s="233"/>
    </row>
    <row r="13" spans="1:80">
      <c r="E13" s="233"/>
    </row>
    <row r="14" spans="1:80">
      <c r="E14" s="233"/>
    </row>
    <row r="15" spans="1:80">
      <c r="E15" s="233"/>
    </row>
    <row r="16" spans="1:80">
      <c r="E16" s="233"/>
    </row>
    <row r="17" spans="5:5">
      <c r="E17" s="233"/>
    </row>
    <row r="18" spans="5:5">
      <c r="E18" s="233"/>
    </row>
    <row r="19" spans="5:5">
      <c r="E19" s="233"/>
    </row>
    <row r="20" spans="5:5">
      <c r="E20" s="233"/>
    </row>
    <row r="21" spans="5:5">
      <c r="E21" s="233"/>
    </row>
    <row r="22" spans="5:5">
      <c r="E22" s="233"/>
    </row>
    <row r="23" spans="5:5">
      <c r="E23" s="233"/>
    </row>
    <row r="24" spans="5:5">
      <c r="E24" s="233"/>
    </row>
    <row r="25" spans="5:5">
      <c r="E25" s="233"/>
    </row>
    <row r="26" spans="5:5">
      <c r="E26" s="233"/>
    </row>
    <row r="27" spans="5:5">
      <c r="E27" s="233"/>
    </row>
    <row r="28" spans="5:5">
      <c r="E28" s="233"/>
    </row>
    <row r="29" spans="5:5">
      <c r="E29" s="233"/>
    </row>
    <row r="30" spans="5:5">
      <c r="E30" s="233"/>
    </row>
    <row r="31" spans="5:5">
      <c r="E31" s="233"/>
    </row>
    <row r="32" spans="5:5">
      <c r="E32" s="233"/>
    </row>
    <row r="33" spans="1:7">
      <c r="A33" s="277"/>
      <c r="B33" s="277"/>
      <c r="C33" s="277"/>
      <c r="D33" s="277"/>
      <c r="E33" s="277"/>
      <c r="F33" s="277"/>
      <c r="G33" s="277"/>
    </row>
    <row r="34" spans="1:7">
      <c r="A34" s="277"/>
      <c r="B34" s="277"/>
      <c r="C34" s="277"/>
      <c r="D34" s="277"/>
      <c r="E34" s="277"/>
      <c r="F34" s="277"/>
      <c r="G34" s="277"/>
    </row>
    <row r="35" spans="1:7">
      <c r="A35" s="277"/>
      <c r="B35" s="277"/>
      <c r="C35" s="277"/>
      <c r="D35" s="277"/>
      <c r="E35" s="277"/>
      <c r="F35" s="277"/>
      <c r="G35" s="277"/>
    </row>
    <row r="36" spans="1:7">
      <c r="A36" s="277"/>
      <c r="B36" s="277"/>
      <c r="C36" s="277"/>
      <c r="D36" s="277"/>
      <c r="E36" s="277"/>
      <c r="F36" s="277"/>
      <c r="G36" s="277"/>
    </row>
    <row r="37" spans="1:7">
      <c r="E37" s="233"/>
    </row>
    <row r="38" spans="1:7">
      <c r="E38" s="233"/>
    </row>
    <row r="39" spans="1:7">
      <c r="E39" s="233"/>
    </row>
    <row r="40" spans="1:7">
      <c r="E40" s="233"/>
    </row>
    <row r="41" spans="1:7">
      <c r="E41" s="233"/>
    </row>
    <row r="42" spans="1:7">
      <c r="E42" s="233"/>
    </row>
    <row r="43" spans="1:7">
      <c r="E43" s="233"/>
    </row>
    <row r="44" spans="1:7">
      <c r="E44" s="233"/>
    </row>
    <row r="45" spans="1:7">
      <c r="E45" s="233"/>
    </row>
    <row r="46" spans="1:7">
      <c r="E46" s="233"/>
    </row>
    <row r="47" spans="1:7">
      <c r="E47" s="233"/>
    </row>
    <row r="48" spans="1:7">
      <c r="E48" s="233"/>
    </row>
    <row r="49" spans="5:5">
      <c r="E49" s="233"/>
    </row>
    <row r="50" spans="5:5">
      <c r="E50" s="233"/>
    </row>
    <row r="51" spans="5:5">
      <c r="E51" s="233"/>
    </row>
    <row r="52" spans="5:5">
      <c r="E52" s="233"/>
    </row>
    <row r="53" spans="5:5">
      <c r="E53" s="233"/>
    </row>
    <row r="54" spans="5:5">
      <c r="E54" s="233"/>
    </row>
    <row r="55" spans="5:5">
      <c r="E55" s="233"/>
    </row>
    <row r="56" spans="5:5">
      <c r="E56" s="233"/>
    </row>
    <row r="57" spans="5:5">
      <c r="E57" s="233"/>
    </row>
    <row r="58" spans="5:5">
      <c r="E58" s="233"/>
    </row>
    <row r="59" spans="5:5">
      <c r="E59" s="233"/>
    </row>
    <row r="60" spans="5:5">
      <c r="E60" s="233"/>
    </row>
    <row r="61" spans="5:5">
      <c r="E61" s="233"/>
    </row>
    <row r="62" spans="5:5">
      <c r="E62" s="233"/>
    </row>
    <row r="63" spans="5:5">
      <c r="E63" s="233"/>
    </row>
    <row r="64" spans="5:5">
      <c r="E64" s="233"/>
    </row>
    <row r="65" spans="1:7">
      <c r="E65" s="233"/>
    </row>
    <row r="66" spans="1:7">
      <c r="E66" s="233"/>
    </row>
    <row r="67" spans="1:7">
      <c r="E67" s="233"/>
    </row>
    <row r="68" spans="1:7">
      <c r="A68" s="288"/>
      <c r="B68" s="288"/>
    </row>
    <row r="69" spans="1:7">
      <c r="A69" s="277"/>
      <c r="B69" s="277"/>
      <c r="C69" s="289"/>
      <c r="D69" s="289"/>
      <c r="E69" s="290"/>
      <c r="F69" s="289"/>
      <c r="G69" s="291"/>
    </row>
    <row r="70" spans="1:7">
      <c r="A70" s="292"/>
      <c r="B70" s="292"/>
      <c r="C70" s="277"/>
      <c r="D70" s="277"/>
      <c r="E70" s="293"/>
      <c r="F70" s="277"/>
      <c r="G70" s="277"/>
    </row>
    <row r="71" spans="1:7">
      <c r="A71" s="277"/>
      <c r="B71" s="277"/>
      <c r="C71" s="277"/>
      <c r="D71" s="277"/>
      <c r="E71" s="293"/>
      <c r="F71" s="277"/>
      <c r="G71" s="277"/>
    </row>
    <row r="72" spans="1:7">
      <c r="A72" s="277"/>
      <c r="B72" s="277"/>
      <c r="C72" s="277"/>
      <c r="D72" s="277"/>
      <c r="E72" s="293"/>
      <c r="F72" s="277"/>
      <c r="G72" s="277"/>
    </row>
    <row r="73" spans="1:7">
      <c r="A73" s="277"/>
      <c r="B73" s="277"/>
      <c r="C73" s="277"/>
      <c r="D73" s="277"/>
      <c r="E73" s="293"/>
      <c r="F73" s="277"/>
      <c r="G73" s="277"/>
    </row>
    <row r="74" spans="1:7">
      <c r="A74" s="277"/>
      <c r="B74" s="277"/>
      <c r="C74" s="277"/>
      <c r="D74" s="277"/>
      <c r="E74" s="293"/>
      <c r="F74" s="277"/>
      <c r="G74" s="277"/>
    </row>
    <row r="75" spans="1:7">
      <c r="A75" s="277"/>
      <c r="B75" s="277"/>
      <c r="C75" s="277"/>
      <c r="D75" s="277"/>
      <c r="E75" s="293"/>
      <c r="F75" s="277"/>
      <c r="G75" s="277"/>
    </row>
    <row r="76" spans="1:7">
      <c r="A76" s="277"/>
      <c r="B76" s="277"/>
      <c r="C76" s="277"/>
      <c r="D76" s="277"/>
      <c r="E76" s="293"/>
      <c r="F76" s="277"/>
      <c r="G76" s="277"/>
    </row>
    <row r="77" spans="1:7">
      <c r="A77" s="277"/>
      <c r="B77" s="277"/>
      <c r="C77" s="277"/>
      <c r="D77" s="277"/>
      <c r="E77" s="293"/>
      <c r="F77" s="277"/>
      <c r="G77" s="277"/>
    </row>
    <row r="78" spans="1:7">
      <c r="A78" s="277"/>
      <c r="B78" s="277"/>
      <c r="C78" s="277"/>
      <c r="D78" s="277"/>
      <c r="E78" s="293"/>
      <c r="F78" s="277"/>
      <c r="G78" s="277"/>
    </row>
    <row r="79" spans="1:7">
      <c r="A79" s="277"/>
      <c r="B79" s="277"/>
      <c r="C79" s="277"/>
      <c r="D79" s="277"/>
      <c r="E79" s="293"/>
      <c r="F79" s="277"/>
      <c r="G79" s="277"/>
    </row>
    <row r="80" spans="1:7">
      <c r="A80" s="277"/>
      <c r="B80" s="277"/>
      <c r="C80" s="277"/>
      <c r="D80" s="277"/>
      <c r="E80" s="293"/>
      <c r="F80" s="277"/>
      <c r="G80" s="277"/>
    </row>
    <row r="81" spans="1:7">
      <c r="A81" s="277"/>
      <c r="B81" s="277"/>
      <c r="C81" s="277"/>
      <c r="D81" s="277"/>
      <c r="E81" s="293"/>
      <c r="F81" s="277"/>
      <c r="G81" s="277"/>
    </row>
    <row r="82" spans="1:7">
      <c r="A82" s="277"/>
      <c r="B82" s="277"/>
      <c r="C82" s="277"/>
      <c r="D82" s="277"/>
      <c r="E82" s="293"/>
      <c r="F82" s="277"/>
      <c r="G82" s="277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R25" sqref="R25"/>
    </sheetView>
  </sheetViews>
  <sheetFormatPr baseColWidth="10" defaultColWidth="8.7109375" defaultRowHeight="13" x14ac:dyDescent="0"/>
  <cols>
    <col min="10" max="10" width="8.85546875" customWidth="1"/>
    <col min="11" max="11" width="9.140625" hidden="1" customWidth="1"/>
  </cols>
  <sheetData>
    <row r="1" spans="1:14" ht="15">
      <c r="A1" s="1434" t="s">
        <v>1550</v>
      </c>
      <c r="B1" s="1435"/>
      <c r="C1" s="1436"/>
      <c r="D1" s="1436"/>
      <c r="E1" s="1437"/>
      <c r="F1" s="1437"/>
      <c r="G1" s="1437"/>
      <c r="H1" s="1437"/>
      <c r="I1" s="1437"/>
      <c r="J1" s="1437"/>
      <c r="K1" s="1437"/>
      <c r="L1" s="1437"/>
      <c r="M1" s="1437"/>
      <c r="N1" s="1438"/>
    </row>
    <row r="2" spans="1:14" ht="15">
      <c r="A2" s="1439" t="s">
        <v>1551</v>
      </c>
      <c r="B2" s="1440"/>
      <c r="C2" s="1441"/>
      <c r="D2" s="1441"/>
      <c r="E2" s="1442" t="s">
        <v>1552</v>
      </c>
      <c r="F2" s="1442"/>
      <c r="G2" s="1442"/>
      <c r="H2" s="1442"/>
      <c r="I2" s="1442"/>
      <c r="J2" s="1442"/>
      <c r="K2" s="1442"/>
      <c r="L2" s="1442"/>
      <c r="M2" s="1442"/>
      <c r="N2" s="1443"/>
    </row>
    <row r="3" spans="1:14" ht="15">
      <c r="A3" s="1439" t="s">
        <v>1553</v>
      </c>
      <c r="B3" s="1440"/>
      <c r="C3" s="1441"/>
      <c r="D3" s="1441"/>
      <c r="E3" s="1444"/>
      <c r="F3" s="1445"/>
      <c r="G3" s="1445"/>
      <c r="H3" s="344"/>
      <c r="I3" s="1446"/>
      <c r="J3" s="1446"/>
      <c r="K3" s="1446"/>
      <c r="L3" s="1446"/>
      <c r="M3" s="1446"/>
      <c r="N3" s="1447"/>
    </row>
    <row r="4" spans="1:14" ht="16" thickBot="1">
      <c r="A4" s="1448" t="s">
        <v>1554</v>
      </c>
      <c r="B4" s="1449"/>
      <c r="C4" s="1450"/>
      <c r="D4" s="1450"/>
      <c r="E4" s="1451" t="s">
        <v>1555</v>
      </c>
      <c r="F4" s="1451"/>
      <c r="G4" s="1451"/>
      <c r="H4" s="1451"/>
      <c r="I4" s="1452" t="s">
        <v>64</v>
      </c>
      <c r="J4" s="1452"/>
      <c r="K4" s="1452"/>
      <c r="L4" s="1453" t="s">
        <v>1556</v>
      </c>
      <c r="M4" s="1453"/>
      <c r="N4" s="1454"/>
    </row>
    <row r="5" spans="1:14" ht="16" thickBot="1">
      <c r="A5" s="1455" t="s">
        <v>1557</v>
      </c>
      <c r="B5" s="1456"/>
      <c r="C5" s="1456"/>
      <c r="D5" s="1456"/>
      <c r="E5" s="1457" t="s">
        <v>1558</v>
      </c>
      <c r="F5" s="1457"/>
      <c r="G5" s="1457"/>
      <c r="H5" s="1457"/>
      <c r="I5" s="1457"/>
      <c r="J5" s="1457"/>
      <c r="K5" s="1457"/>
      <c r="L5" s="1457"/>
      <c r="M5" s="1457"/>
      <c r="N5" s="1458"/>
    </row>
    <row r="6" spans="1:14">
      <c r="A6" s="1459" t="s">
        <v>1559</v>
      </c>
      <c r="B6" s="1460"/>
      <c r="C6" s="1460"/>
      <c r="D6" s="1460"/>
      <c r="E6" s="1460"/>
      <c r="F6" s="1460"/>
      <c r="G6" s="1460"/>
      <c r="H6" s="1461" t="s">
        <v>1560</v>
      </c>
      <c r="I6" s="1461"/>
      <c r="J6" s="1461"/>
      <c r="K6" s="1461"/>
      <c r="L6" s="1461"/>
      <c r="M6" s="1461"/>
      <c r="N6" s="1462"/>
    </row>
    <row r="7" spans="1:14">
      <c r="A7" s="1463" t="s">
        <v>1561</v>
      </c>
      <c r="B7" s="1464"/>
      <c r="C7" s="1464"/>
      <c r="D7" s="345" t="s">
        <v>1562</v>
      </c>
      <c r="E7" s="1465">
        <f>SUM(dodavka!G26)</f>
        <v>0</v>
      </c>
      <c r="F7" s="1465"/>
      <c r="G7" s="1465"/>
      <c r="H7" s="1466" t="s">
        <v>1563</v>
      </c>
      <c r="I7" s="1464"/>
      <c r="J7" s="1464"/>
      <c r="K7" s="345" t="s">
        <v>1562</v>
      </c>
      <c r="L7" s="1465">
        <f>SUM(VRN!H12)</f>
        <v>0</v>
      </c>
      <c r="M7" s="1465"/>
      <c r="N7" s="1467"/>
    </row>
    <row r="8" spans="1:14">
      <c r="A8" s="1463" t="s">
        <v>1564</v>
      </c>
      <c r="B8" s="1464"/>
      <c r="C8" s="1464"/>
      <c r="D8" s="345" t="s">
        <v>1562</v>
      </c>
      <c r="E8" s="1465">
        <f>SUM(material!G82)</f>
        <v>0</v>
      </c>
      <c r="F8" s="1465"/>
      <c r="G8" s="1465"/>
      <c r="H8" s="1468" t="s">
        <v>1565</v>
      </c>
      <c r="I8" s="1469"/>
      <c r="J8" s="1469"/>
      <c r="K8" s="1470"/>
      <c r="L8" s="1471">
        <f>SUM(VRN!H4)</f>
        <v>0</v>
      </c>
      <c r="M8" s="1471"/>
      <c r="N8" s="1472"/>
    </row>
    <row r="9" spans="1:14">
      <c r="A9" s="1463" t="s">
        <v>1566</v>
      </c>
      <c r="B9" s="1464"/>
      <c r="C9" s="1464"/>
      <c r="D9" s="345" t="s">
        <v>1562</v>
      </c>
      <c r="E9" s="1465">
        <f>SUM(prace!G90)</f>
        <v>0</v>
      </c>
      <c r="F9" s="1465"/>
      <c r="G9" s="1465"/>
      <c r="H9" s="1468" t="s">
        <v>1567</v>
      </c>
      <c r="I9" s="1469"/>
      <c r="J9" s="1469"/>
      <c r="K9" s="1470"/>
      <c r="L9" s="1471">
        <f>SUM(VRN!H6)</f>
        <v>0</v>
      </c>
      <c r="M9" s="1471"/>
      <c r="N9" s="1472"/>
    </row>
    <row r="10" spans="1:14">
      <c r="A10" s="1473"/>
      <c r="B10" s="1474"/>
      <c r="C10" s="1474"/>
      <c r="D10" s="1474"/>
      <c r="E10" s="1471"/>
      <c r="F10" s="1471"/>
      <c r="G10" s="1471"/>
      <c r="H10" s="1468" t="s">
        <v>1568</v>
      </c>
      <c r="I10" s="1469"/>
      <c r="J10" s="1469"/>
      <c r="K10" s="1470"/>
      <c r="L10" s="1471">
        <f>SUM(VRN!H8)</f>
        <v>0</v>
      </c>
      <c r="M10" s="1471"/>
      <c r="N10" s="1472"/>
    </row>
    <row r="11" spans="1:14">
      <c r="A11" s="1473"/>
      <c r="B11" s="1474"/>
      <c r="C11" s="1474"/>
      <c r="D11" s="1474"/>
      <c r="E11" s="1471"/>
      <c r="F11" s="1471"/>
      <c r="G11" s="1471"/>
      <c r="H11" s="1468" t="s">
        <v>1569</v>
      </c>
      <c r="I11" s="1469"/>
      <c r="J11" s="1469"/>
      <c r="K11" s="1470"/>
      <c r="L11" s="1471">
        <f>SUM(VRN!H10)</f>
        <v>0</v>
      </c>
      <c r="M11" s="1471"/>
      <c r="N11" s="1472"/>
    </row>
    <row r="12" spans="1:14">
      <c r="A12" s="1473"/>
      <c r="B12" s="1474"/>
      <c r="C12" s="1474"/>
      <c r="D12" s="1474"/>
      <c r="E12" s="1471"/>
      <c r="F12" s="1471"/>
      <c r="G12" s="1471"/>
      <c r="H12" s="1475"/>
      <c r="I12" s="1476"/>
      <c r="J12" s="1476"/>
      <c r="K12" s="1477"/>
      <c r="L12" s="1465"/>
      <c r="M12" s="1465"/>
      <c r="N12" s="1467"/>
    </row>
    <row r="13" spans="1:14">
      <c r="A13" s="1473"/>
      <c r="B13" s="1474"/>
      <c r="C13" s="1474"/>
      <c r="D13" s="1474"/>
      <c r="E13" s="1471"/>
      <c r="F13" s="1471"/>
      <c r="G13" s="1471"/>
      <c r="H13" s="1468"/>
      <c r="I13" s="1469"/>
      <c r="J13" s="1469"/>
      <c r="K13" s="1470"/>
      <c r="L13" s="1471"/>
      <c r="M13" s="1471"/>
      <c r="N13" s="1472"/>
    </row>
    <row r="14" spans="1:14">
      <c r="A14" s="1473"/>
      <c r="B14" s="1474"/>
      <c r="C14" s="1474"/>
      <c r="D14" s="1474"/>
      <c r="E14" s="1471"/>
      <c r="F14" s="1471"/>
      <c r="G14" s="1471"/>
      <c r="H14" s="1468"/>
      <c r="I14" s="1469"/>
      <c r="J14" s="1469"/>
      <c r="K14" s="1470"/>
      <c r="L14" s="1471"/>
      <c r="M14" s="1471"/>
      <c r="N14" s="1472"/>
    </row>
    <row r="15" spans="1:14">
      <c r="A15" s="1473"/>
      <c r="B15" s="1474"/>
      <c r="C15" s="1474"/>
      <c r="D15" s="1474"/>
      <c r="E15" s="1471"/>
      <c r="F15" s="1471"/>
      <c r="G15" s="1471"/>
      <c r="H15" s="1468"/>
      <c r="I15" s="1469"/>
      <c r="J15" s="1469"/>
      <c r="K15" s="1470"/>
      <c r="L15" s="1471"/>
      <c r="M15" s="1471"/>
      <c r="N15" s="1472"/>
    </row>
    <row r="16" spans="1:14">
      <c r="A16" s="1473"/>
      <c r="B16" s="1474"/>
      <c r="C16" s="1474"/>
      <c r="D16" s="1474"/>
      <c r="E16" s="1471"/>
      <c r="F16" s="1471"/>
      <c r="G16" s="1471"/>
      <c r="H16" s="1468"/>
      <c r="I16" s="1469"/>
      <c r="J16" s="1469"/>
      <c r="K16" s="1470"/>
      <c r="L16" s="1471"/>
      <c r="M16" s="1471"/>
      <c r="N16" s="1472"/>
    </row>
    <row r="17" spans="1:14" ht="14" thickBot="1">
      <c r="A17" s="1478" t="s">
        <v>1570</v>
      </c>
      <c r="B17" s="1479"/>
      <c r="C17" s="1479"/>
      <c r="D17" s="1479"/>
      <c r="E17" s="1480">
        <f>SUM(E7:E16)</f>
        <v>0</v>
      </c>
      <c r="F17" s="1480"/>
      <c r="G17" s="1480"/>
      <c r="H17" s="1479" t="s">
        <v>1571</v>
      </c>
      <c r="I17" s="1479"/>
      <c r="J17" s="1479"/>
      <c r="K17" s="1479"/>
      <c r="L17" s="1480">
        <f>SUM(L7,L12)</f>
        <v>0</v>
      </c>
      <c r="M17" s="1480"/>
      <c r="N17" s="1481"/>
    </row>
    <row r="18" spans="1:14" ht="14" thickBot="1">
      <c r="A18" s="1482" t="s">
        <v>1572</v>
      </c>
      <c r="B18" s="1483"/>
      <c r="C18" s="1483"/>
      <c r="D18" s="1483"/>
      <c r="E18" s="1483"/>
      <c r="F18" s="1483"/>
      <c r="G18" s="1483"/>
      <c r="H18" s="1483"/>
      <c r="I18" s="1483"/>
      <c r="J18" s="1483"/>
      <c r="K18" s="1484"/>
      <c r="L18" s="1485">
        <f>SUM(E17,L17)</f>
        <v>0</v>
      </c>
      <c r="M18" s="1485"/>
      <c r="N18" s="1486"/>
    </row>
    <row r="19" spans="1:14">
      <c r="A19" s="1487"/>
      <c r="B19" s="1488"/>
      <c r="C19" s="1488"/>
      <c r="D19" s="1488"/>
      <c r="E19" s="1489"/>
      <c r="F19" s="1489"/>
      <c r="G19" s="1489"/>
      <c r="H19" s="1488"/>
      <c r="I19" s="1488"/>
      <c r="J19" s="1488"/>
      <c r="K19" s="1488"/>
      <c r="L19" s="1489"/>
      <c r="M19" s="1489"/>
      <c r="N19" s="1490"/>
    </row>
    <row r="20" spans="1:14">
      <c r="A20" s="1491" t="s">
        <v>1573</v>
      </c>
      <c r="B20" s="1492"/>
      <c r="C20" s="1492"/>
      <c r="D20" s="1492"/>
      <c r="E20" s="1489">
        <f>SUM(E17,L17)-E19</f>
        <v>0</v>
      </c>
      <c r="F20" s="1489"/>
      <c r="G20" s="1489"/>
      <c r="H20" s="1492" t="s">
        <v>1574</v>
      </c>
      <c r="I20" s="1492"/>
      <c r="J20" s="1492"/>
      <c r="K20" s="1492"/>
      <c r="L20" s="1471">
        <f>E20*0.21</f>
        <v>0</v>
      </c>
      <c r="M20" s="1471"/>
      <c r="N20" s="1472"/>
    </row>
    <row r="21" spans="1:14" ht="14" thickBot="1">
      <c r="A21" s="1478"/>
      <c r="B21" s="1479"/>
      <c r="C21" s="1479"/>
      <c r="D21" s="1479"/>
      <c r="E21" s="1493"/>
      <c r="F21" s="1493"/>
      <c r="G21" s="1493"/>
      <c r="H21" s="1479" t="s">
        <v>18</v>
      </c>
      <c r="I21" s="1479"/>
      <c r="J21" s="1479"/>
      <c r="K21" s="1479"/>
      <c r="L21" s="1493">
        <f>SUM(L19:L20)</f>
        <v>0</v>
      </c>
      <c r="M21" s="1493"/>
      <c r="N21" s="1494"/>
    </row>
    <row r="22" spans="1:14" ht="14" thickBot="1">
      <c r="A22" s="1482" t="s">
        <v>1575</v>
      </c>
      <c r="B22" s="1483"/>
      <c r="C22" s="1483"/>
      <c r="D22" s="1483"/>
      <c r="E22" s="1483"/>
      <c r="F22" s="1483"/>
      <c r="G22" s="1483"/>
      <c r="H22" s="1483"/>
      <c r="I22" s="1483"/>
      <c r="J22" s="1483"/>
      <c r="K22" s="1484"/>
      <c r="L22" s="1485">
        <f>SUM(L18,L21)</f>
        <v>0</v>
      </c>
      <c r="M22" s="1485"/>
      <c r="N22" s="1486"/>
    </row>
    <row r="23" spans="1:14" ht="15">
      <c r="A23" s="1434" t="s">
        <v>1576</v>
      </c>
      <c r="B23" s="1435"/>
      <c r="C23" s="1435"/>
      <c r="D23" s="1435"/>
      <c r="E23" s="1435"/>
      <c r="F23" s="1435" t="s">
        <v>1577</v>
      </c>
      <c r="G23" s="1435"/>
      <c r="H23" s="1435"/>
      <c r="I23" s="1435"/>
      <c r="J23" s="1435"/>
      <c r="K23" s="1435"/>
      <c r="L23" s="1495"/>
      <c r="M23" s="1495"/>
      <c r="N23" s="1496"/>
    </row>
    <row r="24" spans="1:14" ht="15">
      <c r="A24" s="1439"/>
      <c r="B24" s="1440"/>
      <c r="C24" s="1440"/>
      <c r="D24" s="1440"/>
      <c r="E24" s="1440"/>
      <c r="F24" s="1440" t="s">
        <v>1578</v>
      </c>
      <c r="G24" s="1440"/>
      <c r="H24" s="1440"/>
      <c r="I24" s="1440"/>
      <c r="J24" s="1440"/>
      <c r="K24" s="1440"/>
      <c r="L24" s="1497"/>
      <c r="M24" s="1497"/>
      <c r="N24" s="1498"/>
    </row>
    <row r="25" spans="1:14" ht="15">
      <c r="A25" s="1439" t="s">
        <v>1579</v>
      </c>
      <c r="B25" s="1440"/>
      <c r="C25" s="1440"/>
      <c r="D25" s="1440"/>
      <c r="E25" s="1440"/>
      <c r="F25" s="1440" t="s">
        <v>1580</v>
      </c>
      <c r="G25" s="1440"/>
      <c r="H25" s="1440"/>
      <c r="I25" s="1440"/>
      <c r="J25" s="1440"/>
      <c r="K25" s="1440"/>
      <c r="L25" s="1497"/>
      <c r="M25" s="1497"/>
      <c r="N25" s="1498"/>
    </row>
    <row r="26" spans="1:14" ht="16" thickBot="1">
      <c r="A26" s="1448" t="s">
        <v>1581</v>
      </c>
      <c r="B26" s="1449"/>
      <c r="C26" s="1449"/>
      <c r="D26" s="1449"/>
      <c r="E26" s="1449"/>
      <c r="F26" s="1449" t="s">
        <v>1582</v>
      </c>
      <c r="G26" s="1449"/>
      <c r="H26" s="1449"/>
      <c r="I26" s="1449"/>
      <c r="J26" s="1449"/>
      <c r="K26" s="1449"/>
      <c r="L26" s="1499" t="s">
        <v>1583</v>
      </c>
      <c r="M26" s="1499"/>
      <c r="N26" s="1500"/>
    </row>
    <row r="27" spans="1:14" ht="16" thickBot="1">
      <c r="A27" s="1501" t="s">
        <v>1584</v>
      </c>
      <c r="B27" s="1502"/>
      <c r="C27" s="1502"/>
      <c r="D27" s="1502"/>
      <c r="E27" s="1503"/>
      <c r="F27" s="1504" t="s">
        <v>1585</v>
      </c>
      <c r="G27" s="1505"/>
      <c r="H27" s="1505"/>
      <c r="I27" s="1505"/>
      <c r="J27" s="1505"/>
      <c r="K27" s="1505"/>
      <c r="L27" s="1505"/>
      <c r="M27" s="1505"/>
      <c r="N27" s="1506"/>
    </row>
  </sheetData>
  <mergeCells count="87">
    <mergeCell ref="A26:E26"/>
    <mergeCell ref="F26:K26"/>
    <mergeCell ref="L26:N26"/>
    <mergeCell ref="A27:E27"/>
    <mergeCell ref="F27:N27"/>
    <mergeCell ref="A22:K22"/>
    <mergeCell ref="L22:N22"/>
    <mergeCell ref="A23:E24"/>
    <mergeCell ref="F23:K23"/>
    <mergeCell ref="L23:N25"/>
    <mergeCell ref="F24:K24"/>
    <mergeCell ref="A25:E25"/>
    <mergeCell ref="F25:K25"/>
    <mergeCell ref="A20:D20"/>
    <mergeCell ref="E20:G20"/>
    <mergeCell ref="H20:K20"/>
    <mergeCell ref="L20:N20"/>
    <mergeCell ref="A21:D21"/>
    <mergeCell ref="E21:G21"/>
    <mergeCell ref="H21:K21"/>
    <mergeCell ref="L21:N21"/>
    <mergeCell ref="A18:K18"/>
    <mergeCell ref="L18:N18"/>
    <mergeCell ref="A19:D19"/>
    <mergeCell ref="E19:G19"/>
    <mergeCell ref="H19:K19"/>
    <mergeCell ref="L19:N19"/>
    <mergeCell ref="A16:D16"/>
    <mergeCell ref="E16:G16"/>
    <mergeCell ref="H16:K16"/>
    <mergeCell ref="L16:N16"/>
    <mergeCell ref="A17:D17"/>
    <mergeCell ref="E17:G17"/>
    <mergeCell ref="H17:K17"/>
    <mergeCell ref="L17:N17"/>
    <mergeCell ref="A14:D14"/>
    <mergeCell ref="E14:G14"/>
    <mergeCell ref="H14:K14"/>
    <mergeCell ref="L14:N14"/>
    <mergeCell ref="A15:D15"/>
    <mergeCell ref="E15:G15"/>
    <mergeCell ref="H15:K15"/>
    <mergeCell ref="L15:N15"/>
    <mergeCell ref="A12:D12"/>
    <mergeCell ref="E12:G12"/>
    <mergeCell ref="H12:K12"/>
    <mergeCell ref="L12:N12"/>
    <mergeCell ref="A13:D13"/>
    <mergeCell ref="E13:G13"/>
    <mergeCell ref="H13:K13"/>
    <mergeCell ref="L13:N13"/>
    <mergeCell ref="A10:D10"/>
    <mergeCell ref="E10:G10"/>
    <mergeCell ref="H10:K10"/>
    <mergeCell ref="L10:N10"/>
    <mergeCell ref="A11:D11"/>
    <mergeCell ref="E11:G11"/>
    <mergeCell ref="H11:K11"/>
    <mergeCell ref="L11:N11"/>
    <mergeCell ref="A8:C8"/>
    <mergeCell ref="E8:G8"/>
    <mergeCell ref="H8:K8"/>
    <mergeCell ref="L8:N8"/>
    <mergeCell ref="A9:C9"/>
    <mergeCell ref="E9:G9"/>
    <mergeCell ref="H9:K9"/>
    <mergeCell ref="L9:N9"/>
    <mergeCell ref="A6:G6"/>
    <mergeCell ref="H6:N6"/>
    <mergeCell ref="A7:C7"/>
    <mergeCell ref="E7:G7"/>
    <mergeCell ref="H7:J7"/>
    <mergeCell ref="L7:N7"/>
    <mergeCell ref="A4:D4"/>
    <mergeCell ref="E4:H4"/>
    <mergeCell ref="I4:K4"/>
    <mergeCell ref="L4:N4"/>
    <mergeCell ref="A5:D5"/>
    <mergeCell ref="E5:N5"/>
    <mergeCell ref="A1:D1"/>
    <mergeCell ref="E1:N1"/>
    <mergeCell ref="A2:D2"/>
    <mergeCell ref="E2:N2"/>
    <mergeCell ref="A3:D3"/>
    <mergeCell ref="E3:G3"/>
    <mergeCell ref="I3:K3"/>
    <mergeCell ref="L3:N3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19" sqref="I19"/>
    </sheetView>
  </sheetViews>
  <sheetFormatPr baseColWidth="10" defaultColWidth="8.7109375" defaultRowHeight="13" x14ac:dyDescent="0"/>
  <cols>
    <col min="1" max="1" width="7.140625" customWidth="1"/>
    <col min="3" max="3" width="51.85546875" customWidth="1"/>
    <col min="4" max="4" width="7.140625" customWidth="1"/>
    <col min="5" max="5" width="7.85546875" customWidth="1"/>
    <col min="7" max="7" width="12.42578125" customWidth="1"/>
  </cols>
  <sheetData>
    <row r="1" spans="1:7" ht="16" thickBot="1">
      <c r="A1" s="1510" t="s">
        <v>1586</v>
      </c>
      <c r="B1" s="1511"/>
      <c r="C1" s="1511"/>
      <c r="D1" s="1511"/>
      <c r="E1" s="1511"/>
      <c r="F1" s="1511"/>
      <c r="G1" s="1512"/>
    </row>
    <row r="2" spans="1:7">
      <c r="A2" s="1513" t="s">
        <v>1587</v>
      </c>
      <c r="B2" s="1515" t="s">
        <v>1588</v>
      </c>
      <c r="C2" s="1516"/>
      <c r="D2" s="1519" t="s">
        <v>1589</v>
      </c>
      <c r="E2" s="1521" t="s">
        <v>1590</v>
      </c>
      <c r="F2" s="1523" t="s">
        <v>1591</v>
      </c>
      <c r="G2" s="1521"/>
    </row>
    <row r="3" spans="1:7" ht="14" thickBot="1">
      <c r="A3" s="1514"/>
      <c r="B3" s="1517"/>
      <c r="C3" s="1518"/>
      <c r="D3" s="1520"/>
      <c r="E3" s="1522"/>
      <c r="F3" s="346" t="s">
        <v>1592</v>
      </c>
      <c r="G3" s="347" t="s">
        <v>1593</v>
      </c>
    </row>
    <row r="4" spans="1:7">
      <c r="A4" s="348"/>
      <c r="B4" s="349"/>
      <c r="C4" s="350"/>
      <c r="D4" s="351"/>
      <c r="E4" s="352"/>
      <c r="F4" s="348"/>
      <c r="G4" s="352"/>
    </row>
    <row r="5" spans="1:7">
      <c r="A5" s="353">
        <v>1</v>
      </c>
      <c r="B5" s="354" t="s">
        <v>1594</v>
      </c>
      <c r="C5" s="355"/>
      <c r="D5" s="356" t="s">
        <v>93</v>
      </c>
      <c r="E5" s="357">
        <v>1</v>
      </c>
      <c r="F5" s="358">
        <v>0</v>
      </c>
      <c r="G5" s="359">
        <f t="shared" ref="G5:G12" si="0">F5*E5</f>
        <v>0</v>
      </c>
    </row>
    <row r="6" spans="1:7">
      <c r="A6" s="360">
        <v>2</v>
      </c>
      <c r="B6" s="354" t="s">
        <v>1595</v>
      </c>
      <c r="C6" s="355"/>
      <c r="D6" s="356" t="s">
        <v>93</v>
      </c>
      <c r="E6" s="361">
        <v>1</v>
      </c>
      <c r="F6" s="358">
        <v>0</v>
      </c>
      <c r="G6" s="359">
        <f t="shared" si="0"/>
        <v>0</v>
      </c>
    </row>
    <row r="7" spans="1:7">
      <c r="A7" s="360">
        <v>3</v>
      </c>
      <c r="B7" s="354" t="s">
        <v>1596</v>
      </c>
      <c r="C7" s="355"/>
      <c r="D7" s="356" t="s">
        <v>93</v>
      </c>
      <c r="E7" s="357">
        <v>1</v>
      </c>
      <c r="F7" s="358">
        <v>0</v>
      </c>
      <c r="G7" s="359">
        <f t="shared" si="0"/>
        <v>0</v>
      </c>
    </row>
    <row r="8" spans="1:7">
      <c r="A8" s="360">
        <v>4</v>
      </c>
      <c r="B8" s="354" t="s">
        <v>1597</v>
      </c>
      <c r="C8" s="355"/>
      <c r="D8" s="356" t="s">
        <v>93</v>
      </c>
      <c r="E8" s="357">
        <v>1</v>
      </c>
      <c r="F8" s="358">
        <v>0</v>
      </c>
      <c r="G8" s="359">
        <f t="shared" si="0"/>
        <v>0</v>
      </c>
    </row>
    <row r="9" spans="1:7">
      <c r="A9" s="360">
        <v>5</v>
      </c>
      <c r="B9" s="354" t="s">
        <v>1598</v>
      </c>
      <c r="C9" s="355"/>
      <c r="D9" s="356" t="s">
        <v>93</v>
      </c>
      <c r="E9" s="357">
        <v>1</v>
      </c>
      <c r="F9" s="358">
        <v>0</v>
      </c>
      <c r="G9" s="359">
        <f t="shared" si="0"/>
        <v>0</v>
      </c>
    </row>
    <row r="10" spans="1:7">
      <c r="A10" s="360">
        <v>6</v>
      </c>
      <c r="B10" s="354" t="s">
        <v>1599</v>
      </c>
      <c r="C10" s="355"/>
      <c r="D10" s="356" t="s">
        <v>93</v>
      </c>
      <c r="E10" s="357">
        <v>2</v>
      </c>
      <c r="F10" s="358">
        <v>0</v>
      </c>
      <c r="G10" s="359">
        <f t="shared" si="0"/>
        <v>0</v>
      </c>
    </row>
    <row r="11" spans="1:7">
      <c r="A11" s="360">
        <v>7</v>
      </c>
      <c r="B11" s="354" t="s">
        <v>1600</v>
      </c>
      <c r="C11" s="355"/>
      <c r="D11" s="356" t="s">
        <v>93</v>
      </c>
      <c r="E11" s="357">
        <v>1</v>
      </c>
      <c r="F11" s="358">
        <v>0</v>
      </c>
      <c r="G11" s="359">
        <f t="shared" si="0"/>
        <v>0</v>
      </c>
    </row>
    <row r="12" spans="1:7">
      <c r="A12" s="360">
        <v>8</v>
      </c>
      <c r="B12" s="354" t="s">
        <v>1601</v>
      </c>
      <c r="C12" s="355"/>
      <c r="D12" s="356" t="s">
        <v>93</v>
      </c>
      <c r="E12" s="361">
        <v>1</v>
      </c>
      <c r="F12" s="358">
        <v>0</v>
      </c>
      <c r="G12" s="359">
        <f t="shared" si="0"/>
        <v>0</v>
      </c>
    </row>
    <row r="13" spans="1:7">
      <c r="A13" s="360">
        <v>9</v>
      </c>
      <c r="B13" s="354" t="s">
        <v>1602</v>
      </c>
      <c r="C13" s="355"/>
      <c r="D13" s="356" t="s">
        <v>93</v>
      </c>
      <c r="E13" s="357">
        <v>1</v>
      </c>
      <c r="F13" s="358">
        <v>0</v>
      </c>
      <c r="G13" s="359">
        <f>F13*E13</f>
        <v>0</v>
      </c>
    </row>
    <row r="14" spans="1:7">
      <c r="A14" s="360"/>
      <c r="B14" s="354"/>
      <c r="C14" s="355"/>
      <c r="D14" s="356"/>
      <c r="E14" s="357"/>
      <c r="F14" s="358"/>
      <c r="G14" s="359"/>
    </row>
    <row r="15" spans="1:7">
      <c r="A15" s="360"/>
      <c r="B15" s="354"/>
      <c r="C15" s="355"/>
      <c r="D15" s="356"/>
      <c r="E15" s="357"/>
      <c r="F15" s="358"/>
      <c r="G15" s="359"/>
    </row>
    <row r="16" spans="1:7">
      <c r="A16" s="360"/>
      <c r="B16" s="354"/>
      <c r="C16" s="355"/>
      <c r="D16" s="356"/>
      <c r="E16" s="357"/>
      <c r="F16" s="358"/>
      <c r="G16" s="359"/>
    </row>
    <row r="17" spans="1:7">
      <c r="A17" s="360"/>
      <c r="B17" s="354"/>
      <c r="C17" s="362"/>
      <c r="D17" s="363"/>
      <c r="E17" s="361"/>
      <c r="F17" s="358"/>
      <c r="G17" s="359"/>
    </row>
    <row r="18" spans="1:7">
      <c r="A18" s="360"/>
      <c r="B18" s="354"/>
      <c r="C18" s="362"/>
      <c r="D18" s="363"/>
      <c r="E18" s="361"/>
      <c r="F18" s="358"/>
      <c r="G18" s="359"/>
    </row>
    <row r="19" spans="1:7">
      <c r="A19" s="360"/>
      <c r="B19" s="354"/>
      <c r="C19" s="362"/>
      <c r="D19" s="363"/>
      <c r="E19" s="361"/>
      <c r="F19" s="358"/>
      <c r="G19" s="359"/>
    </row>
    <row r="20" spans="1:7">
      <c r="A20" s="360"/>
      <c r="B20" s="354"/>
      <c r="C20" s="362"/>
      <c r="D20" s="363"/>
      <c r="E20" s="361"/>
      <c r="F20" s="358"/>
      <c r="G20" s="359"/>
    </row>
    <row r="21" spans="1:7">
      <c r="A21" s="360"/>
      <c r="B21" s="354"/>
      <c r="C21" s="362"/>
      <c r="D21" s="363"/>
      <c r="E21" s="361"/>
      <c r="F21" s="358"/>
      <c r="G21" s="359"/>
    </row>
    <row r="22" spans="1:7">
      <c r="A22" s="360"/>
      <c r="B22" s="354"/>
      <c r="C22" s="362"/>
      <c r="D22" s="363"/>
      <c r="E22" s="357"/>
      <c r="F22" s="358"/>
      <c r="G22" s="359"/>
    </row>
    <row r="23" spans="1:7" ht="14" thickBot="1">
      <c r="A23" s="364"/>
      <c r="B23" s="365"/>
      <c r="C23" s="366"/>
      <c r="D23" s="367"/>
      <c r="E23" s="368"/>
      <c r="F23" s="369"/>
      <c r="G23" s="370"/>
    </row>
    <row r="24" spans="1:7" ht="14" thickBot="1">
      <c r="A24" s="371"/>
      <c r="B24" s="372" t="s">
        <v>1593</v>
      </c>
      <c r="C24" s="373"/>
      <c r="D24" s="374"/>
      <c r="E24" s="374"/>
      <c r="F24" s="375"/>
      <c r="G24" s="376">
        <f>SUM(G5:G23)</f>
        <v>0</v>
      </c>
    </row>
    <row r="25" spans="1:7" ht="14" thickBot="1">
      <c r="A25" s="371"/>
      <c r="B25" s="377" t="s">
        <v>1603</v>
      </c>
      <c r="C25" s="378"/>
      <c r="D25" s="379"/>
      <c r="E25" s="379"/>
      <c r="F25" s="380">
        <v>3.5999999999999997E-2</v>
      </c>
      <c r="G25" s="376">
        <f>G24*F25</f>
        <v>0</v>
      </c>
    </row>
    <row r="26" spans="1:7" ht="14" thickBot="1">
      <c r="A26" s="381"/>
      <c r="B26" s="382"/>
      <c r="C26" s="382"/>
      <c r="D26" s="1507" t="s">
        <v>1604</v>
      </c>
      <c r="E26" s="1508"/>
      <c r="F26" s="1509"/>
      <c r="G26" s="383">
        <f>SUM(G24:G25)</f>
        <v>0</v>
      </c>
    </row>
  </sheetData>
  <mergeCells count="7">
    <mergeCell ref="D26:F26"/>
    <mergeCell ref="A1:G1"/>
    <mergeCell ref="A2:A3"/>
    <mergeCell ref="B2:C3"/>
    <mergeCell ref="D2:D3"/>
    <mergeCell ref="E2:E3"/>
    <mergeCell ref="F2:G2"/>
  </mergeCells>
  <conditionalFormatting sqref="G1:G26">
    <cfRule type="cellIs" priority="1" stopIfTrue="1" operator="between">
      <formula>20000</formula>
      <formula>100000</formula>
    </cfRule>
    <cfRule type="cellIs" priority="2" stopIfTrue="1" operator="between">
      <formula>100000</formula>
      <formula>300000</formula>
    </cfRule>
    <cfRule type="cellIs" priority="3" stopIfTrue="1" operator="greaterThan">
      <formula>300000</formula>
    </cfRule>
  </conditionalFormatting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G12" sqref="G12"/>
    </sheetView>
  </sheetViews>
  <sheetFormatPr baseColWidth="10" defaultColWidth="8.7109375" defaultRowHeight="13" x14ac:dyDescent="0"/>
  <cols>
    <col min="2" max="2" width="44.5703125" customWidth="1"/>
    <col min="3" max="3" width="11.85546875" customWidth="1"/>
    <col min="6" max="6" width="11.42578125" customWidth="1"/>
    <col min="7" max="7" width="11.28515625" customWidth="1"/>
  </cols>
  <sheetData>
    <row r="1" spans="1:7" ht="16" thickBot="1">
      <c r="A1" s="1527" t="s">
        <v>1605</v>
      </c>
      <c r="B1" s="1528"/>
      <c r="C1" s="1528"/>
      <c r="D1" s="1528"/>
      <c r="E1" s="1528"/>
      <c r="F1" s="1528"/>
      <c r="G1" s="1529"/>
    </row>
    <row r="2" spans="1:7">
      <c r="A2" s="1523" t="s">
        <v>1606</v>
      </c>
      <c r="B2" s="1531" t="s">
        <v>1607</v>
      </c>
      <c r="C2" s="1531" t="s">
        <v>1608</v>
      </c>
      <c r="D2" s="1531" t="s">
        <v>1589</v>
      </c>
      <c r="E2" s="1533" t="s">
        <v>1590</v>
      </c>
      <c r="F2" s="1523" t="s">
        <v>1591</v>
      </c>
      <c r="G2" s="1521"/>
    </row>
    <row r="3" spans="1:7" ht="14" thickBot="1">
      <c r="A3" s="1530"/>
      <c r="B3" s="1532"/>
      <c r="C3" s="1532"/>
      <c r="D3" s="1532"/>
      <c r="E3" s="1534"/>
      <c r="F3" s="346" t="s">
        <v>1592</v>
      </c>
      <c r="G3" s="347" t="s">
        <v>1593</v>
      </c>
    </row>
    <row r="4" spans="1:7">
      <c r="A4" s="384"/>
      <c r="B4" s="385" t="s">
        <v>1609</v>
      </c>
      <c r="C4" s="386"/>
      <c r="D4" s="387"/>
      <c r="E4" s="388"/>
      <c r="F4" s="389"/>
      <c r="G4" s="390"/>
    </row>
    <row r="5" spans="1:7">
      <c r="A5" s="391">
        <v>1</v>
      </c>
      <c r="B5" s="392" t="s">
        <v>1610</v>
      </c>
      <c r="C5" s="393"/>
      <c r="D5" s="394" t="s">
        <v>93</v>
      </c>
      <c r="E5" s="395">
        <v>6</v>
      </c>
      <c r="F5" s="358">
        <v>0</v>
      </c>
      <c r="G5" s="396">
        <f>F5*E5</f>
        <v>0</v>
      </c>
    </row>
    <row r="6" spans="1:7">
      <c r="A6" s="391">
        <f>A5+1</f>
        <v>2</v>
      </c>
      <c r="B6" s="392" t="s">
        <v>1611</v>
      </c>
      <c r="C6" s="393"/>
      <c r="D6" s="394" t="s">
        <v>93</v>
      </c>
      <c r="E6" s="395">
        <v>6</v>
      </c>
      <c r="F6" s="358">
        <v>0</v>
      </c>
      <c r="G6" s="396">
        <f t="shared" ref="G6:G32" si="0">F6*E6</f>
        <v>0</v>
      </c>
    </row>
    <row r="7" spans="1:7">
      <c r="A7" s="391">
        <f t="shared" ref="A7:A31" si="1">A6+1</f>
        <v>3</v>
      </c>
      <c r="B7" s="397" t="s">
        <v>1612</v>
      </c>
      <c r="C7" s="398"/>
      <c r="D7" s="399" t="s">
        <v>93</v>
      </c>
      <c r="E7" s="400">
        <v>1</v>
      </c>
      <c r="F7" s="358">
        <v>0</v>
      </c>
      <c r="G7" s="396">
        <f t="shared" si="0"/>
        <v>0</v>
      </c>
    </row>
    <row r="8" spans="1:7">
      <c r="A8" s="391">
        <f t="shared" si="1"/>
        <v>4</v>
      </c>
      <c r="B8" s="401" t="s">
        <v>1613</v>
      </c>
      <c r="C8" s="401"/>
      <c r="D8" s="402" t="s">
        <v>93</v>
      </c>
      <c r="E8" s="400">
        <v>1</v>
      </c>
      <c r="F8" s="358">
        <v>0</v>
      </c>
      <c r="G8" s="396">
        <f t="shared" si="0"/>
        <v>0</v>
      </c>
    </row>
    <row r="9" spans="1:7">
      <c r="A9" s="391">
        <f t="shared" si="1"/>
        <v>5</v>
      </c>
      <c r="B9" s="397" t="s">
        <v>1614</v>
      </c>
      <c r="C9" s="397"/>
      <c r="D9" s="402" t="s">
        <v>1094</v>
      </c>
      <c r="E9" s="400">
        <v>4.5</v>
      </c>
      <c r="F9" s="358">
        <v>0</v>
      </c>
      <c r="G9" s="396">
        <f t="shared" si="0"/>
        <v>0</v>
      </c>
    </row>
    <row r="10" spans="1:7">
      <c r="A10" s="391">
        <f t="shared" si="1"/>
        <v>6</v>
      </c>
      <c r="B10" s="397" t="s">
        <v>1615</v>
      </c>
      <c r="C10" s="403"/>
      <c r="D10" s="404" t="s">
        <v>93</v>
      </c>
      <c r="E10" s="400">
        <v>26</v>
      </c>
      <c r="F10" s="358">
        <v>0</v>
      </c>
      <c r="G10" s="396">
        <f t="shared" si="0"/>
        <v>0</v>
      </c>
    </row>
    <row r="11" spans="1:7">
      <c r="A11" s="391">
        <f t="shared" si="1"/>
        <v>7</v>
      </c>
      <c r="B11" s="397" t="s">
        <v>1616</v>
      </c>
      <c r="C11" s="405"/>
      <c r="D11" s="399" t="s">
        <v>93</v>
      </c>
      <c r="E11" s="400">
        <v>26</v>
      </c>
      <c r="F11" s="358">
        <v>0</v>
      </c>
      <c r="G11" s="396">
        <f t="shared" si="0"/>
        <v>0</v>
      </c>
    </row>
    <row r="12" spans="1:7">
      <c r="A12" s="391">
        <f t="shared" si="1"/>
        <v>8</v>
      </c>
      <c r="B12" s="406" t="s">
        <v>1617</v>
      </c>
      <c r="C12" s="406"/>
      <c r="D12" s="402" t="s">
        <v>93</v>
      </c>
      <c r="E12" s="400">
        <v>50</v>
      </c>
      <c r="F12" s="358">
        <v>0</v>
      </c>
      <c r="G12" s="396">
        <f t="shared" si="0"/>
        <v>0</v>
      </c>
    </row>
    <row r="13" spans="1:7">
      <c r="A13" s="391">
        <f t="shared" si="1"/>
        <v>9</v>
      </c>
      <c r="B13" s="397" t="s">
        <v>1618</v>
      </c>
      <c r="C13" s="405"/>
      <c r="D13" s="399" t="s">
        <v>309</v>
      </c>
      <c r="E13" s="400">
        <v>4</v>
      </c>
      <c r="F13" s="358">
        <v>0</v>
      </c>
      <c r="G13" s="396">
        <f t="shared" si="0"/>
        <v>0</v>
      </c>
    </row>
    <row r="14" spans="1:7">
      <c r="A14" s="391">
        <f t="shared" si="1"/>
        <v>10</v>
      </c>
      <c r="B14" s="397" t="s">
        <v>1619</v>
      </c>
      <c r="C14" s="405"/>
      <c r="D14" s="399" t="s">
        <v>309</v>
      </c>
      <c r="E14" s="400">
        <v>4</v>
      </c>
      <c r="F14" s="358">
        <v>0</v>
      </c>
      <c r="G14" s="396">
        <f t="shared" si="0"/>
        <v>0</v>
      </c>
    </row>
    <row r="15" spans="1:7">
      <c r="A15" s="391">
        <f t="shared" si="1"/>
        <v>11</v>
      </c>
      <c r="B15" s="407" t="s">
        <v>1620</v>
      </c>
      <c r="C15" s="408"/>
      <c r="D15" s="404" t="s">
        <v>309</v>
      </c>
      <c r="E15" s="400">
        <v>228</v>
      </c>
      <c r="F15" s="358">
        <v>0</v>
      </c>
      <c r="G15" s="396">
        <f t="shared" si="0"/>
        <v>0</v>
      </c>
    </row>
    <row r="16" spans="1:7">
      <c r="A16" s="391">
        <f t="shared" si="1"/>
        <v>12</v>
      </c>
      <c r="B16" s="401" t="s">
        <v>1621</v>
      </c>
      <c r="C16" s="409"/>
      <c r="D16" s="402" t="s">
        <v>1622</v>
      </c>
      <c r="E16" s="400">
        <v>2</v>
      </c>
      <c r="F16" s="358">
        <v>0</v>
      </c>
      <c r="G16" s="396">
        <f t="shared" si="0"/>
        <v>0</v>
      </c>
    </row>
    <row r="17" spans="1:7">
      <c r="A17" s="391">
        <f t="shared" si="1"/>
        <v>13</v>
      </c>
      <c r="B17" s="410" t="s">
        <v>1623</v>
      </c>
      <c r="C17" s="410"/>
      <c r="D17" s="411" t="s">
        <v>93</v>
      </c>
      <c r="E17" s="412">
        <v>2</v>
      </c>
      <c r="F17" s="358">
        <v>0</v>
      </c>
      <c r="G17" s="396">
        <f t="shared" si="0"/>
        <v>0</v>
      </c>
    </row>
    <row r="18" spans="1:7">
      <c r="A18" s="391">
        <f t="shared" si="1"/>
        <v>14</v>
      </c>
      <c r="B18" s="401" t="s">
        <v>1624</v>
      </c>
      <c r="C18" s="401"/>
      <c r="D18" s="402" t="s">
        <v>309</v>
      </c>
      <c r="E18" s="400">
        <v>64</v>
      </c>
      <c r="F18" s="358">
        <v>0</v>
      </c>
      <c r="G18" s="396">
        <f t="shared" si="0"/>
        <v>0</v>
      </c>
    </row>
    <row r="19" spans="1:7">
      <c r="A19" s="391">
        <f t="shared" si="1"/>
        <v>15</v>
      </c>
      <c r="B19" s="401" t="s">
        <v>1625</v>
      </c>
      <c r="C19" s="409"/>
      <c r="D19" s="402" t="s">
        <v>309</v>
      </c>
      <c r="E19" s="400">
        <v>64</v>
      </c>
      <c r="F19" s="358">
        <v>0</v>
      </c>
      <c r="G19" s="396">
        <f t="shared" si="0"/>
        <v>0</v>
      </c>
    </row>
    <row r="20" spans="1:7">
      <c r="A20" s="391">
        <f t="shared" si="1"/>
        <v>16</v>
      </c>
      <c r="B20" s="401" t="s">
        <v>1626</v>
      </c>
      <c r="C20" s="409"/>
      <c r="D20" s="402" t="s">
        <v>93</v>
      </c>
      <c r="E20" s="400">
        <v>6</v>
      </c>
      <c r="F20" s="358">
        <v>0</v>
      </c>
      <c r="G20" s="396">
        <f t="shared" si="0"/>
        <v>0</v>
      </c>
    </row>
    <row r="21" spans="1:7">
      <c r="A21" s="391">
        <f t="shared" si="1"/>
        <v>17</v>
      </c>
      <c r="B21" s="401" t="s">
        <v>1627</v>
      </c>
      <c r="C21" s="401"/>
      <c r="D21" s="402" t="s">
        <v>93</v>
      </c>
      <c r="E21" s="400">
        <v>42</v>
      </c>
      <c r="F21" s="358">
        <v>0</v>
      </c>
      <c r="G21" s="396">
        <f t="shared" si="0"/>
        <v>0</v>
      </c>
    </row>
    <row r="22" spans="1:7">
      <c r="A22" s="391">
        <f t="shared" si="1"/>
        <v>18</v>
      </c>
      <c r="B22" s="413" t="s">
        <v>1628</v>
      </c>
      <c r="C22" s="401"/>
      <c r="D22" s="402" t="s">
        <v>93</v>
      </c>
      <c r="E22" s="400">
        <v>2</v>
      </c>
      <c r="F22" s="358">
        <v>0</v>
      </c>
      <c r="G22" s="396">
        <f>F22*E22</f>
        <v>0</v>
      </c>
    </row>
    <row r="23" spans="1:7">
      <c r="A23" s="391">
        <f t="shared" si="1"/>
        <v>19</v>
      </c>
      <c r="B23" s="407" t="s">
        <v>1629</v>
      </c>
      <c r="C23" s="393"/>
      <c r="D23" s="394" t="s">
        <v>93</v>
      </c>
      <c r="E23" s="414">
        <v>8</v>
      </c>
      <c r="F23" s="358">
        <v>0</v>
      </c>
      <c r="G23" s="396">
        <f t="shared" si="0"/>
        <v>0</v>
      </c>
    </row>
    <row r="24" spans="1:7">
      <c r="A24" s="391">
        <f t="shared" si="1"/>
        <v>20</v>
      </c>
      <c r="B24" s="407" t="s">
        <v>1630</v>
      </c>
      <c r="C24" s="393"/>
      <c r="D24" s="394" t="s">
        <v>93</v>
      </c>
      <c r="E24" s="414">
        <v>8</v>
      </c>
      <c r="F24" s="358">
        <v>0</v>
      </c>
      <c r="G24" s="396">
        <f t="shared" si="0"/>
        <v>0</v>
      </c>
    </row>
    <row r="25" spans="1:7">
      <c r="A25" s="391">
        <f t="shared" si="1"/>
        <v>21</v>
      </c>
      <c r="B25" s="415" t="s">
        <v>1631</v>
      </c>
      <c r="C25" s="415"/>
      <c r="D25" s="416" t="s">
        <v>93</v>
      </c>
      <c r="E25" s="417">
        <v>6</v>
      </c>
      <c r="F25" s="358">
        <v>0</v>
      </c>
      <c r="G25" s="396">
        <f t="shared" si="0"/>
        <v>0</v>
      </c>
    </row>
    <row r="26" spans="1:7">
      <c r="A26" s="391">
        <f t="shared" si="1"/>
        <v>22</v>
      </c>
      <c r="B26" s="415" t="s">
        <v>1632</v>
      </c>
      <c r="C26" s="415"/>
      <c r="D26" s="416" t="s">
        <v>207</v>
      </c>
      <c r="E26" s="417">
        <v>0.5</v>
      </c>
      <c r="F26" s="358">
        <v>0</v>
      </c>
      <c r="G26" s="396">
        <f t="shared" si="0"/>
        <v>0</v>
      </c>
    </row>
    <row r="27" spans="1:7">
      <c r="A27" s="391">
        <f t="shared" si="1"/>
        <v>23</v>
      </c>
      <c r="B27" s="410" t="s">
        <v>1633</v>
      </c>
      <c r="C27" s="410"/>
      <c r="D27" s="416" t="s">
        <v>1094</v>
      </c>
      <c r="E27" s="412">
        <v>3</v>
      </c>
      <c r="F27" s="358">
        <v>0</v>
      </c>
      <c r="G27" s="396">
        <f t="shared" si="0"/>
        <v>0</v>
      </c>
    </row>
    <row r="28" spans="1:7">
      <c r="A28" s="391">
        <f t="shared" si="1"/>
        <v>24</v>
      </c>
      <c r="B28" s="418" t="s">
        <v>1634</v>
      </c>
      <c r="C28" s="401"/>
      <c r="D28" s="399" t="s">
        <v>1094</v>
      </c>
      <c r="E28" s="400">
        <v>2</v>
      </c>
      <c r="F28" s="358">
        <v>0</v>
      </c>
      <c r="G28" s="396">
        <f t="shared" si="0"/>
        <v>0</v>
      </c>
    </row>
    <row r="29" spans="1:7">
      <c r="A29" s="391">
        <f t="shared" si="1"/>
        <v>25</v>
      </c>
      <c r="B29" s="410" t="s">
        <v>1635</v>
      </c>
      <c r="C29" s="410"/>
      <c r="D29" s="411" t="s">
        <v>207</v>
      </c>
      <c r="E29" s="412">
        <v>0.01</v>
      </c>
      <c r="F29" s="358">
        <v>0</v>
      </c>
      <c r="G29" s="396">
        <f t="shared" si="0"/>
        <v>0</v>
      </c>
    </row>
    <row r="30" spans="1:7">
      <c r="A30" s="391">
        <f t="shared" si="1"/>
        <v>26</v>
      </c>
      <c r="B30" s="410"/>
      <c r="C30" s="410"/>
      <c r="D30" s="411"/>
      <c r="E30" s="412"/>
      <c r="F30" s="358">
        <v>0</v>
      </c>
      <c r="G30" s="396">
        <f t="shared" si="0"/>
        <v>0</v>
      </c>
    </row>
    <row r="31" spans="1:7">
      <c r="A31" s="391">
        <f t="shared" si="1"/>
        <v>27</v>
      </c>
      <c r="B31" s="410"/>
      <c r="C31" s="410"/>
      <c r="D31" s="416"/>
      <c r="E31" s="412"/>
      <c r="F31" s="358">
        <v>0</v>
      </c>
      <c r="G31" s="396">
        <f t="shared" si="0"/>
        <v>0</v>
      </c>
    </row>
    <row r="32" spans="1:7">
      <c r="A32" s="419">
        <f>A31+1</f>
        <v>28</v>
      </c>
      <c r="B32" s="415"/>
      <c r="C32" s="415"/>
      <c r="D32" s="416"/>
      <c r="E32" s="417"/>
      <c r="F32" s="358">
        <v>0</v>
      </c>
      <c r="G32" s="396">
        <f t="shared" si="0"/>
        <v>0</v>
      </c>
    </row>
    <row r="33" spans="1:7">
      <c r="A33" s="419">
        <v>29</v>
      </c>
      <c r="B33" s="415"/>
      <c r="C33" s="415"/>
      <c r="D33" s="416"/>
      <c r="E33" s="417"/>
      <c r="F33" s="358">
        <v>0</v>
      </c>
      <c r="G33" s="396">
        <f>F33*E33</f>
        <v>0</v>
      </c>
    </row>
    <row r="34" spans="1:7" ht="14" thickBot="1">
      <c r="A34" s="419">
        <v>30</v>
      </c>
      <c r="B34" s="415"/>
      <c r="C34" s="415"/>
      <c r="D34" s="416"/>
      <c r="E34" s="417"/>
      <c r="F34" s="358">
        <v>0</v>
      </c>
      <c r="G34" s="396">
        <f>F34*E34</f>
        <v>0</v>
      </c>
    </row>
    <row r="35" spans="1:7">
      <c r="A35" s="420"/>
      <c r="B35" s="385" t="s">
        <v>1636</v>
      </c>
      <c r="C35" s="421"/>
      <c r="D35" s="422"/>
      <c r="E35" s="423"/>
      <c r="F35" s="389"/>
      <c r="G35" s="390"/>
    </row>
    <row r="36" spans="1:7">
      <c r="A36" s="424">
        <v>1</v>
      </c>
      <c r="B36" s="407" t="s">
        <v>1637</v>
      </c>
      <c r="C36" s="393"/>
      <c r="D36" s="394" t="s">
        <v>309</v>
      </c>
      <c r="E36" s="425">
        <v>32</v>
      </c>
      <c r="F36" s="358">
        <v>0</v>
      </c>
      <c r="G36" s="396">
        <f>F36*E36</f>
        <v>0</v>
      </c>
    </row>
    <row r="37" spans="1:7" ht="24">
      <c r="A37" s="424">
        <v>2</v>
      </c>
      <c r="B37" s="426" t="s">
        <v>1638</v>
      </c>
      <c r="C37" s="393"/>
      <c r="D37" s="394" t="s">
        <v>309</v>
      </c>
      <c r="E37" s="425">
        <v>16</v>
      </c>
      <c r="F37" s="358">
        <v>0</v>
      </c>
      <c r="G37" s="396">
        <f t="shared" ref="G37:G77" si="2">F37*E37</f>
        <v>0</v>
      </c>
    </row>
    <row r="38" spans="1:7" ht="24">
      <c r="A38" s="424">
        <v>3</v>
      </c>
      <c r="B38" s="426" t="s">
        <v>1639</v>
      </c>
      <c r="C38" s="393"/>
      <c r="D38" s="394" t="s">
        <v>309</v>
      </c>
      <c r="E38" s="425">
        <v>72</v>
      </c>
      <c r="F38" s="358">
        <v>0</v>
      </c>
      <c r="G38" s="396">
        <f t="shared" si="2"/>
        <v>0</v>
      </c>
    </row>
    <row r="39" spans="1:7">
      <c r="A39" s="424">
        <v>4</v>
      </c>
      <c r="B39" s="407" t="s">
        <v>1640</v>
      </c>
      <c r="C39" s="393"/>
      <c r="D39" s="394" t="s">
        <v>309</v>
      </c>
      <c r="E39" s="395">
        <v>4</v>
      </c>
      <c r="F39" s="358">
        <v>0</v>
      </c>
      <c r="G39" s="396">
        <f>F39*E39</f>
        <v>0</v>
      </c>
    </row>
    <row r="40" spans="1:7">
      <c r="A40" s="424">
        <v>5</v>
      </c>
      <c r="B40" s="407" t="s">
        <v>1620</v>
      </c>
      <c r="C40" s="393"/>
      <c r="D40" s="394" t="s">
        <v>309</v>
      </c>
      <c r="E40" s="395">
        <v>30</v>
      </c>
      <c r="F40" s="358">
        <v>0</v>
      </c>
      <c r="G40" s="396">
        <f t="shared" si="2"/>
        <v>0</v>
      </c>
    </row>
    <row r="41" spans="1:7">
      <c r="A41" s="424">
        <v>6</v>
      </c>
      <c r="B41" s="407" t="s">
        <v>1631</v>
      </c>
      <c r="C41" s="393"/>
      <c r="D41" s="394" t="s">
        <v>93</v>
      </c>
      <c r="E41" s="395">
        <v>42</v>
      </c>
      <c r="F41" s="358">
        <v>0</v>
      </c>
      <c r="G41" s="396">
        <f t="shared" si="2"/>
        <v>0</v>
      </c>
    </row>
    <row r="42" spans="1:7">
      <c r="A42" s="424">
        <v>7</v>
      </c>
      <c r="B42" s="392" t="s">
        <v>1610</v>
      </c>
      <c r="C42" s="393"/>
      <c r="D42" s="394" t="s">
        <v>93</v>
      </c>
      <c r="E42" s="395">
        <v>6</v>
      </c>
      <c r="F42" s="358">
        <v>0</v>
      </c>
      <c r="G42" s="396">
        <f t="shared" si="2"/>
        <v>0</v>
      </c>
    </row>
    <row r="43" spans="1:7">
      <c r="A43" s="424">
        <v>8</v>
      </c>
      <c r="B43" s="392" t="s">
        <v>1611</v>
      </c>
      <c r="C43" s="393"/>
      <c r="D43" s="394" t="s">
        <v>93</v>
      </c>
      <c r="E43" s="395">
        <v>3</v>
      </c>
      <c r="F43" s="358">
        <v>0</v>
      </c>
      <c r="G43" s="396">
        <f t="shared" si="2"/>
        <v>0</v>
      </c>
    </row>
    <row r="44" spans="1:7">
      <c r="A44" s="424">
        <v>9</v>
      </c>
      <c r="B44" s="407" t="s">
        <v>1641</v>
      </c>
      <c r="C44" s="393"/>
      <c r="D44" s="394" t="s">
        <v>93</v>
      </c>
      <c r="E44" s="395">
        <v>28</v>
      </c>
      <c r="F44" s="358">
        <v>0</v>
      </c>
      <c r="G44" s="396">
        <f t="shared" si="2"/>
        <v>0</v>
      </c>
    </row>
    <row r="45" spans="1:7">
      <c r="A45" s="424">
        <v>10</v>
      </c>
      <c r="B45" s="407" t="s">
        <v>1642</v>
      </c>
      <c r="C45" s="393"/>
      <c r="D45" s="394" t="s">
        <v>93</v>
      </c>
      <c r="E45" s="395">
        <v>0.24</v>
      </c>
      <c r="F45" s="358">
        <v>0</v>
      </c>
      <c r="G45" s="396">
        <f t="shared" si="2"/>
        <v>0</v>
      </c>
    </row>
    <row r="46" spans="1:7">
      <c r="A46" s="424">
        <v>11</v>
      </c>
      <c r="B46" s="407" t="s">
        <v>1614</v>
      </c>
      <c r="C46" s="393"/>
      <c r="D46" s="394" t="s">
        <v>1094</v>
      </c>
      <c r="E46" s="395">
        <v>48</v>
      </c>
      <c r="F46" s="358">
        <v>0</v>
      </c>
      <c r="G46" s="396">
        <f t="shared" si="2"/>
        <v>0</v>
      </c>
    </row>
    <row r="47" spans="1:7">
      <c r="A47" s="424">
        <v>12</v>
      </c>
      <c r="B47" s="407" t="s">
        <v>1643</v>
      </c>
      <c r="C47" s="393"/>
      <c r="D47" s="394" t="s">
        <v>93</v>
      </c>
      <c r="E47" s="395">
        <v>14</v>
      </c>
      <c r="F47" s="358">
        <v>0</v>
      </c>
      <c r="G47" s="396">
        <f t="shared" si="2"/>
        <v>0</v>
      </c>
    </row>
    <row r="48" spans="1:7">
      <c r="A48" s="424">
        <v>13</v>
      </c>
      <c r="B48" s="407" t="s">
        <v>1644</v>
      </c>
      <c r="C48" s="393"/>
      <c r="D48" s="394" t="s">
        <v>93</v>
      </c>
      <c r="E48" s="395">
        <v>4</v>
      </c>
      <c r="F48" s="358">
        <v>0</v>
      </c>
      <c r="G48" s="396">
        <f t="shared" si="2"/>
        <v>0</v>
      </c>
    </row>
    <row r="49" spans="1:7">
      <c r="A49" s="424">
        <v>14</v>
      </c>
      <c r="B49" s="407" t="s">
        <v>1645</v>
      </c>
      <c r="C49" s="393"/>
      <c r="D49" s="394" t="s">
        <v>190</v>
      </c>
      <c r="E49" s="395">
        <v>15</v>
      </c>
      <c r="F49" s="358">
        <v>0</v>
      </c>
      <c r="G49" s="396">
        <f t="shared" si="2"/>
        <v>0</v>
      </c>
    </row>
    <row r="50" spans="1:7">
      <c r="A50" s="424">
        <v>15</v>
      </c>
      <c r="B50" s="392" t="s">
        <v>1646</v>
      </c>
      <c r="C50" s="393"/>
      <c r="D50" s="394" t="s">
        <v>1094</v>
      </c>
      <c r="E50" s="395">
        <v>3</v>
      </c>
      <c r="F50" s="358">
        <v>0</v>
      </c>
      <c r="G50" s="396">
        <f t="shared" si="2"/>
        <v>0</v>
      </c>
    </row>
    <row r="51" spans="1:7">
      <c r="A51" s="424">
        <f>A50+1</f>
        <v>16</v>
      </c>
      <c r="B51" s="407" t="s">
        <v>1647</v>
      </c>
      <c r="C51" s="393"/>
      <c r="D51" s="394" t="s">
        <v>93</v>
      </c>
      <c r="E51" s="425">
        <v>3</v>
      </c>
      <c r="F51" s="358">
        <v>0</v>
      </c>
      <c r="G51" s="396">
        <f t="shared" si="2"/>
        <v>0</v>
      </c>
    </row>
    <row r="52" spans="1:7">
      <c r="A52" s="424">
        <f t="shared" ref="A52:A77" si="3">A51+1</f>
        <v>17</v>
      </c>
      <c r="B52" s="407" t="s">
        <v>1648</v>
      </c>
      <c r="C52" s="393"/>
      <c r="D52" s="394" t="s">
        <v>93</v>
      </c>
      <c r="E52" s="425">
        <v>3</v>
      </c>
      <c r="F52" s="358">
        <v>0</v>
      </c>
      <c r="G52" s="396">
        <f t="shared" si="2"/>
        <v>0</v>
      </c>
    </row>
    <row r="53" spans="1:7">
      <c r="A53" s="424">
        <f t="shared" si="3"/>
        <v>18</v>
      </c>
      <c r="B53" s="407" t="s">
        <v>1649</v>
      </c>
      <c r="C53" s="393"/>
      <c r="D53" s="394" t="s">
        <v>309</v>
      </c>
      <c r="E53" s="425">
        <v>12</v>
      </c>
      <c r="F53" s="358">
        <v>0</v>
      </c>
      <c r="G53" s="396">
        <f t="shared" si="2"/>
        <v>0</v>
      </c>
    </row>
    <row r="54" spans="1:7">
      <c r="A54" s="424">
        <f t="shared" si="3"/>
        <v>19</v>
      </c>
      <c r="B54" s="407" t="s">
        <v>1650</v>
      </c>
      <c r="C54" s="393"/>
      <c r="D54" s="394" t="s">
        <v>93</v>
      </c>
      <c r="E54" s="425">
        <v>8</v>
      </c>
      <c r="F54" s="358">
        <v>0</v>
      </c>
      <c r="G54" s="396">
        <f t="shared" si="2"/>
        <v>0</v>
      </c>
    </row>
    <row r="55" spans="1:7">
      <c r="A55" s="424">
        <f t="shared" si="3"/>
        <v>20</v>
      </c>
      <c r="B55" s="407" t="s">
        <v>1629</v>
      </c>
      <c r="C55" s="393"/>
      <c r="D55" s="394" t="s">
        <v>93</v>
      </c>
      <c r="E55" s="414">
        <v>3</v>
      </c>
      <c r="F55" s="358">
        <v>0</v>
      </c>
      <c r="G55" s="396">
        <f t="shared" si="2"/>
        <v>0</v>
      </c>
    </row>
    <row r="56" spans="1:7">
      <c r="A56" s="424">
        <f t="shared" si="3"/>
        <v>21</v>
      </c>
      <c r="B56" s="407" t="s">
        <v>1630</v>
      </c>
      <c r="C56" s="393"/>
      <c r="D56" s="394" t="s">
        <v>93</v>
      </c>
      <c r="E56" s="414">
        <v>3</v>
      </c>
      <c r="F56" s="358">
        <v>0</v>
      </c>
      <c r="G56" s="396">
        <f t="shared" si="2"/>
        <v>0</v>
      </c>
    </row>
    <row r="57" spans="1:7">
      <c r="A57" s="424">
        <f t="shared" si="3"/>
        <v>22</v>
      </c>
      <c r="B57" s="407" t="s">
        <v>1651</v>
      </c>
      <c r="C57" s="393"/>
      <c r="D57" s="394" t="s">
        <v>93</v>
      </c>
      <c r="E57" s="414">
        <v>2</v>
      </c>
      <c r="F57" s="358">
        <v>0</v>
      </c>
      <c r="G57" s="396">
        <f t="shared" si="2"/>
        <v>0</v>
      </c>
    </row>
    <row r="58" spans="1:7">
      <c r="A58" s="424">
        <f t="shared" si="3"/>
        <v>23</v>
      </c>
      <c r="B58" s="407" t="s">
        <v>1652</v>
      </c>
      <c r="C58" s="393"/>
      <c r="D58" s="394" t="s">
        <v>93</v>
      </c>
      <c r="E58" s="414">
        <v>3</v>
      </c>
      <c r="F58" s="358">
        <v>0</v>
      </c>
      <c r="G58" s="396">
        <f t="shared" si="2"/>
        <v>0</v>
      </c>
    </row>
    <row r="59" spans="1:7">
      <c r="A59" s="424">
        <f t="shared" si="3"/>
        <v>24</v>
      </c>
      <c r="B59" s="407" t="s">
        <v>1653</v>
      </c>
      <c r="C59" s="393"/>
      <c r="D59" s="394" t="s">
        <v>93</v>
      </c>
      <c r="E59" s="414">
        <v>2</v>
      </c>
      <c r="F59" s="358">
        <v>0</v>
      </c>
      <c r="G59" s="396">
        <f t="shared" si="2"/>
        <v>0</v>
      </c>
    </row>
    <row r="60" spans="1:7">
      <c r="A60" s="424">
        <f t="shared" si="3"/>
        <v>25</v>
      </c>
      <c r="B60" s="407" t="s">
        <v>1654</v>
      </c>
      <c r="C60" s="393"/>
      <c r="D60" s="394" t="s">
        <v>93</v>
      </c>
      <c r="E60" s="414">
        <v>2</v>
      </c>
      <c r="F60" s="358">
        <v>0</v>
      </c>
      <c r="G60" s="396">
        <f t="shared" si="2"/>
        <v>0</v>
      </c>
    </row>
    <row r="61" spans="1:7">
      <c r="A61" s="424">
        <f t="shared" si="3"/>
        <v>26</v>
      </c>
      <c r="B61" s="392" t="s">
        <v>1655</v>
      </c>
      <c r="C61" s="394"/>
      <c r="D61" s="394" t="s">
        <v>93</v>
      </c>
      <c r="E61" s="414">
        <v>3</v>
      </c>
      <c r="F61" s="358">
        <v>0</v>
      </c>
      <c r="G61" s="396">
        <f t="shared" si="2"/>
        <v>0</v>
      </c>
    </row>
    <row r="62" spans="1:7">
      <c r="A62" s="424">
        <f t="shared" si="3"/>
        <v>27</v>
      </c>
      <c r="B62" s="392" t="s">
        <v>1656</v>
      </c>
      <c r="C62" s="394"/>
      <c r="D62" s="394" t="s">
        <v>93</v>
      </c>
      <c r="E62" s="414">
        <v>1</v>
      </c>
      <c r="F62" s="358">
        <v>0</v>
      </c>
      <c r="G62" s="396">
        <f t="shared" si="2"/>
        <v>0</v>
      </c>
    </row>
    <row r="63" spans="1:7">
      <c r="A63" s="424">
        <f t="shared" si="3"/>
        <v>28</v>
      </c>
      <c r="B63" s="392" t="s">
        <v>1657</v>
      </c>
      <c r="C63" s="394"/>
      <c r="D63" s="394" t="s">
        <v>93</v>
      </c>
      <c r="E63" s="414">
        <v>6</v>
      </c>
      <c r="F63" s="358">
        <v>0</v>
      </c>
      <c r="G63" s="396">
        <f t="shared" si="2"/>
        <v>0</v>
      </c>
    </row>
    <row r="64" spans="1:7">
      <c r="A64" s="424">
        <f t="shared" si="3"/>
        <v>29</v>
      </c>
      <c r="B64" s="407" t="s">
        <v>1658</v>
      </c>
      <c r="C64" s="393"/>
      <c r="D64" s="394" t="s">
        <v>207</v>
      </c>
      <c r="E64" s="425">
        <v>1</v>
      </c>
      <c r="F64" s="358">
        <v>0</v>
      </c>
      <c r="G64" s="396">
        <f t="shared" si="2"/>
        <v>0</v>
      </c>
    </row>
    <row r="65" spans="1:7">
      <c r="A65" s="424">
        <f t="shared" si="3"/>
        <v>30</v>
      </c>
      <c r="B65" s="407" t="s">
        <v>1659</v>
      </c>
      <c r="C65" s="393"/>
      <c r="D65" s="394" t="s">
        <v>255</v>
      </c>
      <c r="E65" s="425">
        <v>7.2</v>
      </c>
      <c r="F65" s="358">
        <v>0</v>
      </c>
      <c r="G65" s="396">
        <f t="shared" si="2"/>
        <v>0</v>
      </c>
    </row>
    <row r="66" spans="1:7">
      <c r="A66" s="424">
        <f t="shared" si="3"/>
        <v>31</v>
      </c>
      <c r="B66" s="392" t="s">
        <v>1660</v>
      </c>
      <c r="C66" s="394"/>
      <c r="D66" s="394" t="s">
        <v>1661</v>
      </c>
      <c r="E66" s="414">
        <v>1</v>
      </c>
      <c r="F66" s="358">
        <v>0</v>
      </c>
      <c r="G66" s="396">
        <f t="shared" si="2"/>
        <v>0</v>
      </c>
    </row>
    <row r="67" spans="1:7">
      <c r="A67" s="424">
        <f t="shared" si="3"/>
        <v>32</v>
      </c>
      <c r="B67" s="392" t="s">
        <v>1662</v>
      </c>
      <c r="C67" s="394"/>
      <c r="D67" s="394" t="s">
        <v>1661</v>
      </c>
      <c r="E67" s="414">
        <v>1</v>
      </c>
      <c r="F67" s="358">
        <v>0</v>
      </c>
      <c r="G67" s="396">
        <f t="shared" si="2"/>
        <v>0</v>
      </c>
    </row>
    <row r="68" spans="1:7">
      <c r="A68" s="424">
        <f t="shared" si="3"/>
        <v>33</v>
      </c>
      <c r="B68" s="392" t="s">
        <v>1663</v>
      </c>
      <c r="C68" s="394"/>
      <c r="D68" s="394" t="s">
        <v>93</v>
      </c>
      <c r="E68" s="414">
        <v>1</v>
      </c>
      <c r="F68" s="358">
        <v>0</v>
      </c>
      <c r="G68" s="396">
        <f t="shared" si="2"/>
        <v>0</v>
      </c>
    </row>
    <row r="69" spans="1:7">
      <c r="A69" s="424">
        <f t="shared" si="3"/>
        <v>34</v>
      </c>
      <c r="B69" s="392" t="s">
        <v>1664</v>
      </c>
      <c r="C69" s="394"/>
      <c r="D69" s="394" t="s">
        <v>93</v>
      </c>
      <c r="E69" s="414">
        <v>1</v>
      </c>
      <c r="F69" s="358">
        <v>0</v>
      </c>
      <c r="G69" s="396">
        <f t="shared" si="2"/>
        <v>0</v>
      </c>
    </row>
    <row r="70" spans="1:7">
      <c r="A70" s="424">
        <f t="shared" si="3"/>
        <v>35</v>
      </c>
      <c r="B70" s="407" t="s">
        <v>1665</v>
      </c>
      <c r="C70" s="393"/>
      <c r="D70" s="394" t="s">
        <v>93</v>
      </c>
      <c r="E70" s="425">
        <v>1</v>
      </c>
      <c r="F70" s="358">
        <v>0</v>
      </c>
      <c r="G70" s="396">
        <f t="shared" si="2"/>
        <v>0</v>
      </c>
    </row>
    <row r="71" spans="1:7">
      <c r="A71" s="424">
        <f t="shared" si="3"/>
        <v>36</v>
      </c>
      <c r="B71" s="392" t="s">
        <v>1666</v>
      </c>
      <c r="C71" s="394"/>
      <c r="D71" s="394" t="s">
        <v>93</v>
      </c>
      <c r="E71" s="425">
        <v>1</v>
      </c>
      <c r="F71" s="358">
        <v>0</v>
      </c>
      <c r="G71" s="396">
        <f t="shared" si="2"/>
        <v>0</v>
      </c>
    </row>
    <row r="72" spans="1:7">
      <c r="A72" s="424">
        <f t="shared" si="3"/>
        <v>37</v>
      </c>
      <c r="B72" s="407"/>
      <c r="C72" s="393"/>
      <c r="D72" s="394"/>
      <c r="E72" s="425"/>
      <c r="F72" s="358">
        <v>0</v>
      </c>
      <c r="G72" s="396">
        <f t="shared" si="2"/>
        <v>0</v>
      </c>
    </row>
    <row r="73" spans="1:7">
      <c r="A73" s="424">
        <f t="shared" si="3"/>
        <v>38</v>
      </c>
      <c r="B73" s="392"/>
      <c r="C73" s="394"/>
      <c r="D73" s="394"/>
      <c r="E73" s="427"/>
      <c r="F73" s="358">
        <v>0</v>
      </c>
      <c r="G73" s="396">
        <f t="shared" si="2"/>
        <v>0</v>
      </c>
    </row>
    <row r="74" spans="1:7">
      <c r="A74" s="424">
        <f t="shared" si="3"/>
        <v>39</v>
      </c>
      <c r="B74" s="407"/>
      <c r="C74" s="393"/>
      <c r="D74" s="394"/>
      <c r="E74" s="425"/>
      <c r="F74" s="358">
        <v>0</v>
      </c>
      <c r="G74" s="396">
        <f t="shared" si="2"/>
        <v>0</v>
      </c>
    </row>
    <row r="75" spans="1:7">
      <c r="A75" s="424">
        <f t="shared" si="3"/>
        <v>40</v>
      </c>
      <c r="B75" s="407"/>
      <c r="C75" s="393"/>
      <c r="D75" s="394"/>
      <c r="E75" s="425"/>
      <c r="F75" s="358">
        <v>0</v>
      </c>
      <c r="G75" s="396">
        <f t="shared" si="2"/>
        <v>0</v>
      </c>
    </row>
    <row r="76" spans="1:7">
      <c r="A76" s="424">
        <f t="shared" si="3"/>
        <v>41</v>
      </c>
      <c r="B76" s="407"/>
      <c r="C76" s="393"/>
      <c r="D76" s="394"/>
      <c r="E76" s="425"/>
      <c r="F76" s="358">
        <v>0</v>
      </c>
      <c r="G76" s="396">
        <f t="shared" si="2"/>
        <v>0</v>
      </c>
    </row>
    <row r="77" spans="1:7">
      <c r="A77" s="424">
        <f t="shared" si="3"/>
        <v>42</v>
      </c>
      <c r="B77" s="407"/>
      <c r="C77" s="393"/>
      <c r="D77" s="394"/>
      <c r="E77" s="414"/>
      <c r="F77" s="358">
        <v>0</v>
      </c>
      <c r="G77" s="396">
        <f t="shared" si="2"/>
        <v>0</v>
      </c>
    </row>
    <row r="78" spans="1:7" ht="14" thickBot="1">
      <c r="A78" s="428"/>
      <c r="B78" s="429" t="s">
        <v>1667</v>
      </c>
      <c r="C78" s="430"/>
      <c r="D78" s="430"/>
      <c r="E78" s="431"/>
      <c r="F78" s="432">
        <v>0.05</v>
      </c>
      <c r="G78" s="370">
        <f>F78*SUMIF(D4:D78,"m",G4:G78)</f>
        <v>0</v>
      </c>
    </row>
    <row r="79" spans="1:7" ht="14" thickBot="1">
      <c r="A79" s="371"/>
      <c r="B79" s="372" t="s">
        <v>1593</v>
      </c>
      <c r="C79" s="373"/>
      <c r="D79" s="374"/>
      <c r="E79" s="433"/>
      <c r="F79" s="375"/>
      <c r="G79" s="376">
        <f>SUM(G5:G78)</f>
        <v>0</v>
      </c>
    </row>
    <row r="80" spans="1:7" ht="14" thickBot="1">
      <c r="A80" s="371"/>
      <c r="B80" s="377" t="s">
        <v>1668</v>
      </c>
      <c r="C80" s="378"/>
      <c r="D80" s="379"/>
      <c r="E80" s="433"/>
      <c r="F80" s="380">
        <v>0.05</v>
      </c>
      <c r="G80" s="376">
        <f>G79*F80</f>
        <v>0</v>
      </c>
    </row>
    <row r="81" spans="1:7" ht="14" thickBot="1">
      <c r="A81" s="371"/>
      <c r="B81" s="377" t="s">
        <v>1669</v>
      </c>
      <c r="C81" s="378"/>
      <c r="D81" s="379"/>
      <c r="E81" s="433"/>
      <c r="F81" s="380">
        <v>3.5999999999999997E-2</v>
      </c>
      <c r="G81" s="376">
        <f>G79*F81</f>
        <v>0</v>
      </c>
    </row>
    <row r="82" spans="1:7" ht="14" thickBot="1">
      <c r="A82" s="381"/>
      <c r="B82" s="382"/>
      <c r="C82" s="382"/>
      <c r="D82" s="1524" t="s">
        <v>1670</v>
      </c>
      <c r="E82" s="1525"/>
      <c r="F82" s="1526"/>
      <c r="G82" s="383">
        <f>SUM(G79:G81)</f>
        <v>0</v>
      </c>
    </row>
  </sheetData>
  <mergeCells count="8">
    <mergeCell ref="D82:F82"/>
    <mergeCell ref="A1:G1"/>
    <mergeCell ref="A2:A3"/>
    <mergeCell ref="B2:B3"/>
    <mergeCell ref="C2:C3"/>
    <mergeCell ref="D2:D3"/>
    <mergeCell ref="E2:E3"/>
    <mergeCell ref="F2:G2"/>
  </mergeCells>
  <conditionalFormatting sqref="G1:G82">
    <cfRule type="cellIs" priority="1" stopIfTrue="1" operator="between">
      <formula>20000</formula>
      <formula>100000</formula>
    </cfRule>
    <cfRule type="cellIs" priority="2" stopIfTrue="1" operator="between">
      <formula>100000</formula>
      <formula>300000</formula>
    </cfRule>
    <cfRule type="cellIs" priority="3" stopIfTrue="1" operator="greaterThan">
      <formula>300000</formula>
    </cfRule>
  </conditionalFormatting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30" workbookViewId="0">
      <selection activeCell="J86" sqref="J86"/>
    </sheetView>
  </sheetViews>
  <sheetFormatPr baseColWidth="10" defaultColWidth="8.7109375" defaultRowHeight="13" x14ac:dyDescent="0"/>
  <cols>
    <col min="1" max="1" width="7.42578125" customWidth="1"/>
    <col min="3" max="3" width="35.7109375" customWidth="1"/>
    <col min="6" max="6" width="10.85546875" customWidth="1"/>
    <col min="7" max="7" width="11.5703125" customWidth="1"/>
  </cols>
  <sheetData>
    <row r="1" spans="1:7" ht="16" thickBot="1">
      <c r="A1" s="434" t="s">
        <v>1671</v>
      </c>
      <c r="B1" s="435"/>
      <c r="C1" s="436"/>
      <c r="D1" s="435"/>
      <c r="E1" s="435"/>
      <c r="F1" s="435"/>
      <c r="G1" s="437"/>
    </row>
    <row r="2" spans="1:7">
      <c r="A2" s="438" t="s">
        <v>1606</v>
      </c>
      <c r="B2" s="439" t="s">
        <v>1607</v>
      </c>
      <c r="C2" s="440"/>
      <c r="D2" s="441" t="s">
        <v>1589</v>
      </c>
      <c r="E2" s="442" t="s">
        <v>1590</v>
      </c>
      <c r="F2" s="443" t="s">
        <v>1591</v>
      </c>
      <c r="G2" s="444"/>
    </row>
    <row r="3" spans="1:7" ht="14" thickBot="1">
      <c r="A3" s="445"/>
      <c r="B3" s="446"/>
      <c r="C3" s="447"/>
      <c r="D3" s="448"/>
      <c r="E3" s="449"/>
      <c r="F3" s="450" t="s">
        <v>1592</v>
      </c>
      <c r="G3" s="347" t="s">
        <v>1593</v>
      </c>
    </row>
    <row r="4" spans="1:7" ht="15">
      <c r="A4" s="391"/>
      <c r="B4" s="451" t="s">
        <v>1609</v>
      </c>
      <c r="C4" s="452"/>
      <c r="D4" s="453"/>
      <c r="E4" s="361"/>
      <c r="F4" s="454"/>
      <c r="G4" s="390"/>
    </row>
    <row r="5" spans="1:7">
      <c r="A5" s="455"/>
      <c r="B5" s="456" t="s">
        <v>1672</v>
      </c>
      <c r="C5" s="457"/>
      <c r="D5" s="458" t="s">
        <v>309</v>
      </c>
      <c r="E5" s="459">
        <v>24</v>
      </c>
      <c r="F5" s="460"/>
      <c r="G5" s="461">
        <f>F5*E5</f>
        <v>0</v>
      </c>
    </row>
    <row r="6" spans="1:7">
      <c r="A6" s="455"/>
      <c r="B6" s="456" t="s">
        <v>1673</v>
      </c>
      <c r="C6" s="457"/>
      <c r="D6" s="458" t="s">
        <v>309</v>
      </c>
      <c r="E6" s="459">
        <v>204</v>
      </c>
      <c r="F6" s="460"/>
      <c r="G6" s="461">
        <f t="shared" ref="G6:G47" si="0">F6*E6</f>
        <v>0</v>
      </c>
    </row>
    <row r="7" spans="1:7">
      <c r="A7" s="455"/>
      <c r="B7" s="456" t="s">
        <v>1674</v>
      </c>
      <c r="C7" s="457"/>
      <c r="D7" s="458" t="s">
        <v>1622</v>
      </c>
      <c r="E7" s="459">
        <v>2</v>
      </c>
      <c r="F7" s="460"/>
      <c r="G7" s="461">
        <f t="shared" si="0"/>
        <v>0</v>
      </c>
    </row>
    <row r="8" spans="1:7">
      <c r="A8" s="455"/>
      <c r="B8" s="462" t="s">
        <v>1675</v>
      </c>
      <c r="C8" s="463"/>
      <c r="D8" s="458" t="s">
        <v>309</v>
      </c>
      <c r="E8" s="459">
        <v>5</v>
      </c>
      <c r="F8" s="460"/>
      <c r="G8" s="461">
        <f t="shared" si="0"/>
        <v>0</v>
      </c>
    </row>
    <row r="9" spans="1:7">
      <c r="A9" s="455"/>
      <c r="B9" s="456" t="s">
        <v>1676</v>
      </c>
      <c r="C9" s="457"/>
      <c r="D9" s="458" t="s">
        <v>1677</v>
      </c>
      <c r="E9" s="459">
        <v>0.06</v>
      </c>
      <c r="F9" s="460"/>
      <c r="G9" s="461">
        <f t="shared" si="0"/>
        <v>0</v>
      </c>
    </row>
    <row r="10" spans="1:7">
      <c r="A10" s="455"/>
      <c r="B10" s="456" t="s">
        <v>1678</v>
      </c>
      <c r="C10" s="457"/>
      <c r="D10" s="458" t="s">
        <v>309</v>
      </c>
      <c r="E10" s="459">
        <v>4</v>
      </c>
      <c r="F10" s="460"/>
      <c r="G10" s="461">
        <f t="shared" si="0"/>
        <v>0</v>
      </c>
    </row>
    <row r="11" spans="1:7">
      <c r="A11" s="455"/>
      <c r="B11" s="456" t="s">
        <v>1679</v>
      </c>
      <c r="C11" s="457"/>
      <c r="D11" s="458" t="s">
        <v>309</v>
      </c>
      <c r="E11" s="459">
        <v>4</v>
      </c>
      <c r="F11" s="460"/>
      <c r="G11" s="461">
        <f t="shared" si="0"/>
        <v>0</v>
      </c>
    </row>
    <row r="12" spans="1:7">
      <c r="A12" s="455"/>
      <c r="B12" s="456" t="s">
        <v>1680</v>
      </c>
      <c r="C12" s="457"/>
      <c r="D12" s="458" t="s">
        <v>309</v>
      </c>
      <c r="E12" s="459">
        <v>4</v>
      </c>
      <c r="F12" s="460"/>
      <c r="G12" s="461">
        <f t="shared" si="0"/>
        <v>0</v>
      </c>
    </row>
    <row r="13" spans="1:7">
      <c r="A13" s="455"/>
      <c r="B13" s="456" t="s">
        <v>1681</v>
      </c>
      <c r="C13" s="457"/>
      <c r="D13" s="458" t="s">
        <v>309</v>
      </c>
      <c r="E13" s="459">
        <v>4</v>
      </c>
      <c r="F13" s="460"/>
      <c r="G13" s="461">
        <f t="shared" si="0"/>
        <v>0</v>
      </c>
    </row>
    <row r="14" spans="1:7">
      <c r="A14" s="455"/>
      <c r="B14" s="456" t="s">
        <v>1682</v>
      </c>
      <c r="C14" s="457"/>
      <c r="D14" s="458" t="s">
        <v>309</v>
      </c>
      <c r="E14" s="459">
        <v>4</v>
      </c>
      <c r="F14" s="460"/>
      <c r="G14" s="461">
        <f t="shared" si="0"/>
        <v>0</v>
      </c>
    </row>
    <row r="15" spans="1:7">
      <c r="A15" s="455"/>
      <c r="B15" s="456" t="s">
        <v>1683</v>
      </c>
      <c r="C15" s="457"/>
      <c r="D15" s="464" t="s">
        <v>309</v>
      </c>
      <c r="E15" s="459">
        <v>64</v>
      </c>
      <c r="F15" s="460"/>
      <c r="G15" s="461">
        <f t="shared" si="0"/>
        <v>0</v>
      </c>
    </row>
    <row r="16" spans="1:7">
      <c r="A16" s="455"/>
      <c r="B16" s="456" t="s">
        <v>1684</v>
      </c>
      <c r="C16" s="457"/>
      <c r="D16" s="464" t="s">
        <v>93</v>
      </c>
      <c r="E16" s="459">
        <v>8</v>
      </c>
      <c r="F16" s="460"/>
      <c r="G16" s="461">
        <f t="shared" si="0"/>
        <v>0</v>
      </c>
    </row>
    <row r="17" spans="1:7">
      <c r="A17" s="455"/>
      <c r="B17" s="456" t="s">
        <v>1685</v>
      </c>
      <c r="C17" s="457"/>
      <c r="D17" s="464" t="s">
        <v>93</v>
      </c>
      <c r="E17" s="459">
        <v>2</v>
      </c>
      <c r="F17" s="460"/>
      <c r="G17" s="461">
        <f t="shared" si="0"/>
        <v>0</v>
      </c>
    </row>
    <row r="18" spans="1:7">
      <c r="A18" s="455"/>
      <c r="B18" s="456" t="s">
        <v>1686</v>
      </c>
      <c r="C18" s="457"/>
      <c r="D18" s="464" t="s">
        <v>93</v>
      </c>
      <c r="E18" s="459">
        <v>1</v>
      </c>
      <c r="F18" s="460"/>
      <c r="G18" s="461">
        <f t="shared" si="0"/>
        <v>0</v>
      </c>
    </row>
    <row r="19" spans="1:7">
      <c r="A19" s="455"/>
      <c r="B19" s="456" t="s">
        <v>1687</v>
      </c>
      <c r="C19" s="457"/>
      <c r="D19" s="464" t="s">
        <v>93</v>
      </c>
      <c r="E19" s="459">
        <v>3</v>
      </c>
      <c r="F19" s="460"/>
      <c r="G19" s="461">
        <f t="shared" si="0"/>
        <v>0</v>
      </c>
    </row>
    <row r="20" spans="1:7">
      <c r="A20" s="455"/>
      <c r="B20" s="456" t="s">
        <v>1688</v>
      </c>
      <c r="C20" s="457"/>
      <c r="D20" s="464" t="s">
        <v>207</v>
      </c>
      <c r="E20" s="459">
        <v>2</v>
      </c>
      <c r="F20" s="460"/>
      <c r="G20" s="461">
        <f t="shared" si="0"/>
        <v>0</v>
      </c>
    </row>
    <row r="21" spans="1:7">
      <c r="A21" s="455"/>
      <c r="B21" s="456" t="s">
        <v>1689</v>
      </c>
      <c r="C21" s="457"/>
      <c r="D21" s="464" t="s">
        <v>93</v>
      </c>
      <c r="E21" s="459">
        <v>26</v>
      </c>
      <c r="F21" s="460"/>
      <c r="G21" s="461">
        <f t="shared" si="0"/>
        <v>0</v>
      </c>
    </row>
    <row r="22" spans="1:7">
      <c r="A22" s="455"/>
      <c r="B22" s="456" t="s">
        <v>1690</v>
      </c>
      <c r="C22" s="457"/>
      <c r="D22" s="458" t="s">
        <v>93</v>
      </c>
      <c r="E22" s="459">
        <v>72</v>
      </c>
      <c r="F22" s="460"/>
      <c r="G22" s="461">
        <f t="shared" si="0"/>
        <v>0</v>
      </c>
    </row>
    <row r="23" spans="1:7">
      <c r="A23" s="455"/>
      <c r="B23" s="456" t="s">
        <v>1691</v>
      </c>
      <c r="C23" s="457"/>
      <c r="D23" s="458" t="s">
        <v>93</v>
      </c>
      <c r="E23" s="459">
        <v>4</v>
      </c>
      <c r="F23" s="460"/>
      <c r="G23" s="461">
        <f t="shared" si="0"/>
        <v>0</v>
      </c>
    </row>
    <row r="24" spans="1:7">
      <c r="A24" s="455"/>
      <c r="B24" s="456" t="s">
        <v>1692</v>
      </c>
      <c r="C24" s="457"/>
      <c r="D24" s="458" t="s">
        <v>207</v>
      </c>
      <c r="E24" s="465">
        <v>0.5</v>
      </c>
      <c r="F24" s="460"/>
      <c r="G24" s="461">
        <f t="shared" si="0"/>
        <v>0</v>
      </c>
    </row>
    <row r="25" spans="1:7">
      <c r="A25" s="455"/>
      <c r="B25" s="456" t="s">
        <v>1693</v>
      </c>
      <c r="C25" s="457"/>
      <c r="D25" s="458" t="s">
        <v>207</v>
      </c>
      <c r="E25" s="465">
        <v>20</v>
      </c>
      <c r="F25" s="460"/>
      <c r="G25" s="461">
        <f t="shared" si="0"/>
        <v>0</v>
      </c>
    </row>
    <row r="26" spans="1:7">
      <c r="A26" s="455"/>
      <c r="B26" s="456" t="s">
        <v>1694</v>
      </c>
      <c r="C26" s="457"/>
      <c r="D26" s="458" t="s">
        <v>309</v>
      </c>
      <c r="E26" s="459">
        <v>228</v>
      </c>
      <c r="F26" s="460"/>
      <c r="G26" s="461">
        <f t="shared" si="0"/>
        <v>0</v>
      </c>
    </row>
    <row r="27" spans="1:7">
      <c r="A27" s="455"/>
      <c r="B27" s="456" t="s">
        <v>1695</v>
      </c>
      <c r="C27" s="457"/>
      <c r="D27" s="458" t="s">
        <v>190</v>
      </c>
      <c r="E27" s="465">
        <v>0.2</v>
      </c>
      <c r="F27" s="460"/>
      <c r="G27" s="461">
        <f t="shared" si="0"/>
        <v>0</v>
      </c>
    </row>
    <row r="28" spans="1:7">
      <c r="A28" s="455"/>
      <c r="B28" s="456" t="s">
        <v>1696</v>
      </c>
      <c r="C28" s="457"/>
      <c r="D28" s="464" t="s">
        <v>93</v>
      </c>
      <c r="E28" s="459">
        <v>6</v>
      </c>
      <c r="F28" s="460"/>
      <c r="G28" s="461">
        <f>F28*E28</f>
        <v>0</v>
      </c>
    </row>
    <row r="29" spans="1:7">
      <c r="A29" s="455"/>
      <c r="B29" s="456"/>
      <c r="C29" s="457"/>
      <c r="D29" s="458"/>
      <c r="E29" s="465"/>
      <c r="F29" s="460"/>
      <c r="G29" s="461">
        <f t="shared" si="0"/>
        <v>0</v>
      </c>
    </row>
    <row r="30" spans="1:7" ht="14" thickBot="1">
      <c r="A30" s="455"/>
      <c r="B30" s="462"/>
      <c r="C30" s="463"/>
      <c r="D30" s="458"/>
      <c r="E30" s="466"/>
      <c r="F30" s="460"/>
      <c r="G30" s="461">
        <f t="shared" si="0"/>
        <v>0</v>
      </c>
    </row>
    <row r="31" spans="1:7" ht="14" thickTop="1">
      <c r="A31" s="467"/>
      <c r="B31" s="468" t="s">
        <v>1636</v>
      </c>
      <c r="C31" s="469"/>
      <c r="D31" s="470"/>
      <c r="E31" s="471"/>
      <c r="F31" s="472"/>
      <c r="G31" s="473">
        <f t="shared" si="0"/>
        <v>0</v>
      </c>
    </row>
    <row r="32" spans="1:7">
      <c r="A32" s="455"/>
      <c r="B32" s="456" t="s">
        <v>1697</v>
      </c>
      <c r="C32" s="457"/>
      <c r="D32" s="458" t="s">
        <v>93</v>
      </c>
      <c r="E32" s="465">
        <v>1</v>
      </c>
      <c r="F32" s="460"/>
      <c r="G32" s="461">
        <f t="shared" si="0"/>
        <v>0</v>
      </c>
    </row>
    <row r="33" spans="1:7">
      <c r="A33" s="455"/>
      <c r="B33" s="456" t="s">
        <v>1698</v>
      </c>
      <c r="C33" s="457"/>
      <c r="D33" s="458" t="s">
        <v>93</v>
      </c>
      <c r="E33" s="465">
        <v>2</v>
      </c>
      <c r="F33" s="460"/>
      <c r="G33" s="461">
        <f t="shared" si="0"/>
        <v>0</v>
      </c>
    </row>
    <row r="34" spans="1:7">
      <c r="A34" s="455"/>
      <c r="B34" s="456" t="s">
        <v>1699</v>
      </c>
      <c r="C34" s="457"/>
      <c r="D34" s="458" t="s">
        <v>93</v>
      </c>
      <c r="E34" s="465">
        <v>2</v>
      </c>
      <c r="F34" s="460"/>
      <c r="G34" s="461">
        <f t="shared" si="0"/>
        <v>0</v>
      </c>
    </row>
    <row r="35" spans="1:7">
      <c r="A35" s="455"/>
      <c r="B35" s="456" t="s">
        <v>1700</v>
      </c>
      <c r="C35" s="457"/>
      <c r="D35" s="458" t="s">
        <v>309</v>
      </c>
      <c r="E35" s="465">
        <v>96</v>
      </c>
      <c r="F35" s="460"/>
      <c r="G35" s="461">
        <f t="shared" si="0"/>
        <v>0</v>
      </c>
    </row>
    <row r="36" spans="1:7">
      <c r="A36" s="455"/>
      <c r="B36" s="456" t="s">
        <v>1701</v>
      </c>
      <c r="C36" s="457"/>
      <c r="D36" s="458" t="s">
        <v>309</v>
      </c>
      <c r="E36" s="465">
        <v>18</v>
      </c>
      <c r="F36" s="460"/>
      <c r="G36" s="461">
        <f t="shared" si="0"/>
        <v>0</v>
      </c>
    </row>
    <row r="37" spans="1:7">
      <c r="A37" s="455"/>
      <c r="B37" s="456" t="s">
        <v>1702</v>
      </c>
      <c r="C37" s="457"/>
      <c r="D37" s="458" t="s">
        <v>309</v>
      </c>
      <c r="E37" s="459">
        <v>24</v>
      </c>
      <c r="F37" s="460"/>
      <c r="G37" s="461">
        <f t="shared" si="0"/>
        <v>0</v>
      </c>
    </row>
    <row r="38" spans="1:7">
      <c r="A38" s="455"/>
      <c r="B38" s="456" t="s">
        <v>1703</v>
      </c>
      <c r="C38" s="457"/>
      <c r="D38" s="458" t="s">
        <v>93</v>
      </c>
      <c r="E38" s="465">
        <v>22</v>
      </c>
      <c r="F38" s="460"/>
      <c r="G38" s="461">
        <f t="shared" si="0"/>
        <v>0</v>
      </c>
    </row>
    <row r="39" spans="1:7">
      <c r="A39" s="455"/>
      <c r="B39" s="456" t="s">
        <v>1704</v>
      </c>
      <c r="C39" s="457"/>
      <c r="D39" s="458" t="s">
        <v>1622</v>
      </c>
      <c r="E39" s="465">
        <v>1</v>
      </c>
      <c r="F39" s="460"/>
      <c r="G39" s="461">
        <f t="shared" si="0"/>
        <v>0</v>
      </c>
    </row>
    <row r="40" spans="1:7">
      <c r="A40" s="455"/>
      <c r="B40" s="456" t="s">
        <v>1674</v>
      </c>
      <c r="C40" s="457"/>
      <c r="D40" s="458" t="s">
        <v>1622</v>
      </c>
      <c r="E40" s="459">
        <v>1</v>
      </c>
      <c r="F40" s="460"/>
      <c r="G40" s="461">
        <f t="shared" si="0"/>
        <v>0</v>
      </c>
    </row>
    <row r="41" spans="1:7">
      <c r="A41" s="455"/>
      <c r="B41" s="456" t="s">
        <v>1705</v>
      </c>
      <c r="C41" s="457"/>
      <c r="D41" s="464" t="s">
        <v>93</v>
      </c>
      <c r="E41" s="459">
        <v>1</v>
      </c>
      <c r="F41" s="460"/>
      <c r="G41" s="461">
        <f t="shared" si="0"/>
        <v>0</v>
      </c>
    </row>
    <row r="42" spans="1:7">
      <c r="A42" s="455"/>
      <c r="B42" s="456" t="s">
        <v>1706</v>
      </c>
      <c r="C42" s="457"/>
      <c r="D42" s="464" t="s">
        <v>93</v>
      </c>
      <c r="E42" s="465">
        <v>8</v>
      </c>
      <c r="F42" s="460"/>
      <c r="G42" s="461">
        <f t="shared" si="0"/>
        <v>0</v>
      </c>
    </row>
    <row r="43" spans="1:7">
      <c r="A43" s="455"/>
      <c r="B43" s="456" t="s">
        <v>1707</v>
      </c>
      <c r="C43" s="457"/>
      <c r="D43" s="464" t="s">
        <v>93</v>
      </c>
      <c r="E43" s="465">
        <v>6</v>
      </c>
      <c r="F43" s="460"/>
      <c r="G43" s="461">
        <f t="shared" si="0"/>
        <v>0</v>
      </c>
    </row>
    <row r="44" spans="1:7">
      <c r="A44" s="455"/>
      <c r="B44" s="456" t="s">
        <v>1708</v>
      </c>
      <c r="C44" s="457"/>
      <c r="D44" s="464" t="s">
        <v>93</v>
      </c>
      <c r="E44" s="459">
        <v>1</v>
      </c>
      <c r="F44" s="460"/>
      <c r="G44" s="461">
        <f t="shared" si="0"/>
        <v>0</v>
      </c>
    </row>
    <row r="45" spans="1:7">
      <c r="A45" s="455"/>
      <c r="B45" s="456" t="s">
        <v>1709</v>
      </c>
      <c r="C45" s="457"/>
      <c r="D45" s="464" t="s">
        <v>93</v>
      </c>
      <c r="E45" s="459">
        <v>1</v>
      </c>
      <c r="F45" s="460"/>
      <c r="G45" s="461">
        <f t="shared" si="0"/>
        <v>0</v>
      </c>
    </row>
    <row r="46" spans="1:7">
      <c r="A46" s="455"/>
      <c r="B46" s="456" t="s">
        <v>1710</v>
      </c>
      <c r="C46" s="457"/>
      <c r="D46" s="464" t="s">
        <v>93</v>
      </c>
      <c r="E46" s="459">
        <v>1</v>
      </c>
      <c r="F46" s="460"/>
      <c r="G46" s="461">
        <f t="shared" si="0"/>
        <v>0</v>
      </c>
    </row>
    <row r="47" spans="1:7">
      <c r="A47" s="455"/>
      <c r="B47" s="456" t="s">
        <v>1711</v>
      </c>
      <c r="C47" s="457"/>
      <c r="D47" s="464" t="s">
        <v>93</v>
      </c>
      <c r="E47" s="459">
        <v>2</v>
      </c>
      <c r="F47" s="460"/>
      <c r="G47" s="461">
        <f t="shared" si="0"/>
        <v>0</v>
      </c>
    </row>
    <row r="48" spans="1:7">
      <c r="A48" s="455"/>
      <c r="B48" s="456" t="s">
        <v>1712</v>
      </c>
      <c r="C48" s="457"/>
      <c r="D48" s="464" t="s">
        <v>93</v>
      </c>
      <c r="E48" s="459">
        <v>4</v>
      </c>
      <c r="F48" s="460"/>
      <c r="G48" s="461">
        <f>F48*E48</f>
        <v>0</v>
      </c>
    </row>
    <row r="49" spans="1:7">
      <c r="A49" s="455"/>
      <c r="B49" s="456" t="s">
        <v>1713</v>
      </c>
      <c r="C49" s="457"/>
      <c r="D49" s="464" t="s">
        <v>93</v>
      </c>
      <c r="E49" s="459">
        <v>2</v>
      </c>
      <c r="F49" s="460"/>
      <c r="G49" s="461">
        <f>F49*E49</f>
        <v>0</v>
      </c>
    </row>
    <row r="50" spans="1:7">
      <c r="A50" s="455"/>
      <c r="B50" s="456" t="s">
        <v>1696</v>
      </c>
      <c r="C50" s="457"/>
      <c r="D50" s="464" t="s">
        <v>93</v>
      </c>
      <c r="E50" s="459">
        <v>42</v>
      </c>
      <c r="F50" s="460"/>
      <c r="G50" s="461">
        <f>F50*E50</f>
        <v>0</v>
      </c>
    </row>
    <row r="51" spans="1:7">
      <c r="A51" s="455"/>
      <c r="B51" s="456" t="s">
        <v>1675</v>
      </c>
      <c r="C51" s="457"/>
      <c r="D51" s="458" t="s">
        <v>309</v>
      </c>
      <c r="E51" s="465">
        <v>50</v>
      </c>
      <c r="F51" s="460"/>
      <c r="G51" s="461">
        <f t="shared" ref="G51:G70" si="1">F51*E51</f>
        <v>0</v>
      </c>
    </row>
    <row r="52" spans="1:7">
      <c r="A52" s="455"/>
      <c r="B52" s="456" t="s">
        <v>1714</v>
      </c>
      <c r="C52" s="457"/>
      <c r="D52" s="458" t="s">
        <v>93</v>
      </c>
      <c r="E52" s="465">
        <v>4</v>
      </c>
      <c r="F52" s="460"/>
      <c r="G52" s="461">
        <f t="shared" si="1"/>
        <v>0</v>
      </c>
    </row>
    <row r="53" spans="1:7">
      <c r="A53" s="455"/>
      <c r="B53" s="456" t="s">
        <v>1715</v>
      </c>
      <c r="C53" s="457"/>
      <c r="D53" s="458" t="s">
        <v>93</v>
      </c>
      <c r="E53" s="465">
        <v>14</v>
      </c>
      <c r="F53" s="460"/>
      <c r="G53" s="461">
        <f t="shared" si="1"/>
        <v>0</v>
      </c>
    </row>
    <row r="54" spans="1:7">
      <c r="A54" s="455"/>
      <c r="B54" s="456" t="s">
        <v>1716</v>
      </c>
      <c r="C54" s="457"/>
      <c r="D54" s="458" t="s">
        <v>309</v>
      </c>
      <c r="E54" s="459">
        <v>3</v>
      </c>
      <c r="F54" s="460"/>
      <c r="G54" s="461">
        <f t="shared" si="1"/>
        <v>0</v>
      </c>
    </row>
    <row r="55" spans="1:7">
      <c r="A55" s="455"/>
      <c r="B55" s="456" t="s">
        <v>1717</v>
      </c>
      <c r="C55" s="457"/>
      <c r="D55" s="464" t="s">
        <v>207</v>
      </c>
      <c r="E55" s="459">
        <v>20</v>
      </c>
      <c r="F55" s="460"/>
      <c r="G55" s="461">
        <f t="shared" si="1"/>
        <v>0</v>
      </c>
    </row>
    <row r="56" spans="1:7">
      <c r="A56" s="455"/>
      <c r="B56" s="456" t="s">
        <v>1718</v>
      </c>
      <c r="C56" s="457"/>
      <c r="D56" s="458" t="s">
        <v>207</v>
      </c>
      <c r="E56" s="465">
        <v>6.55</v>
      </c>
      <c r="F56" s="460"/>
      <c r="G56" s="461">
        <f t="shared" si="1"/>
        <v>0</v>
      </c>
    </row>
    <row r="57" spans="1:7">
      <c r="A57" s="455"/>
      <c r="B57" s="456" t="s">
        <v>1688</v>
      </c>
      <c r="C57" s="457"/>
      <c r="D57" s="458" t="s">
        <v>207</v>
      </c>
      <c r="E57" s="465">
        <v>17.5</v>
      </c>
      <c r="F57" s="460"/>
      <c r="G57" s="461">
        <f t="shared" si="1"/>
        <v>0</v>
      </c>
    </row>
    <row r="58" spans="1:7">
      <c r="A58" s="455"/>
      <c r="B58" s="456" t="s">
        <v>1719</v>
      </c>
      <c r="C58" s="457"/>
      <c r="D58" s="458" t="s">
        <v>309</v>
      </c>
      <c r="E58" s="465">
        <v>18</v>
      </c>
      <c r="F58" s="460"/>
      <c r="G58" s="461">
        <f t="shared" si="1"/>
        <v>0</v>
      </c>
    </row>
    <row r="59" spans="1:7">
      <c r="A59" s="455"/>
      <c r="B59" s="456" t="s">
        <v>1720</v>
      </c>
      <c r="C59" s="457"/>
      <c r="D59" s="458" t="s">
        <v>309</v>
      </c>
      <c r="E59" s="465">
        <v>32</v>
      </c>
      <c r="F59" s="460"/>
      <c r="G59" s="461">
        <f t="shared" si="1"/>
        <v>0</v>
      </c>
    </row>
    <row r="60" spans="1:7">
      <c r="A60" s="455"/>
      <c r="B60" s="456" t="s">
        <v>1721</v>
      </c>
      <c r="C60" s="457"/>
      <c r="D60" s="464" t="s">
        <v>309</v>
      </c>
      <c r="E60" s="459">
        <v>18</v>
      </c>
      <c r="F60" s="460"/>
      <c r="G60" s="461">
        <f t="shared" si="1"/>
        <v>0</v>
      </c>
    </row>
    <row r="61" spans="1:7">
      <c r="A61" s="455"/>
      <c r="B61" s="456" t="s">
        <v>1722</v>
      </c>
      <c r="C61" s="457"/>
      <c r="D61" s="458" t="s">
        <v>309</v>
      </c>
      <c r="E61" s="465">
        <v>32</v>
      </c>
      <c r="F61" s="460"/>
      <c r="G61" s="461">
        <f t="shared" si="1"/>
        <v>0</v>
      </c>
    </row>
    <row r="62" spans="1:7">
      <c r="A62" s="455"/>
      <c r="B62" s="456" t="s">
        <v>1723</v>
      </c>
      <c r="C62" s="457"/>
      <c r="D62" s="458" t="s">
        <v>190</v>
      </c>
      <c r="E62" s="465">
        <v>48</v>
      </c>
      <c r="F62" s="460"/>
      <c r="G62" s="461">
        <f t="shared" si="1"/>
        <v>0</v>
      </c>
    </row>
    <row r="63" spans="1:7">
      <c r="A63" s="455"/>
      <c r="B63" s="456" t="s">
        <v>1724</v>
      </c>
      <c r="C63" s="457"/>
      <c r="D63" s="458" t="s">
        <v>190</v>
      </c>
      <c r="E63" s="465">
        <v>48</v>
      </c>
      <c r="F63" s="460"/>
      <c r="G63" s="461">
        <f t="shared" si="1"/>
        <v>0</v>
      </c>
    </row>
    <row r="64" spans="1:7">
      <c r="A64" s="455"/>
      <c r="B64" s="456" t="s">
        <v>1725</v>
      </c>
      <c r="C64" s="457"/>
      <c r="D64" s="464" t="s">
        <v>190</v>
      </c>
      <c r="E64" s="459">
        <v>20</v>
      </c>
      <c r="F64" s="460"/>
      <c r="G64" s="461">
        <f t="shared" si="1"/>
        <v>0</v>
      </c>
    </row>
    <row r="65" spans="1:7">
      <c r="A65" s="455"/>
      <c r="B65" s="456" t="s">
        <v>1726</v>
      </c>
      <c r="C65" s="457"/>
      <c r="D65" s="458" t="s">
        <v>190</v>
      </c>
      <c r="E65" s="465">
        <v>15</v>
      </c>
      <c r="F65" s="460"/>
      <c r="G65" s="461">
        <f t="shared" si="1"/>
        <v>0</v>
      </c>
    </row>
    <row r="66" spans="1:7">
      <c r="A66" s="455"/>
      <c r="B66" s="456" t="s">
        <v>1727</v>
      </c>
      <c r="C66" s="457"/>
      <c r="D66" s="458" t="s">
        <v>190</v>
      </c>
      <c r="E66" s="465">
        <v>15</v>
      </c>
      <c r="F66" s="460"/>
      <c r="G66" s="461">
        <f t="shared" si="1"/>
        <v>0</v>
      </c>
    </row>
    <row r="67" spans="1:7">
      <c r="A67" s="455"/>
      <c r="B67" s="456" t="s">
        <v>1692</v>
      </c>
      <c r="C67" s="457"/>
      <c r="D67" s="464" t="s">
        <v>207</v>
      </c>
      <c r="E67" s="459">
        <v>13.45</v>
      </c>
      <c r="F67" s="460"/>
      <c r="G67" s="461">
        <f t="shared" si="1"/>
        <v>0</v>
      </c>
    </row>
    <row r="68" spans="1:7">
      <c r="A68" s="455"/>
      <c r="B68" s="462" t="s">
        <v>1693</v>
      </c>
      <c r="C68" s="463"/>
      <c r="D68" s="458" t="s">
        <v>207</v>
      </c>
      <c r="E68" s="474">
        <v>538</v>
      </c>
      <c r="F68" s="460"/>
      <c r="G68" s="461">
        <f t="shared" si="1"/>
        <v>0</v>
      </c>
    </row>
    <row r="69" spans="1:7">
      <c r="A69" s="455"/>
      <c r="B69" s="456"/>
      <c r="C69" s="457"/>
      <c r="D69" s="464"/>
      <c r="E69" s="459"/>
      <c r="F69" s="460"/>
      <c r="G69" s="461">
        <f t="shared" si="1"/>
        <v>0</v>
      </c>
    </row>
    <row r="70" spans="1:7">
      <c r="A70" s="455"/>
      <c r="B70" s="456"/>
      <c r="C70" s="457"/>
      <c r="D70" s="464"/>
      <c r="E70" s="459"/>
      <c r="F70" s="460"/>
      <c r="G70" s="461">
        <f t="shared" si="1"/>
        <v>0</v>
      </c>
    </row>
    <row r="71" spans="1:7" ht="14" thickBot="1">
      <c r="A71" s="364"/>
      <c r="B71" s="475"/>
      <c r="C71" s="476"/>
      <c r="D71" s="477"/>
      <c r="E71" s="478"/>
      <c r="F71" s="479"/>
      <c r="G71" s="480"/>
    </row>
    <row r="72" spans="1:7">
      <c r="A72" s="481"/>
      <c r="B72" s="482"/>
      <c r="C72" s="483"/>
      <c r="D72" s="363"/>
      <c r="E72" s="361"/>
      <c r="F72" s="484"/>
      <c r="G72" s="485"/>
    </row>
    <row r="73" spans="1:7">
      <c r="A73" s="455"/>
      <c r="B73" s="486" t="s">
        <v>1728</v>
      </c>
      <c r="C73" s="487"/>
      <c r="D73" s="488" t="s">
        <v>1729</v>
      </c>
      <c r="E73" s="489">
        <v>1</v>
      </c>
      <c r="F73" s="490"/>
      <c r="G73" s="491">
        <f>F73*E73</f>
        <v>0</v>
      </c>
    </row>
    <row r="74" spans="1:7" ht="14" thickBot="1">
      <c r="A74" s="364"/>
      <c r="B74" s="475"/>
      <c r="C74" s="476"/>
      <c r="D74" s="477"/>
      <c r="E74" s="478"/>
      <c r="F74" s="369"/>
      <c r="G74" s="370"/>
    </row>
    <row r="75" spans="1:7">
      <c r="A75" s="492"/>
      <c r="B75" s="493" t="s">
        <v>1730</v>
      </c>
      <c r="C75" s="494"/>
      <c r="D75" s="421"/>
      <c r="E75" s="495"/>
      <c r="F75" s="496"/>
      <c r="G75" s="390"/>
    </row>
    <row r="76" spans="1:7">
      <c r="A76" s="353"/>
      <c r="B76" s="497" t="s">
        <v>1731</v>
      </c>
      <c r="C76" s="498"/>
      <c r="D76" s="499" t="s">
        <v>183</v>
      </c>
      <c r="E76" s="500">
        <v>1</v>
      </c>
      <c r="F76" s="460"/>
      <c r="G76" s="461">
        <f>F76*E76</f>
        <v>0</v>
      </c>
    </row>
    <row r="77" spans="1:7">
      <c r="A77" s="353"/>
      <c r="B77" s="497" t="s">
        <v>1732</v>
      </c>
      <c r="C77" s="498"/>
      <c r="D77" s="499" t="s">
        <v>183</v>
      </c>
      <c r="E77" s="500">
        <v>4</v>
      </c>
      <c r="F77" s="460"/>
      <c r="G77" s="461">
        <f>F77*E77</f>
        <v>0</v>
      </c>
    </row>
    <row r="78" spans="1:7">
      <c r="A78" s="353"/>
      <c r="B78" s="497" t="s">
        <v>1733</v>
      </c>
      <c r="C78" s="498"/>
      <c r="D78" s="499" t="s">
        <v>183</v>
      </c>
      <c r="E78" s="500">
        <v>2</v>
      </c>
      <c r="F78" s="460"/>
      <c r="G78" s="461">
        <f>F78*E78</f>
        <v>0</v>
      </c>
    </row>
    <row r="79" spans="1:7">
      <c r="A79" s="353"/>
      <c r="B79" s="501" t="s">
        <v>1734</v>
      </c>
      <c r="C79" s="498"/>
      <c r="D79" s="499" t="s">
        <v>183</v>
      </c>
      <c r="E79" s="500">
        <v>15</v>
      </c>
      <c r="F79" s="460"/>
      <c r="G79" s="461">
        <f>F79*E79</f>
        <v>0</v>
      </c>
    </row>
    <row r="80" spans="1:7" ht="14" thickBot="1">
      <c r="A80" s="353"/>
      <c r="B80" s="497"/>
      <c r="C80" s="498"/>
      <c r="D80" s="499"/>
      <c r="E80" s="502"/>
      <c r="F80" s="358"/>
      <c r="G80" s="396"/>
    </row>
    <row r="81" spans="1:7">
      <c r="A81" s="384"/>
      <c r="B81" s="503" t="s">
        <v>1735</v>
      </c>
      <c r="C81" s="504"/>
      <c r="D81" s="387"/>
      <c r="E81" s="505"/>
      <c r="F81" s="389"/>
      <c r="G81" s="390"/>
    </row>
    <row r="82" spans="1:7">
      <c r="A82" s="391"/>
      <c r="B82" s="501" t="s">
        <v>1736</v>
      </c>
      <c r="C82" s="506"/>
      <c r="D82" s="507" t="s">
        <v>187</v>
      </c>
      <c r="E82" s="500">
        <v>20</v>
      </c>
      <c r="F82" s="508"/>
      <c r="G82" s="491">
        <f>F82*E82</f>
        <v>0</v>
      </c>
    </row>
    <row r="83" spans="1:7">
      <c r="A83" s="391"/>
      <c r="B83" s="497" t="s">
        <v>1737</v>
      </c>
      <c r="C83" s="509"/>
      <c r="D83" s="488" t="s">
        <v>187</v>
      </c>
      <c r="E83" s="500">
        <v>10</v>
      </c>
      <c r="F83" s="508"/>
      <c r="G83" s="491">
        <f>F83*E83</f>
        <v>0</v>
      </c>
    </row>
    <row r="84" spans="1:7">
      <c r="A84" s="391"/>
      <c r="B84" s="510" t="s">
        <v>1738</v>
      </c>
      <c r="C84" s="511"/>
      <c r="D84" s="507" t="s">
        <v>187</v>
      </c>
      <c r="E84" s="500">
        <v>10</v>
      </c>
      <c r="F84" s="508"/>
      <c r="G84" s="491">
        <f>F84*E84</f>
        <v>0</v>
      </c>
    </row>
    <row r="85" spans="1:7">
      <c r="A85" s="391"/>
      <c r="B85" s="510" t="s">
        <v>1739</v>
      </c>
      <c r="C85" s="511"/>
      <c r="D85" s="507" t="s">
        <v>187</v>
      </c>
      <c r="E85" s="512">
        <v>6</v>
      </c>
      <c r="F85" s="508"/>
      <c r="G85" s="491">
        <f>F85*E85</f>
        <v>0</v>
      </c>
    </row>
    <row r="86" spans="1:7" ht="14" thickBot="1">
      <c r="A86" s="513"/>
      <c r="B86" s="514"/>
      <c r="C86" s="515"/>
      <c r="D86" s="516"/>
      <c r="E86" s="517"/>
      <c r="F86" s="518"/>
      <c r="G86" s="370"/>
    </row>
    <row r="87" spans="1:7" ht="14" thickBot="1">
      <c r="A87" s="371"/>
      <c r="B87" s="377" t="s">
        <v>1593</v>
      </c>
      <c r="C87" s="378"/>
      <c r="D87" s="379"/>
      <c r="E87" s="379"/>
      <c r="F87" s="375"/>
      <c r="G87" s="376">
        <f>SUM(G5:G86)</f>
        <v>0</v>
      </c>
    </row>
    <row r="88" spans="1:7" ht="14" thickBot="1">
      <c r="A88" s="371"/>
      <c r="B88" s="377" t="s">
        <v>1740</v>
      </c>
      <c r="C88" s="378"/>
      <c r="D88" s="379"/>
      <c r="E88" s="379"/>
      <c r="F88" s="380">
        <v>0.06</v>
      </c>
      <c r="G88" s="376">
        <f>SUM(material!G820+G87)*F88</f>
        <v>0</v>
      </c>
    </row>
    <row r="89" spans="1:7" ht="14" thickBot="1">
      <c r="A89" s="371"/>
      <c r="B89" s="377" t="s">
        <v>1741</v>
      </c>
      <c r="C89" s="378"/>
      <c r="D89" s="379"/>
      <c r="E89" s="379"/>
      <c r="F89" s="380">
        <v>0.01</v>
      </c>
      <c r="G89" s="376">
        <f>SUM(dodavka!G26+material!G82)*F89</f>
        <v>0</v>
      </c>
    </row>
    <row r="90" spans="1:7" ht="14" thickBot="1">
      <c r="A90" s="381"/>
      <c r="B90" s="382"/>
      <c r="C90" s="382"/>
      <c r="D90" s="519" t="s">
        <v>1742</v>
      </c>
      <c r="E90" s="520"/>
      <c r="F90" s="521"/>
      <c r="G90" s="383">
        <f>SUM(G87:G89)</f>
        <v>0</v>
      </c>
    </row>
  </sheetData>
  <conditionalFormatting sqref="G1:G90">
    <cfRule type="cellIs" priority="1" stopIfTrue="1" operator="between">
      <formula>20000</formula>
      <formula>100000</formula>
    </cfRule>
    <cfRule type="cellIs" priority="2" stopIfTrue="1" operator="between">
      <formula>100000</formula>
      <formula>300000</formula>
    </cfRule>
    <cfRule type="cellIs" priority="3" stopIfTrue="1" operator="greaterThan">
      <formula>300000</formula>
    </cfRule>
  </conditionalFormatting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4" sqref="H4:H5"/>
    </sheetView>
  </sheetViews>
  <sheetFormatPr baseColWidth="10" defaultColWidth="8.7109375" defaultRowHeight="13" x14ac:dyDescent="0"/>
  <cols>
    <col min="7" max="7" width="9.140625" customWidth="1"/>
    <col min="8" max="8" width="14.42578125" customWidth="1"/>
  </cols>
  <sheetData>
    <row r="1" spans="1:8" ht="16" thickBot="1">
      <c r="A1" s="1510" t="s">
        <v>1743</v>
      </c>
      <c r="B1" s="1511"/>
      <c r="C1" s="1511"/>
      <c r="D1" s="1511"/>
      <c r="E1" s="1511"/>
      <c r="F1" s="1511"/>
      <c r="G1" s="1511"/>
      <c r="H1" s="1512"/>
    </row>
    <row r="2" spans="1:8">
      <c r="A2" s="1513" t="s">
        <v>1606</v>
      </c>
      <c r="B2" s="1515" t="s">
        <v>1607</v>
      </c>
      <c r="C2" s="1535"/>
      <c r="D2" s="1535"/>
      <c r="E2" s="1535"/>
      <c r="F2" s="1516"/>
      <c r="G2" s="1523" t="s">
        <v>1591</v>
      </c>
      <c r="H2" s="1521"/>
    </row>
    <row r="3" spans="1:8" ht="14" thickBot="1">
      <c r="A3" s="1514"/>
      <c r="B3" s="1517"/>
      <c r="C3" s="1536"/>
      <c r="D3" s="1536"/>
      <c r="E3" s="1536"/>
      <c r="F3" s="1518"/>
      <c r="G3" s="346" t="s">
        <v>12</v>
      </c>
      <c r="H3" s="347" t="s">
        <v>1593</v>
      </c>
    </row>
    <row r="4" spans="1:8">
      <c r="A4" s="1537">
        <v>1</v>
      </c>
      <c r="B4" s="1539" t="s">
        <v>1744</v>
      </c>
      <c r="C4" s="1540"/>
      <c r="D4" s="1540"/>
      <c r="E4" s="1540"/>
      <c r="F4" s="1540"/>
      <c r="G4" s="1541">
        <v>0.02</v>
      </c>
      <c r="H4" s="1543">
        <f>SUM('SO 06-titul list'!E17:G17)*G4</f>
        <v>0</v>
      </c>
    </row>
    <row r="5" spans="1:8" ht="14" thickBot="1">
      <c r="A5" s="1538"/>
      <c r="B5" s="1545" t="s">
        <v>1745</v>
      </c>
      <c r="C5" s="1546"/>
      <c r="D5" s="1546"/>
      <c r="E5" s="1546"/>
      <c r="F5" s="1546"/>
      <c r="G5" s="1542"/>
      <c r="H5" s="1544"/>
    </row>
    <row r="6" spans="1:8">
      <c r="A6" s="1547">
        <f>A4+1</f>
        <v>2</v>
      </c>
      <c r="B6" s="1548" t="s">
        <v>1746</v>
      </c>
      <c r="C6" s="1549"/>
      <c r="D6" s="1549"/>
      <c r="E6" s="1549"/>
      <c r="F6" s="1549"/>
      <c r="G6" s="1542">
        <v>0.01</v>
      </c>
      <c r="H6" s="1544">
        <f>SUM('SO 06-titul list'!E17:G17)*G6</f>
        <v>0</v>
      </c>
    </row>
    <row r="7" spans="1:8" ht="14" thickBot="1">
      <c r="A7" s="1538"/>
      <c r="B7" s="1550" t="s">
        <v>1747</v>
      </c>
      <c r="C7" s="1551"/>
      <c r="D7" s="1551"/>
      <c r="E7" s="1551"/>
      <c r="F7" s="1551"/>
      <c r="G7" s="1542"/>
      <c r="H7" s="1544"/>
    </row>
    <row r="8" spans="1:8">
      <c r="A8" s="1547">
        <f>A6+1</f>
        <v>3</v>
      </c>
      <c r="B8" s="1548" t="s">
        <v>1568</v>
      </c>
      <c r="C8" s="1549"/>
      <c r="D8" s="1549"/>
      <c r="E8" s="1549"/>
      <c r="F8" s="1549"/>
      <c r="G8" s="1542">
        <v>0.02</v>
      </c>
      <c r="H8" s="1544">
        <f>SUM('SO 06-titul list'!E17:G17)*G8</f>
        <v>0</v>
      </c>
    </row>
    <row r="9" spans="1:8" ht="14" thickBot="1">
      <c r="A9" s="1538"/>
      <c r="B9" s="1550" t="s">
        <v>1748</v>
      </c>
      <c r="C9" s="1551"/>
      <c r="D9" s="1551"/>
      <c r="E9" s="1551"/>
      <c r="F9" s="1551"/>
      <c r="G9" s="1542"/>
      <c r="H9" s="1544"/>
    </row>
    <row r="10" spans="1:8">
      <c r="A10" s="1547">
        <f>A8+1</f>
        <v>4</v>
      </c>
      <c r="B10" s="1548" t="s">
        <v>1569</v>
      </c>
      <c r="C10" s="1549"/>
      <c r="D10" s="1549"/>
      <c r="E10" s="1549"/>
      <c r="F10" s="1549"/>
      <c r="G10" s="1542">
        <v>0.01</v>
      </c>
      <c r="H10" s="1544">
        <f>SUM('SO 06-titul list'!E17:G17)*G10</f>
        <v>0</v>
      </c>
    </row>
    <row r="11" spans="1:8" ht="14" thickBot="1">
      <c r="A11" s="1538"/>
      <c r="B11" s="1550" t="s">
        <v>1749</v>
      </c>
      <c r="C11" s="1551"/>
      <c r="D11" s="1551"/>
      <c r="E11" s="1551"/>
      <c r="F11" s="1551"/>
      <c r="G11" s="1552"/>
      <c r="H11" s="1553"/>
    </row>
    <row r="12" spans="1:8" ht="14" thickBot="1">
      <c r="A12" s="522"/>
      <c r="B12" s="522"/>
      <c r="C12" s="523"/>
      <c r="D12" s="523"/>
      <c r="E12" s="1507" t="s">
        <v>1750</v>
      </c>
      <c r="F12" s="1508"/>
      <c r="G12" s="1509"/>
      <c r="H12" s="524">
        <f>SUM(H4,H6,H8,H10)</f>
        <v>0</v>
      </c>
    </row>
  </sheetData>
  <mergeCells count="25">
    <mergeCell ref="E12:G12"/>
    <mergeCell ref="A6:A7"/>
    <mergeCell ref="B6:F6"/>
    <mergeCell ref="G6:G7"/>
    <mergeCell ref="H6:H7"/>
    <mergeCell ref="B7:F7"/>
    <mergeCell ref="A8:A9"/>
    <mergeCell ref="B8:F8"/>
    <mergeCell ref="G8:G9"/>
    <mergeCell ref="H8:H9"/>
    <mergeCell ref="B9:F9"/>
    <mergeCell ref="A10:A11"/>
    <mergeCell ref="B10:F10"/>
    <mergeCell ref="G10:G11"/>
    <mergeCell ref="H10:H11"/>
    <mergeCell ref="B11:F11"/>
    <mergeCell ref="A1:H1"/>
    <mergeCell ref="A2:A3"/>
    <mergeCell ref="B2:F3"/>
    <mergeCell ref="G2:H2"/>
    <mergeCell ref="A4:A5"/>
    <mergeCell ref="B4:F4"/>
    <mergeCell ref="G4:G5"/>
    <mergeCell ref="H4:H5"/>
    <mergeCell ref="B5:F5"/>
  </mergeCells>
  <conditionalFormatting sqref="H1:H12">
    <cfRule type="cellIs" priority="1" stopIfTrue="1" operator="between">
      <formula>20000</formula>
      <formula>100000</formula>
    </cfRule>
    <cfRule type="cellIs" priority="2" stopIfTrue="1" operator="between">
      <formula>100000</formula>
      <formula>300000</formula>
    </cfRule>
    <cfRule type="cellIs" priority="3" stopIfTrue="1" operator="greaterThan">
      <formula>300000</formula>
    </cfRule>
  </conditionalFormatting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 enableFormatConditionsCalculation="0"/>
  <dimension ref="A1:BE51"/>
  <sheetViews>
    <sheetView topLeftCell="A7" workbookViewId="0">
      <selection activeCell="P40" sqref="P40"/>
    </sheetView>
  </sheetViews>
  <sheetFormatPr baseColWidth="10" defaultColWidth="8.7109375" defaultRowHeight="12" x14ac:dyDescent="0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8.7109375" style="1"/>
  </cols>
  <sheetData>
    <row r="1" spans="1:57" ht="24.75" customHeight="1" thickBot="1">
      <c r="A1" s="94" t="s">
        <v>30</v>
      </c>
      <c r="B1" s="95"/>
      <c r="C1" s="95"/>
      <c r="D1" s="95"/>
      <c r="E1" s="95"/>
      <c r="F1" s="95"/>
      <c r="G1" s="95"/>
    </row>
    <row r="2" spans="1:57" ht="12.75" customHeight="1">
      <c r="A2" s="96" t="s">
        <v>31</v>
      </c>
      <c r="B2" s="97"/>
      <c r="C2" s="98" t="s">
        <v>102</v>
      </c>
      <c r="D2" s="98" t="s">
        <v>103</v>
      </c>
      <c r="E2" s="99"/>
      <c r="F2" s="100" t="s">
        <v>32</v>
      </c>
      <c r="G2" s="101" t="s">
        <v>101</v>
      </c>
    </row>
    <row r="3" spans="1:57" ht="3" hidden="1" customHeight="1">
      <c r="A3" s="102"/>
      <c r="B3" s="103"/>
      <c r="C3" s="104"/>
      <c r="D3" s="104"/>
      <c r="E3" s="105"/>
      <c r="F3" s="106"/>
      <c r="G3" s="107"/>
    </row>
    <row r="4" spans="1:57" ht="12" customHeight="1">
      <c r="A4" s="108" t="s">
        <v>33</v>
      </c>
      <c r="B4" s="103"/>
      <c r="C4" s="104"/>
      <c r="D4" s="104"/>
      <c r="E4" s="105"/>
      <c r="F4" s="106" t="s">
        <v>34</v>
      </c>
      <c r="G4" s="109"/>
    </row>
    <row r="5" spans="1:57" ht="13" customHeight="1">
      <c r="A5" s="110" t="s">
        <v>1390</v>
      </c>
      <c r="B5" s="111"/>
      <c r="C5" s="112" t="s">
        <v>1391</v>
      </c>
      <c r="D5" s="113"/>
      <c r="E5" s="111"/>
      <c r="F5" s="106" t="s">
        <v>35</v>
      </c>
      <c r="G5" s="107"/>
    </row>
    <row r="6" spans="1:57" ht="13" customHeight="1">
      <c r="A6" s="108" t="s">
        <v>36</v>
      </c>
      <c r="B6" s="103"/>
      <c r="C6" s="104"/>
      <c r="D6" s="104"/>
      <c r="E6" s="105"/>
      <c r="F6" s="114" t="s">
        <v>37</v>
      </c>
      <c r="G6" s="115">
        <v>0</v>
      </c>
      <c r="O6" s="116"/>
    </row>
    <row r="7" spans="1:57" ht="13" customHeight="1">
      <c r="A7" s="117" t="s">
        <v>95</v>
      </c>
      <c r="B7" s="118"/>
      <c r="C7" s="119" t="s">
        <v>96</v>
      </c>
      <c r="D7" s="120"/>
      <c r="E7" s="120"/>
      <c r="F7" s="121" t="s">
        <v>38</v>
      </c>
      <c r="G7" s="115">
        <f>IF(G6=0,,ROUND((F30+F32)/G6,1))</f>
        <v>0</v>
      </c>
    </row>
    <row r="8" spans="1:57">
      <c r="A8" s="122" t="s">
        <v>39</v>
      </c>
      <c r="B8" s="106"/>
      <c r="C8" s="1077" t="s">
        <v>175</v>
      </c>
      <c r="D8" s="1077"/>
      <c r="E8" s="1078"/>
      <c r="F8" s="123" t="s">
        <v>40</v>
      </c>
      <c r="G8" s="124"/>
      <c r="H8" s="125"/>
      <c r="I8" s="126"/>
    </row>
    <row r="9" spans="1:57">
      <c r="A9" s="122" t="s">
        <v>41</v>
      </c>
      <c r="B9" s="106"/>
      <c r="C9" s="1077"/>
      <c r="D9" s="1077"/>
      <c r="E9" s="1078"/>
      <c r="F9" s="106"/>
      <c r="G9" s="127"/>
      <c r="H9" s="128"/>
    </row>
    <row r="10" spans="1:57">
      <c r="A10" s="122" t="s">
        <v>42</v>
      </c>
      <c r="B10" s="106"/>
      <c r="C10" s="1077" t="s">
        <v>174</v>
      </c>
      <c r="D10" s="1077"/>
      <c r="E10" s="1077"/>
      <c r="F10" s="129"/>
      <c r="G10" s="130"/>
      <c r="H10" s="131"/>
    </row>
    <row r="11" spans="1:57" ht="13.5" customHeight="1">
      <c r="A11" s="122" t="s">
        <v>43</v>
      </c>
      <c r="B11" s="106"/>
      <c r="C11" s="1077" t="s">
        <v>173</v>
      </c>
      <c r="D11" s="1077"/>
      <c r="E11" s="1077"/>
      <c r="F11" s="132" t="s">
        <v>44</v>
      </c>
      <c r="G11" s="133"/>
      <c r="H11" s="128"/>
      <c r="BA11" s="134"/>
      <c r="BB11" s="134"/>
      <c r="BC11" s="134"/>
      <c r="BD11" s="134"/>
      <c r="BE11" s="134"/>
    </row>
    <row r="12" spans="1:57" ht="12.75" customHeight="1">
      <c r="A12" s="135" t="s">
        <v>45</v>
      </c>
      <c r="B12" s="103"/>
      <c r="C12" s="1079"/>
      <c r="D12" s="1079"/>
      <c r="E12" s="1079"/>
      <c r="F12" s="136" t="s">
        <v>46</v>
      </c>
      <c r="G12" s="137"/>
      <c r="H12" s="128"/>
    </row>
    <row r="13" spans="1:57" ht="28.5" customHeight="1" thickBot="1">
      <c r="A13" s="138" t="s">
        <v>47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>
      <c r="A14" s="142" t="s">
        <v>48</v>
      </c>
      <c r="B14" s="143"/>
      <c r="C14" s="144"/>
      <c r="D14" s="145" t="s">
        <v>49</v>
      </c>
      <c r="E14" s="146"/>
      <c r="F14" s="146"/>
      <c r="G14" s="144"/>
    </row>
    <row r="15" spans="1:57" ht="16" customHeight="1">
      <c r="A15" s="147"/>
      <c r="B15" s="148" t="s">
        <v>50</v>
      </c>
      <c r="C15" s="149">
        <f>'06 2316 Rek'!E11</f>
        <v>0</v>
      </c>
      <c r="D15" s="150"/>
      <c r="E15" s="151"/>
      <c r="F15" s="152"/>
      <c r="G15" s="149"/>
    </row>
    <row r="16" spans="1:57" ht="16" customHeight="1">
      <c r="A16" s="147" t="s">
        <v>51</v>
      </c>
      <c r="B16" s="148" t="s">
        <v>52</v>
      </c>
      <c r="C16" s="149">
        <f>'06 2316 Rek'!F11</f>
        <v>0</v>
      </c>
      <c r="D16" s="102"/>
      <c r="E16" s="153"/>
      <c r="F16" s="154"/>
      <c r="G16" s="149"/>
    </row>
    <row r="17" spans="1:7" ht="16" customHeight="1">
      <c r="A17" s="147" t="s">
        <v>53</v>
      </c>
      <c r="B17" s="148" t="s">
        <v>54</v>
      </c>
      <c r="C17" s="149">
        <f>'06 2316 Rek'!H11</f>
        <v>0</v>
      </c>
      <c r="D17" s="102"/>
      <c r="E17" s="153"/>
      <c r="F17" s="154"/>
      <c r="G17" s="149"/>
    </row>
    <row r="18" spans="1:7" ht="16" customHeight="1">
      <c r="A18" s="155" t="s">
        <v>55</v>
      </c>
      <c r="B18" s="156" t="s">
        <v>56</v>
      </c>
      <c r="C18" s="149">
        <f>'06 2316 Rek'!G11</f>
        <v>0</v>
      </c>
      <c r="D18" s="102"/>
      <c r="E18" s="153"/>
      <c r="F18" s="154"/>
      <c r="G18" s="149"/>
    </row>
    <row r="19" spans="1:7" ht="16" customHeight="1">
      <c r="A19" s="157" t="s">
        <v>57</v>
      </c>
      <c r="B19" s="148"/>
      <c r="C19" s="149">
        <f>SUM(C15:C18)</f>
        <v>0</v>
      </c>
      <c r="D19" s="102"/>
      <c r="E19" s="153"/>
      <c r="F19" s="154"/>
      <c r="G19" s="149"/>
    </row>
    <row r="20" spans="1:7" ht="16" customHeight="1">
      <c r="A20" s="157"/>
      <c r="B20" s="148"/>
      <c r="C20" s="149"/>
      <c r="D20" s="102"/>
      <c r="E20" s="153"/>
      <c r="F20" s="154"/>
      <c r="G20" s="149"/>
    </row>
    <row r="21" spans="1:7" ht="16" customHeight="1">
      <c r="A21" s="157" t="s">
        <v>29</v>
      </c>
      <c r="B21" s="148"/>
      <c r="C21" s="149">
        <f>'06 2316 Rek'!I11</f>
        <v>0</v>
      </c>
      <c r="D21" s="102"/>
      <c r="E21" s="153"/>
      <c r="F21" s="154"/>
      <c r="G21" s="149"/>
    </row>
    <row r="22" spans="1:7" ht="16" customHeight="1">
      <c r="A22" s="158" t="s">
        <v>58</v>
      </c>
      <c r="B22" s="128"/>
      <c r="C22" s="149">
        <f>C19+C21</f>
        <v>0</v>
      </c>
      <c r="D22" s="102"/>
      <c r="E22" s="153"/>
      <c r="F22" s="154"/>
      <c r="G22" s="149"/>
    </row>
    <row r="23" spans="1:7" ht="16" customHeight="1" thickBot="1">
      <c r="A23" s="1080" t="s">
        <v>59</v>
      </c>
      <c r="B23" s="1081"/>
      <c r="C23" s="159">
        <f>C22+G23</f>
        <v>0</v>
      </c>
      <c r="D23" s="160"/>
      <c r="E23" s="161"/>
      <c r="F23" s="162"/>
      <c r="G23" s="149"/>
    </row>
    <row r="24" spans="1:7">
      <c r="A24" s="163" t="s">
        <v>60</v>
      </c>
      <c r="B24" s="164"/>
      <c r="C24" s="165"/>
      <c r="D24" s="164" t="s">
        <v>61</v>
      </c>
      <c r="E24" s="164"/>
      <c r="F24" s="166" t="s">
        <v>62</v>
      </c>
      <c r="G24" s="167"/>
    </row>
    <row r="25" spans="1:7">
      <c r="A25" s="158" t="s">
        <v>63</v>
      </c>
      <c r="B25" s="128"/>
      <c r="C25" s="168"/>
      <c r="D25" s="128" t="s">
        <v>63</v>
      </c>
      <c r="F25" s="169" t="s">
        <v>63</v>
      </c>
      <c r="G25" s="170"/>
    </row>
    <row r="26" spans="1:7" ht="37.5" customHeight="1">
      <c r="A26" s="158" t="s">
        <v>64</v>
      </c>
      <c r="B26" s="171"/>
      <c r="C26" s="168"/>
      <c r="D26" s="128" t="s">
        <v>64</v>
      </c>
      <c r="F26" s="169" t="s">
        <v>64</v>
      </c>
      <c r="G26" s="170"/>
    </row>
    <row r="27" spans="1:7">
      <c r="A27" s="158"/>
      <c r="B27" s="172"/>
      <c r="C27" s="168"/>
      <c r="D27" s="128"/>
      <c r="F27" s="169"/>
      <c r="G27" s="170"/>
    </row>
    <row r="28" spans="1:7">
      <c r="A28" s="158" t="s">
        <v>65</v>
      </c>
      <c r="B28" s="128"/>
      <c r="C28" s="168"/>
      <c r="D28" s="169" t="s">
        <v>66</v>
      </c>
      <c r="E28" s="168"/>
      <c r="F28" s="173" t="s">
        <v>66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>
      <c r="A30" s="176" t="s">
        <v>11</v>
      </c>
      <c r="B30" s="177"/>
      <c r="C30" s="178">
        <v>21</v>
      </c>
      <c r="D30" s="177" t="s">
        <v>67</v>
      </c>
      <c r="E30" s="179"/>
      <c r="F30" s="1082">
        <f>C23-F32</f>
        <v>0</v>
      </c>
      <c r="G30" s="1083"/>
    </row>
    <row r="31" spans="1:7">
      <c r="A31" s="176" t="s">
        <v>68</v>
      </c>
      <c r="B31" s="177"/>
      <c r="C31" s="178">
        <f>C30</f>
        <v>21</v>
      </c>
      <c r="D31" s="177" t="s">
        <v>69</v>
      </c>
      <c r="E31" s="179"/>
      <c r="F31" s="1082">
        <f>ROUND(PRODUCT(F30,C31/100),0)</f>
        <v>0</v>
      </c>
      <c r="G31" s="1083"/>
    </row>
    <row r="32" spans="1:7">
      <c r="A32" s="176" t="s">
        <v>11</v>
      </c>
      <c r="B32" s="177"/>
      <c r="C32" s="178">
        <v>0</v>
      </c>
      <c r="D32" s="177" t="s">
        <v>69</v>
      </c>
      <c r="E32" s="179"/>
      <c r="F32" s="1082">
        <v>0</v>
      </c>
      <c r="G32" s="1083"/>
    </row>
    <row r="33" spans="1:8">
      <c r="A33" s="176" t="s">
        <v>68</v>
      </c>
      <c r="B33" s="180"/>
      <c r="C33" s="181">
        <f>C32</f>
        <v>0</v>
      </c>
      <c r="D33" s="177" t="s">
        <v>69</v>
      </c>
      <c r="E33" s="154"/>
      <c r="F33" s="1082">
        <f>ROUND(PRODUCT(F32,C33/100),0)</f>
        <v>0</v>
      </c>
      <c r="G33" s="1083"/>
    </row>
    <row r="34" spans="1:8" s="185" customFormat="1" ht="19.5" customHeight="1" thickBot="1">
      <c r="A34" s="182" t="s">
        <v>70</v>
      </c>
      <c r="B34" s="183"/>
      <c r="C34" s="183"/>
      <c r="D34" s="183"/>
      <c r="E34" s="184"/>
      <c r="F34" s="1085">
        <f>ROUND(SUM(F30:F33),0)</f>
        <v>0</v>
      </c>
      <c r="G34" s="1086"/>
    </row>
    <row r="36" spans="1:8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087" t="s">
        <v>1319</v>
      </c>
      <c r="C37" s="1087"/>
      <c r="D37" s="1087"/>
      <c r="E37" s="1087"/>
      <c r="F37" s="1087"/>
      <c r="G37" s="1087"/>
      <c r="H37" s="1" t="s">
        <v>1</v>
      </c>
    </row>
    <row r="38" spans="1:8" ht="12.75" customHeight="1">
      <c r="A38" s="186"/>
      <c r="B38" s="1087"/>
      <c r="C38" s="1087"/>
      <c r="D38" s="1087"/>
      <c r="E38" s="1087"/>
      <c r="F38" s="1087"/>
      <c r="G38" s="1087"/>
      <c r="H38" s="1" t="s">
        <v>1</v>
      </c>
    </row>
    <row r="39" spans="1:8">
      <c r="A39" s="186"/>
      <c r="B39" s="1087"/>
      <c r="C39" s="1087"/>
      <c r="D39" s="1087"/>
      <c r="E39" s="1087"/>
      <c r="F39" s="1087"/>
      <c r="G39" s="1087"/>
      <c r="H39" s="1" t="s">
        <v>1</v>
      </c>
    </row>
    <row r="40" spans="1:8">
      <c r="A40" s="186"/>
      <c r="B40" s="1087"/>
      <c r="C40" s="1087"/>
      <c r="D40" s="1087"/>
      <c r="E40" s="1087"/>
      <c r="F40" s="1087"/>
      <c r="G40" s="1087"/>
      <c r="H40" s="1" t="s">
        <v>1</v>
      </c>
    </row>
    <row r="41" spans="1:8">
      <c r="A41" s="186"/>
      <c r="B41" s="1087"/>
      <c r="C41" s="1087"/>
      <c r="D41" s="1087"/>
      <c r="E41" s="1087"/>
      <c r="F41" s="1087"/>
      <c r="G41" s="1087"/>
      <c r="H41" s="1" t="s">
        <v>1</v>
      </c>
    </row>
    <row r="42" spans="1:8">
      <c r="A42" s="186"/>
      <c r="B42" s="1087"/>
      <c r="C42" s="1087"/>
      <c r="D42" s="1087"/>
      <c r="E42" s="1087"/>
      <c r="F42" s="1087"/>
      <c r="G42" s="1087"/>
      <c r="H42" s="1" t="s">
        <v>1</v>
      </c>
    </row>
    <row r="43" spans="1:8">
      <c r="A43" s="186"/>
      <c r="B43" s="1087"/>
      <c r="C43" s="1087"/>
      <c r="D43" s="1087"/>
      <c r="E43" s="1087"/>
      <c r="F43" s="1087"/>
      <c r="G43" s="1087"/>
      <c r="H43" s="1" t="s">
        <v>1</v>
      </c>
    </row>
    <row r="44" spans="1:8" ht="12.75" customHeight="1">
      <c r="A44" s="186"/>
      <c r="B44" s="1087"/>
      <c r="C44" s="1087"/>
      <c r="D44" s="1087"/>
      <c r="E44" s="1087"/>
      <c r="F44" s="1087"/>
      <c r="G44" s="1087"/>
      <c r="H44" s="1" t="s">
        <v>1</v>
      </c>
    </row>
    <row r="45" spans="1:8" ht="104.25" customHeight="1">
      <c r="A45" s="186"/>
      <c r="B45" s="1087"/>
      <c r="C45" s="1087"/>
      <c r="D45" s="1087"/>
      <c r="E45" s="1087"/>
      <c r="F45" s="1087"/>
      <c r="G45" s="1087"/>
      <c r="H45" s="1" t="s">
        <v>1</v>
      </c>
    </row>
    <row r="46" spans="1:8">
      <c r="B46" s="1084"/>
      <c r="C46" s="1084"/>
      <c r="D46" s="1084"/>
      <c r="E46" s="1084"/>
      <c r="F46" s="1084"/>
      <c r="G46" s="1084"/>
    </row>
    <row r="47" spans="1:8">
      <c r="B47" s="1084"/>
      <c r="C47" s="1084"/>
      <c r="D47" s="1084"/>
      <c r="E47" s="1084"/>
      <c r="F47" s="1084"/>
      <c r="G47" s="1084"/>
    </row>
    <row r="48" spans="1:8">
      <c r="B48" s="1084"/>
      <c r="C48" s="1084"/>
      <c r="D48" s="1084"/>
      <c r="E48" s="1084"/>
      <c r="F48" s="1084"/>
      <c r="G48" s="1084"/>
    </row>
    <row r="49" spans="2:7">
      <c r="B49" s="1084"/>
      <c r="C49" s="1084"/>
      <c r="D49" s="1084"/>
      <c r="E49" s="1084"/>
      <c r="F49" s="1084"/>
      <c r="G49" s="1084"/>
    </row>
    <row r="50" spans="2:7">
      <c r="B50" s="1084"/>
      <c r="C50" s="1084"/>
      <c r="D50" s="1084"/>
      <c r="E50" s="1084"/>
      <c r="F50" s="1084"/>
      <c r="G50" s="1084"/>
    </row>
    <row r="51" spans="2:7">
      <c r="B51" s="1084"/>
      <c r="C51" s="1084"/>
      <c r="D51" s="1084"/>
      <c r="E51" s="1084"/>
      <c r="F51" s="1084"/>
      <c r="G51" s="1084"/>
    </row>
  </sheetData>
  <mergeCells count="18">
    <mergeCell ref="B49:G49"/>
    <mergeCell ref="B50:G50"/>
    <mergeCell ref="B51:G51"/>
    <mergeCell ref="F34:G34"/>
    <mergeCell ref="B37:G45"/>
    <mergeCell ref="B46:G46"/>
    <mergeCell ref="B47:G47"/>
    <mergeCell ref="B48:G48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 enableFormatConditionsCalculation="0"/>
  <dimension ref="A1:BE75"/>
  <sheetViews>
    <sheetView workbookViewId="0">
      <selection activeCell="M25" sqref="M25"/>
    </sheetView>
  </sheetViews>
  <sheetFormatPr baseColWidth="10" defaultColWidth="8.7109375" defaultRowHeight="12" x14ac:dyDescent="0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8.7109375" style="1"/>
  </cols>
  <sheetData>
    <row r="1" spans="1:57" ht="13" thickTop="1">
      <c r="A1" s="1088" t="s">
        <v>2</v>
      </c>
      <c r="B1" s="1089"/>
      <c r="C1" s="187" t="s">
        <v>97</v>
      </c>
      <c r="D1" s="188"/>
      <c r="E1" s="189"/>
      <c r="F1" s="188"/>
      <c r="G1" s="190" t="s">
        <v>72</v>
      </c>
      <c r="H1" s="191" t="s">
        <v>102</v>
      </c>
      <c r="I1" s="192"/>
    </row>
    <row r="2" spans="1:57" ht="13" thickBot="1">
      <c r="A2" s="1090" t="s">
        <v>73</v>
      </c>
      <c r="B2" s="1091"/>
      <c r="C2" s="193" t="s">
        <v>1392</v>
      </c>
      <c r="D2" s="194"/>
      <c r="E2" s="195"/>
      <c r="F2" s="194"/>
      <c r="G2" s="1092" t="s">
        <v>103</v>
      </c>
      <c r="H2" s="1093"/>
      <c r="I2" s="1094"/>
    </row>
    <row r="3" spans="1:57" ht="13" thickTop="1">
      <c r="F3" s="128"/>
    </row>
    <row r="4" spans="1:57" ht="19.5" customHeight="1">
      <c r="A4" s="196" t="s">
        <v>74</v>
      </c>
      <c r="B4" s="197"/>
      <c r="C4" s="197"/>
      <c r="D4" s="197"/>
      <c r="E4" s="198"/>
      <c r="F4" s="197"/>
      <c r="G4" s="197"/>
      <c r="H4" s="197"/>
      <c r="I4" s="197"/>
    </row>
    <row r="5" spans="1:57" ht="13" thickBot="1"/>
    <row r="6" spans="1:57" s="128" customFormat="1" ht="13" thickBot="1">
      <c r="A6" s="199"/>
      <c r="B6" s="200" t="s">
        <v>75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57" s="128" customFormat="1">
      <c r="A7" s="294" t="str">
        <f>'06 2316 Pol'!B7</f>
        <v>1</v>
      </c>
      <c r="B7" s="62" t="str">
        <f>'06 2316 Pol'!C7</f>
        <v>Zemní práce</v>
      </c>
      <c r="D7" s="205"/>
      <c r="E7" s="295">
        <f>'06 2316 Pol'!BA10</f>
        <v>0</v>
      </c>
      <c r="F7" s="296">
        <f>'06 2316 Pol'!BB10</f>
        <v>0</v>
      </c>
      <c r="G7" s="296">
        <f>'06 2316 Pol'!BC10</f>
        <v>0</v>
      </c>
      <c r="H7" s="296">
        <f>'06 2316 Pol'!BD10</f>
        <v>0</v>
      </c>
      <c r="I7" s="297">
        <f>'06 2316 Pol'!BE10</f>
        <v>0</v>
      </c>
    </row>
    <row r="8" spans="1:57" s="128" customFormat="1">
      <c r="A8" s="294" t="str">
        <f>'06 2316 Pol'!B11</f>
        <v>2</v>
      </c>
      <c r="B8" s="62" t="str">
        <f>'06 2316 Pol'!C11</f>
        <v>Základy a zvláštní zakládání</v>
      </c>
      <c r="D8" s="205"/>
      <c r="E8" s="295">
        <f>'06 2316 Pol'!BA18</f>
        <v>0</v>
      </c>
      <c r="F8" s="296">
        <f>'06 2316 Pol'!BB18</f>
        <v>0</v>
      </c>
      <c r="G8" s="296">
        <f>'06 2316 Pol'!BC18</f>
        <v>0</v>
      </c>
      <c r="H8" s="296">
        <f>'06 2316 Pol'!BD18</f>
        <v>0</v>
      </c>
      <c r="I8" s="297">
        <f>'06 2316 Pol'!BE18</f>
        <v>0</v>
      </c>
    </row>
    <row r="9" spans="1:57" s="128" customFormat="1">
      <c r="A9" s="294" t="str">
        <f>'06 2316 Pol'!B19</f>
        <v>5</v>
      </c>
      <c r="B9" s="62" t="str">
        <f>'06 2316 Pol'!C19</f>
        <v>Komunikace</v>
      </c>
      <c r="D9" s="205"/>
      <c r="E9" s="295">
        <f>'06 2316 Pol'!BA25</f>
        <v>0</v>
      </c>
      <c r="F9" s="296">
        <f>'06 2316 Pol'!BB25</f>
        <v>0</v>
      </c>
      <c r="G9" s="296">
        <f>'06 2316 Pol'!BC25</f>
        <v>0</v>
      </c>
      <c r="H9" s="296">
        <f>'06 2316 Pol'!BD25</f>
        <v>0</v>
      </c>
      <c r="I9" s="297">
        <f>'06 2316 Pol'!BE25</f>
        <v>0</v>
      </c>
    </row>
    <row r="10" spans="1:57" s="128" customFormat="1" ht="13" thickBot="1">
      <c r="A10" s="294" t="str">
        <f>'06 2316 Pol'!B26</f>
        <v>99</v>
      </c>
      <c r="B10" s="62" t="str">
        <f>'06 2316 Pol'!C26</f>
        <v>Staveništní přesun hmot</v>
      </c>
      <c r="D10" s="205"/>
      <c r="E10" s="295">
        <f>'06 2316 Pol'!BA28</f>
        <v>0</v>
      </c>
      <c r="F10" s="296">
        <f>'06 2316 Pol'!BB28</f>
        <v>0</v>
      </c>
      <c r="G10" s="296">
        <f>'06 2316 Pol'!BC28</f>
        <v>0</v>
      </c>
      <c r="H10" s="296">
        <f>'06 2316 Pol'!BD28</f>
        <v>0</v>
      </c>
      <c r="I10" s="297">
        <f>'06 2316 Pol'!BE28</f>
        <v>0</v>
      </c>
    </row>
    <row r="11" spans="1:57" s="14" customFormat="1" ht="13" thickBot="1">
      <c r="A11" s="206"/>
      <c r="B11" s="207" t="s">
        <v>76</v>
      </c>
      <c r="C11" s="207"/>
      <c r="D11" s="208"/>
      <c r="E11" s="209">
        <f>SUM(E7:E10)</f>
        <v>0</v>
      </c>
      <c r="F11" s="210">
        <f>SUM(F7:F10)</f>
        <v>0</v>
      </c>
      <c r="G11" s="210">
        <f>SUM(G7:G10)</f>
        <v>0</v>
      </c>
      <c r="H11" s="210">
        <f>SUM(H7:H10)</f>
        <v>0</v>
      </c>
      <c r="I11" s="211">
        <f>SUM(I7:I10)</f>
        <v>0</v>
      </c>
    </row>
    <row r="12" spans="1:57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57" ht="19.5" customHeight="1">
      <c r="A13" s="197"/>
      <c r="B13" s="197"/>
      <c r="C13" s="197"/>
      <c r="D13" s="197"/>
      <c r="E13" s="197"/>
      <c r="F13" s="197"/>
      <c r="G13" s="212"/>
      <c r="H13" s="197"/>
      <c r="I13" s="197"/>
      <c r="BA13" s="134"/>
      <c r="BB13" s="134"/>
      <c r="BC13" s="134"/>
      <c r="BD13" s="134"/>
      <c r="BE13" s="134"/>
    </row>
    <row r="14" spans="1:57" ht="13" thickBot="1"/>
    <row r="15" spans="1:57">
      <c r="A15" s="163"/>
      <c r="B15" s="164"/>
      <c r="C15" s="164"/>
      <c r="D15" s="213"/>
      <c r="E15" s="214"/>
      <c r="F15" s="215"/>
      <c r="G15" s="216"/>
      <c r="H15" s="217"/>
      <c r="I15" s="218"/>
    </row>
    <row r="16" spans="1:57">
      <c r="A16" s="157"/>
      <c r="B16" s="148"/>
      <c r="C16" s="148"/>
      <c r="D16" s="219"/>
      <c r="E16" s="220"/>
      <c r="F16" s="221"/>
      <c r="G16" s="222"/>
      <c r="H16" s="223"/>
      <c r="I16" s="224"/>
      <c r="BA16" s="1">
        <v>0</v>
      </c>
    </row>
    <row r="17" spans="1:53">
      <c r="A17" s="157"/>
      <c r="B17" s="148"/>
      <c r="C17" s="148"/>
      <c r="D17" s="219"/>
      <c r="E17" s="220"/>
      <c r="F17" s="221"/>
      <c r="G17" s="222"/>
      <c r="H17" s="223"/>
      <c r="I17" s="224"/>
      <c r="BA17" s="1">
        <v>0</v>
      </c>
    </row>
    <row r="18" spans="1:53">
      <c r="A18" s="157"/>
      <c r="B18" s="148"/>
      <c r="C18" s="148"/>
      <c r="D18" s="219"/>
      <c r="E18" s="220"/>
      <c r="F18" s="221"/>
      <c r="G18" s="222"/>
      <c r="H18" s="223"/>
      <c r="I18" s="224"/>
      <c r="BA18" s="1">
        <v>0</v>
      </c>
    </row>
    <row r="19" spans="1:53">
      <c r="A19" s="157"/>
      <c r="B19" s="148"/>
      <c r="C19" s="148"/>
      <c r="D19" s="219"/>
      <c r="E19" s="220"/>
      <c r="F19" s="221"/>
      <c r="G19" s="222"/>
      <c r="H19" s="223"/>
      <c r="I19" s="224"/>
      <c r="BA19" s="1">
        <v>0</v>
      </c>
    </row>
    <row r="20" spans="1:53">
      <c r="A20" s="157"/>
      <c r="B20" s="148"/>
      <c r="C20" s="148"/>
      <c r="D20" s="219"/>
      <c r="E20" s="220"/>
      <c r="F20" s="221"/>
      <c r="G20" s="222"/>
      <c r="H20" s="223"/>
      <c r="I20" s="224"/>
      <c r="BA20" s="1">
        <v>1</v>
      </c>
    </row>
    <row r="21" spans="1:53">
      <c r="A21" s="157"/>
      <c r="B21" s="148"/>
      <c r="C21" s="148"/>
      <c r="D21" s="219"/>
      <c r="E21" s="220"/>
      <c r="F21" s="221"/>
      <c r="G21" s="222"/>
      <c r="H21" s="223"/>
      <c r="I21" s="224"/>
      <c r="BA21" s="1">
        <v>1</v>
      </c>
    </row>
    <row r="22" spans="1:53">
      <c r="A22" s="157"/>
      <c r="B22" s="148"/>
      <c r="C22" s="148"/>
      <c r="D22" s="219"/>
      <c r="E22" s="220"/>
      <c r="F22" s="221"/>
      <c r="G22" s="222"/>
      <c r="H22" s="223"/>
      <c r="I22" s="224"/>
      <c r="BA22" s="1">
        <v>2</v>
      </c>
    </row>
    <row r="23" spans="1:53">
      <c r="A23" s="157"/>
      <c r="B23" s="148"/>
      <c r="C23" s="148"/>
      <c r="D23" s="219"/>
      <c r="E23" s="220"/>
      <c r="F23" s="221"/>
      <c r="G23" s="222"/>
      <c r="H23" s="223"/>
      <c r="I23" s="224"/>
      <c r="BA23" s="1">
        <v>2</v>
      </c>
    </row>
    <row r="24" spans="1:53" ht="13" thickBot="1">
      <c r="A24" s="225"/>
      <c r="B24" s="226"/>
      <c r="C24" s="227"/>
      <c r="D24" s="228"/>
      <c r="E24" s="229"/>
      <c r="F24" s="230"/>
      <c r="G24" s="230"/>
      <c r="H24" s="1095"/>
      <c r="I24" s="1096"/>
    </row>
    <row r="26" spans="1:53">
      <c r="B26" s="14"/>
      <c r="F26" s="231"/>
      <c r="G26" s="232"/>
      <c r="H26" s="232"/>
      <c r="I26" s="46"/>
    </row>
    <row r="27" spans="1:53">
      <c r="F27" s="231"/>
      <c r="G27" s="232"/>
      <c r="H27" s="232"/>
      <c r="I27" s="46"/>
    </row>
    <row r="28" spans="1:53">
      <c r="F28" s="231"/>
      <c r="G28" s="232"/>
      <c r="H28" s="232"/>
      <c r="I28" s="46"/>
    </row>
    <row r="29" spans="1:53">
      <c r="F29" s="231"/>
      <c r="G29" s="232"/>
      <c r="H29" s="232"/>
      <c r="I29" s="46"/>
    </row>
    <row r="30" spans="1:53">
      <c r="F30" s="231"/>
      <c r="G30" s="232"/>
      <c r="H30" s="232"/>
      <c r="I30" s="46"/>
    </row>
    <row r="31" spans="1:53">
      <c r="F31" s="231"/>
      <c r="G31" s="232"/>
      <c r="H31" s="232"/>
      <c r="I31" s="46"/>
    </row>
    <row r="32" spans="1:53">
      <c r="F32" s="231"/>
      <c r="G32" s="232"/>
      <c r="H32" s="232"/>
      <c r="I32" s="46"/>
    </row>
    <row r="33" spans="6:9">
      <c r="F33" s="231"/>
      <c r="G33" s="232"/>
      <c r="H33" s="232"/>
      <c r="I33" s="46"/>
    </row>
    <row r="34" spans="6:9">
      <c r="F34" s="231"/>
      <c r="G34" s="232"/>
      <c r="H34" s="232"/>
      <c r="I34" s="46"/>
    </row>
    <row r="35" spans="6:9">
      <c r="F35" s="231"/>
      <c r="G35" s="232"/>
      <c r="H35" s="232"/>
      <c r="I35" s="46"/>
    </row>
    <row r="36" spans="6:9">
      <c r="F36" s="231"/>
      <c r="G36" s="232"/>
      <c r="H36" s="232"/>
      <c r="I36" s="46"/>
    </row>
    <row r="37" spans="6:9">
      <c r="F37" s="231"/>
      <c r="G37" s="232"/>
      <c r="H37" s="232"/>
      <c r="I37" s="46"/>
    </row>
    <row r="38" spans="6:9">
      <c r="F38" s="231"/>
      <c r="G38" s="232"/>
      <c r="H38" s="232"/>
      <c r="I38" s="46"/>
    </row>
    <row r="39" spans="6:9">
      <c r="F39" s="231"/>
      <c r="G39" s="232"/>
      <c r="H39" s="232"/>
      <c r="I39" s="46"/>
    </row>
    <row r="40" spans="6:9">
      <c r="F40" s="231"/>
      <c r="G40" s="232"/>
      <c r="H40" s="232"/>
      <c r="I40" s="46"/>
    </row>
    <row r="41" spans="6:9">
      <c r="F41" s="231"/>
      <c r="G41" s="232"/>
      <c r="H41" s="232"/>
      <c r="I41" s="46"/>
    </row>
    <row r="42" spans="6:9">
      <c r="F42" s="231"/>
      <c r="G42" s="232"/>
      <c r="H42" s="232"/>
      <c r="I42" s="46"/>
    </row>
    <row r="43" spans="6:9">
      <c r="F43" s="231"/>
      <c r="G43" s="232"/>
      <c r="H43" s="232"/>
      <c r="I43" s="46"/>
    </row>
    <row r="44" spans="6:9">
      <c r="F44" s="231"/>
      <c r="G44" s="232"/>
      <c r="H44" s="232"/>
      <c r="I44" s="46"/>
    </row>
    <row r="45" spans="6:9">
      <c r="F45" s="231"/>
      <c r="G45" s="232"/>
      <c r="H45" s="232"/>
      <c r="I45" s="46"/>
    </row>
    <row r="46" spans="6:9">
      <c r="F46" s="231"/>
      <c r="G46" s="232"/>
      <c r="H46" s="232"/>
      <c r="I46" s="46"/>
    </row>
    <row r="47" spans="6:9">
      <c r="F47" s="231"/>
      <c r="G47" s="232"/>
      <c r="H47" s="232"/>
      <c r="I47" s="46"/>
    </row>
    <row r="48" spans="6:9">
      <c r="F48" s="231"/>
      <c r="G48" s="232"/>
      <c r="H48" s="232"/>
      <c r="I48" s="46"/>
    </row>
    <row r="49" spans="6:9">
      <c r="F49" s="231"/>
      <c r="G49" s="232"/>
      <c r="H49" s="232"/>
      <c r="I49" s="46"/>
    </row>
    <row r="50" spans="6:9">
      <c r="F50" s="231"/>
      <c r="G50" s="232"/>
      <c r="H50" s="232"/>
      <c r="I50" s="46"/>
    </row>
    <row r="51" spans="6:9">
      <c r="F51" s="231"/>
      <c r="G51" s="232"/>
      <c r="H51" s="232"/>
      <c r="I51" s="46"/>
    </row>
    <row r="52" spans="6:9">
      <c r="F52" s="231"/>
      <c r="G52" s="232"/>
      <c r="H52" s="232"/>
      <c r="I52" s="46"/>
    </row>
    <row r="53" spans="6:9">
      <c r="F53" s="231"/>
      <c r="G53" s="232"/>
      <c r="H53" s="232"/>
      <c r="I53" s="46"/>
    </row>
    <row r="54" spans="6:9">
      <c r="F54" s="231"/>
      <c r="G54" s="232"/>
      <c r="H54" s="232"/>
      <c r="I54" s="46"/>
    </row>
    <row r="55" spans="6:9">
      <c r="F55" s="231"/>
      <c r="G55" s="232"/>
      <c r="H55" s="232"/>
      <c r="I55" s="46"/>
    </row>
    <row r="56" spans="6:9">
      <c r="F56" s="231"/>
      <c r="G56" s="232"/>
      <c r="H56" s="232"/>
      <c r="I56" s="46"/>
    </row>
    <row r="57" spans="6:9">
      <c r="F57" s="231"/>
      <c r="G57" s="232"/>
      <c r="H57" s="232"/>
      <c r="I57" s="46"/>
    </row>
    <row r="58" spans="6:9">
      <c r="F58" s="231"/>
      <c r="G58" s="232"/>
      <c r="H58" s="232"/>
      <c r="I58" s="46"/>
    </row>
    <row r="59" spans="6:9">
      <c r="F59" s="231"/>
      <c r="G59" s="232"/>
      <c r="H59" s="232"/>
      <c r="I59" s="46"/>
    </row>
    <row r="60" spans="6:9">
      <c r="F60" s="231"/>
      <c r="G60" s="232"/>
      <c r="H60" s="232"/>
      <c r="I60" s="46"/>
    </row>
    <row r="61" spans="6:9">
      <c r="F61" s="231"/>
      <c r="G61" s="232"/>
      <c r="H61" s="232"/>
      <c r="I61" s="46"/>
    </row>
    <row r="62" spans="6:9">
      <c r="F62" s="231"/>
      <c r="G62" s="232"/>
      <c r="H62" s="232"/>
      <c r="I62" s="46"/>
    </row>
    <row r="63" spans="6:9">
      <c r="F63" s="231"/>
      <c r="G63" s="232"/>
      <c r="H63" s="232"/>
      <c r="I63" s="46"/>
    </row>
    <row r="64" spans="6:9">
      <c r="F64" s="231"/>
      <c r="G64" s="232"/>
      <c r="H64" s="232"/>
      <c r="I64" s="46"/>
    </row>
    <row r="65" spans="6:9">
      <c r="F65" s="231"/>
      <c r="G65" s="232"/>
      <c r="H65" s="232"/>
      <c r="I65" s="46"/>
    </row>
    <row r="66" spans="6:9">
      <c r="F66" s="231"/>
      <c r="G66" s="232"/>
      <c r="H66" s="232"/>
      <c r="I66" s="46"/>
    </row>
    <row r="67" spans="6:9">
      <c r="F67" s="231"/>
      <c r="G67" s="232"/>
      <c r="H67" s="232"/>
      <c r="I67" s="46"/>
    </row>
    <row r="68" spans="6:9">
      <c r="F68" s="231"/>
      <c r="G68" s="232"/>
      <c r="H68" s="232"/>
      <c r="I68" s="46"/>
    </row>
    <row r="69" spans="6:9">
      <c r="F69" s="231"/>
      <c r="G69" s="232"/>
      <c r="H69" s="232"/>
      <c r="I69" s="46"/>
    </row>
    <row r="70" spans="6:9">
      <c r="F70" s="231"/>
      <c r="G70" s="232"/>
      <c r="H70" s="232"/>
      <c r="I70" s="46"/>
    </row>
    <row r="71" spans="6:9">
      <c r="F71" s="231"/>
      <c r="G71" s="232"/>
      <c r="H71" s="232"/>
      <c r="I71" s="46"/>
    </row>
    <row r="72" spans="6:9">
      <c r="F72" s="231"/>
      <c r="G72" s="232"/>
      <c r="H72" s="232"/>
      <c r="I72" s="46"/>
    </row>
    <row r="73" spans="6:9">
      <c r="F73" s="231"/>
      <c r="G73" s="232"/>
      <c r="H73" s="232"/>
      <c r="I73" s="46"/>
    </row>
    <row r="74" spans="6:9">
      <c r="F74" s="231"/>
      <c r="G74" s="232"/>
      <c r="H74" s="232"/>
      <c r="I74" s="46"/>
    </row>
    <row r="75" spans="6:9">
      <c r="F75" s="231"/>
      <c r="G75" s="232"/>
      <c r="H75" s="232"/>
      <c r="I75" s="46"/>
    </row>
  </sheetData>
  <mergeCells count="4">
    <mergeCell ref="A1:B1"/>
    <mergeCell ref="A2:B2"/>
    <mergeCell ref="G2:I2"/>
    <mergeCell ref="H24:I2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 enableFormatConditionsCalculation="0"/>
  <dimension ref="A1:CB132"/>
  <sheetViews>
    <sheetView showGridLines="0" showZeros="0" zoomScale="125" zoomScaleNormal="125" zoomScaleSheetLayoutView="100" zoomScalePageLayoutView="125" workbookViewId="0">
      <selection activeCell="E69" sqref="E69"/>
    </sheetView>
  </sheetViews>
  <sheetFormatPr baseColWidth="10" defaultColWidth="8.7109375" defaultRowHeight="12" x14ac:dyDescent="0"/>
  <cols>
    <col min="1" max="1" width="4.42578125" style="233" customWidth="1"/>
    <col min="2" max="2" width="11.5703125" style="233" customWidth="1"/>
    <col min="3" max="3" width="40.42578125" style="233" customWidth="1"/>
    <col min="4" max="4" width="5.5703125" style="233" customWidth="1"/>
    <col min="5" max="5" width="8.5703125" style="243" customWidth="1"/>
    <col min="6" max="6" width="9.85546875" style="233" customWidth="1"/>
    <col min="7" max="7" width="13.85546875" style="233" customWidth="1"/>
    <col min="8" max="8" width="11.7109375" style="233" hidden="1" customWidth="1"/>
    <col min="9" max="9" width="11.5703125" style="233" hidden="1" customWidth="1"/>
    <col min="10" max="10" width="11" style="233" hidden="1" customWidth="1"/>
    <col min="11" max="11" width="10.42578125" style="233" hidden="1" customWidth="1"/>
    <col min="12" max="12" width="75.42578125" style="233" customWidth="1"/>
    <col min="13" max="13" width="45.28515625" style="233" customWidth="1"/>
    <col min="14" max="16384" width="8.7109375" style="233"/>
  </cols>
  <sheetData>
    <row r="1" spans="1:80" ht="15">
      <c r="A1" s="1099" t="s">
        <v>77</v>
      </c>
      <c r="B1" s="1099"/>
      <c r="C1" s="1099"/>
      <c r="D1" s="1099"/>
      <c r="E1" s="1099"/>
      <c r="F1" s="1099"/>
      <c r="G1" s="1099"/>
    </row>
    <row r="2" spans="1:80" ht="14.25" customHeight="1" thickBot="1">
      <c r="B2" s="234"/>
      <c r="C2" s="235"/>
      <c r="D2" s="235"/>
      <c r="E2" s="236"/>
      <c r="F2" s="235"/>
      <c r="G2" s="235"/>
    </row>
    <row r="3" spans="1:80" ht="13" thickTop="1">
      <c r="A3" s="1088" t="s">
        <v>2</v>
      </c>
      <c r="B3" s="1089"/>
      <c r="C3" s="187" t="s">
        <v>97</v>
      </c>
      <c r="D3" s="237"/>
      <c r="E3" s="238" t="s">
        <v>78</v>
      </c>
      <c r="F3" s="239" t="str">
        <f>'00 2316 Rek'!H1</f>
        <v>23/16</v>
      </c>
      <c r="G3" s="240"/>
    </row>
    <row r="4" spans="1:80" ht="13" thickBot="1">
      <c r="A4" s="1100" t="s">
        <v>73</v>
      </c>
      <c r="B4" s="1091"/>
      <c r="C4" s="193" t="s">
        <v>100</v>
      </c>
      <c r="D4" s="241"/>
      <c r="E4" s="1101" t="str">
        <f>'00 2316 Rek'!G2</f>
        <v>Rozpočet projektanta</v>
      </c>
      <c r="F4" s="1102"/>
      <c r="G4" s="1103"/>
    </row>
    <row r="5" spans="1:80" ht="13" thickTop="1">
      <c r="A5" s="242"/>
      <c r="G5" s="244"/>
    </row>
    <row r="6" spans="1:80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80">
      <c r="A7" s="250" t="s">
        <v>90</v>
      </c>
      <c r="B7" s="251" t="s">
        <v>104</v>
      </c>
      <c r="C7" s="252" t="s">
        <v>105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>
      <c r="A8" s="261">
        <v>1</v>
      </c>
      <c r="B8" s="262" t="s">
        <v>107</v>
      </c>
      <c r="C8" s="263" t="s">
        <v>108</v>
      </c>
      <c r="D8" s="264" t="s">
        <v>109</v>
      </c>
      <c r="E8" s="265">
        <v>1</v>
      </c>
      <c r="F8" s="265"/>
      <c r="G8" s="266">
        <f>E8*F8</f>
        <v>0</v>
      </c>
      <c r="H8" s="267">
        <v>0</v>
      </c>
      <c r="I8" s="268">
        <f>E8*H8</f>
        <v>0</v>
      </c>
      <c r="J8" s="267"/>
      <c r="K8" s="268">
        <f>E8*J8</f>
        <v>0</v>
      </c>
      <c r="O8" s="260">
        <v>2</v>
      </c>
      <c r="AA8" s="233">
        <v>11</v>
      </c>
      <c r="AB8" s="233">
        <v>3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11</v>
      </c>
      <c r="CB8" s="260">
        <v>3</v>
      </c>
    </row>
    <row r="9" spans="1:80">
      <c r="A9" s="269"/>
      <c r="B9" s="272"/>
      <c r="C9" s="1097" t="s">
        <v>110</v>
      </c>
      <c r="D9" s="1098"/>
      <c r="E9" s="273">
        <v>0</v>
      </c>
      <c r="F9" s="274"/>
      <c r="G9" s="275"/>
      <c r="H9" s="276"/>
      <c r="I9" s="270"/>
      <c r="J9" s="277"/>
      <c r="K9" s="270"/>
      <c r="M9" s="271" t="s">
        <v>110</v>
      </c>
      <c r="O9" s="260"/>
    </row>
    <row r="10" spans="1:80">
      <c r="A10" s="269"/>
      <c r="B10" s="272"/>
      <c r="C10" s="1097" t="s">
        <v>111</v>
      </c>
      <c r="D10" s="1098"/>
      <c r="E10" s="273">
        <v>0</v>
      </c>
      <c r="F10" s="274"/>
      <c r="G10" s="275"/>
      <c r="H10" s="276"/>
      <c r="I10" s="270"/>
      <c r="J10" s="277"/>
      <c r="K10" s="270"/>
      <c r="M10" s="271" t="s">
        <v>111</v>
      </c>
      <c r="O10" s="260"/>
    </row>
    <row r="11" spans="1:80">
      <c r="A11" s="269"/>
      <c r="B11" s="272"/>
      <c r="C11" s="1097" t="s">
        <v>112</v>
      </c>
      <c r="D11" s="1098"/>
      <c r="E11" s="273">
        <v>0</v>
      </c>
      <c r="F11" s="274"/>
      <c r="G11" s="275"/>
      <c r="H11" s="276"/>
      <c r="I11" s="270"/>
      <c r="J11" s="277"/>
      <c r="K11" s="270"/>
      <c r="M11" s="271" t="s">
        <v>112</v>
      </c>
      <c r="O11" s="260"/>
    </row>
    <row r="12" spans="1:80">
      <c r="A12" s="269"/>
      <c r="B12" s="272"/>
      <c r="C12" s="1097" t="s">
        <v>113</v>
      </c>
      <c r="D12" s="1098"/>
      <c r="E12" s="273">
        <v>0</v>
      </c>
      <c r="F12" s="274"/>
      <c r="G12" s="275"/>
      <c r="H12" s="276"/>
      <c r="I12" s="270"/>
      <c r="J12" s="277"/>
      <c r="K12" s="270"/>
      <c r="M12" s="271" t="s">
        <v>113</v>
      </c>
      <c r="O12" s="260"/>
    </row>
    <row r="13" spans="1:80">
      <c r="A13" s="269"/>
      <c r="B13" s="272"/>
      <c r="C13" s="1097" t="s">
        <v>114</v>
      </c>
      <c r="D13" s="1098"/>
      <c r="E13" s="273">
        <v>1</v>
      </c>
      <c r="F13" s="274"/>
      <c r="G13" s="275"/>
      <c r="H13" s="276"/>
      <c r="I13" s="270"/>
      <c r="J13" s="277"/>
      <c r="K13" s="270"/>
      <c r="M13" s="271" t="s">
        <v>114</v>
      </c>
      <c r="O13" s="260"/>
    </row>
    <row r="14" spans="1:80">
      <c r="A14" s="261">
        <v>2</v>
      </c>
      <c r="B14" s="262" t="s">
        <v>115</v>
      </c>
      <c r="C14" s="263" t="s">
        <v>116</v>
      </c>
      <c r="D14" s="264" t="s">
        <v>109</v>
      </c>
      <c r="E14" s="265">
        <v>1</v>
      </c>
      <c r="F14" s="265"/>
      <c r="G14" s="266">
        <f>E14*F14</f>
        <v>0</v>
      </c>
      <c r="H14" s="267">
        <v>0</v>
      </c>
      <c r="I14" s="268">
        <f>E14*H14</f>
        <v>0</v>
      </c>
      <c r="J14" s="267"/>
      <c r="K14" s="268">
        <f>E14*J14</f>
        <v>0</v>
      </c>
      <c r="O14" s="260">
        <v>2</v>
      </c>
      <c r="AA14" s="233">
        <v>11</v>
      </c>
      <c r="AB14" s="233">
        <v>3</v>
      </c>
      <c r="AC14" s="233">
        <v>2</v>
      </c>
      <c r="AZ14" s="233">
        <v>1</v>
      </c>
      <c r="BA14" s="233">
        <f>IF(AZ14=1,G14,0)</f>
        <v>0</v>
      </c>
      <c r="BB14" s="233">
        <f>IF(AZ14=2,G14,0)</f>
        <v>0</v>
      </c>
      <c r="BC14" s="233">
        <f>IF(AZ14=3,G14,0)</f>
        <v>0</v>
      </c>
      <c r="BD14" s="233">
        <f>IF(AZ14=4,G14,0)</f>
        <v>0</v>
      </c>
      <c r="BE14" s="233">
        <f>IF(AZ14=5,G14,0)</f>
        <v>0</v>
      </c>
      <c r="CA14" s="260">
        <v>11</v>
      </c>
      <c r="CB14" s="260">
        <v>3</v>
      </c>
    </row>
    <row r="15" spans="1:80">
      <c r="A15" s="269"/>
      <c r="B15" s="272"/>
      <c r="C15" s="1097" t="s">
        <v>117</v>
      </c>
      <c r="D15" s="1098"/>
      <c r="E15" s="273">
        <v>0</v>
      </c>
      <c r="F15" s="274"/>
      <c r="G15" s="275"/>
      <c r="H15" s="276"/>
      <c r="I15" s="270"/>
      <c r="J15" s="277"/>
      <c r="K15" s="270"/>
      <c r="M15" s="271" t="s">
        <v>117</v>
      </c>
      <c r="O15" s="260"/>
    </row>
    <row r="16" spans="1:80">
      <c r="A16" s="269"/>
      <c r="B16" s="272"/>
      <c r="C16" s="1097" t="s">
        <v>118</v>
      </c>
      <c r="D16" s="1098"/>
      <c r="E16" s="273">
        <v>0</v>
      </c>
      <c r="F16" s="274"/>
      <c r="G16" s="275"/>
      <c r="H16" s="276"/>
      <c r="I16" s="270"/>
      <c r="J16" s="277"/>
      <c r="K16" s="270"/>
      <c r="M16" s="271" t="s">
        <v>118</v>
      </c>
      <c r="O16" s="260"/>
    </row>
    <row r="17" spans="1:80">
      <c r="A17" s="269"/>
      <c r="B17" s="272"/>
      <c r="C17" s="1097" t="s">
        <v>119</v>
      </c>
      <c r="D17" s="1098"/>
      <c r="E17" s="273">
        <v>0</v>
      </c>
      <c r="F17" s="274"/>
      <c r="G17" s="275"/>
      <c r="H17" s="276"/>
      <c r="I17" s="270"/>
      <c r="J17" s="277"/>
      <c r="K17" s="270"/>
      <c r="M17" s="271" t="s">
        <v>119</v>
      </c>
      <c r="O17" s="260"/>
    </row>
    <row r="18" spans="1:80">
      <c r="A18" s="269"/>
      <c r="B18" s="272"/>
      <c r="C18" s="1097" t="s">
        <v>120</v>
      </c>
      <c r="D18" s="1098"/>
      <c r="E18" s="273">
        <v>1</v>
      </c>
      <c r="F18" s="274"/>
      <c r="G18" s="275"/>
      <c r="H18" s="276"/>
      <c r="I18" s="270"/>
      <c r="J18" s="277"/>
      <c r="K18" s="270"/>
      <c r="M18" s="271" t="s">
        <v>120</v>
      </c>
      <c r="O18" s="260"/>
    </row>
    <row r="19" spans="1:80">
      <c r="A19" s="269"/>
      <c r="B19" s="272"/>
      <c r="C19" s="1097" t="s">
        <v>121</v>
      </c>
      <c r="D19" s="1098"/>
      <c r="E19" s="273">
        <v>0</v>
      </c>
      <c r="F19" s="274"/>
      <c r="G19" s="275"/>
      <c r="H19" s="276"/>
      <c r="I19" s="270"/>
      <c r="J19" s="277"/>
      <c r="K19" s="270"/>
      <c r="M19" s="271" t="s">
        <v>121</v>
      </c>
      <c r="O19" s="260"/>
    </row>
    <row r="20" spans="1:80">
      <c r="A20" s="261">
        <v>3</v>
      </c>
      <c r="B20" s="262" t="s">
        <v>122</v>
      </c>
      <c r="C20" s="263" t="s">
        <v>123</v>
      </c>
      <c r="D20" s="264" t="s">
        <v>109</v>
      </c>
      <c r="E20" s="265">
        <v>1</v>
      </c>
      <c r="F20" s="265"/>
      <c r="G20" s="266">
        <f>E20*F20</f>
        <v>0</v>
      </c>
      <c r="H20" s="267">
        <v>0</v>
      </c>
      <c r="I20" s="268">
        <f>E20*H20</f>
        <v>0</v>
      </c>
      <c r="J20" s="267"/>
      <c r="K20" s="268">
        <f>E20*J20</f>
        <v>0</v>
      </c>
      <c r="O20" s="260">
        <v>2</v>
      </c>
      <c r="AA20" s="233">
        <v>11</v>
      </c>
      <c r="AB20" s="233">
        <v>3</v>
      </c>
      <c r="AC20" s="233">
        <v>3</v>
      </c>
      <c r="AZ20" s="233">
        <v>1</v>
      </c>
      <c r="BA20" s="233">
        <f>IF(AZ20=1,G20,0)</f>
        <v>0</v>
      </c>
      <c r="BB20" s="233">
        <f>IF(AZ20=2,G20,0)</f>
        <v>0</v>
      </c>
      <c r="BC20" s="233">
        <f>IF(AZ20=3,G20,0)</f>
        <v>0</v>
      </c>
      <c r="BD20" s="233">
        <f>IF(AZ20=4,G20,0)</f>
        <v>0</v>
      </c>
      <c r="BE20" s="233">
        <f>IF(AZ20=5,G20,0)</f>
        <v>0</v>
      </c>
      <c r="CA20" s="260">
        <v>11</v>
      </c>
      <c r="CB20" s="260">
        <v>3</v>
      </c>
    </row>
    <row r="21" spans="1:80">
      <c r="A21" s="269"/>
      <c r="B21" s="272"/>
      <c r="C21" s="1097" t="s">
        <v>124</v>
      </c>
      <c r="D21" s="1098"/>
      <c r="E21" s="273">
        <v>0</v>
      </c>
      <c r="F21" s="274"/>
      <c r="G21" s="275"/>
      <c r="H21" s="276"/>
      <c r="I21" s="270"/>
      <c r="J21" s="277"/>
      <c r="K21" s="270"/>
      <c r="M21" s="271" t="s">
        <v>124</v>
      </c>
      <c r="O21" s="260"/>
    </row>
    <row r="22" spans="1:80">
      <c r="A22" s="269"/>
      <c r="B22" s="272"/>
      <c r="C22" s="1097" t="s">
        <v>125</v>
      </c>
      <c r="D22" s="1098"/>
      <c r="E22" s="273">
        <v>0</v>
      </c>
      <c r="F22" s="274"/>
      <c r="G22" s="275"/>
      <c r="H22" s="276"/>
      <c r="I22" s="270"/>
      <c r="J22" s="277"/>
      <c r="K22" s="270"/>
      <c r="M22" s="271" t="s">
        <v>125</v>
      </c>
      <c r="O22" s="260"/>
    </row>
    <row r="23" spans="1:80">
      <c r="A23" s="269"/>
      <c r="B23" s="272"/>
      <c r="C23" s="1097" t="s">
        <v>126</v>
      </c>
      <c r="D23" s="1098"/>
      <c r="E23" s="273">
        <v>0</v>
      </c>
      <c r="F23" s="274"/>
      <c r="G23" s="275"/>
      <c r="H23" s="276"/>
      <c r="I23" s="270"/>
      <c r="J23" s="277"/>
      <c r="K23" s="270"/>
      <c r="M23" s="271" t="s">
        <v>126</v>
      </c>
      <c r="O23" s="260"/>
    </row>
    <row r="24" spans="1:80">
      <c r="A24" s="269"/>
      <c r="B24" s="272"/>
      <c r="C24" s="1097" t="s">
        <v>127</v>
      </c>
      <c r="D24" s="1098"/>
      <c r="E24" s="273">
        <v>1</v>
      </c>
      <c r="F24" s="274"/>
      <c r="G24" s="275"/>
      <c r="H24" s="276"/>
      <c r="I24" s="270"/>
      <c r="J24" s="277"/>
      <c r="K24" s="270"/>
      <c r="M24" s="271" t="s">
        <v>127</v>
      </c>
      <c r="O24" s="260"/>
    </row>
    <row r="25" spans="1:80">
      <c r="A25" s="261">
        <v>4</v>
      </c>
      <c r="B25" s="262" t="s">
        <v>128</v>
      </c>
      <c r="C25" s="263" t="s">
        <v>129</v>
      </c>
      <c r="D25" s="264" t="s">
        <v>109</v>
      </c>
      <c r="E25" s="265">
        <v>1</v>
      </c>
      <c r="F25" s="265"/>
      <c r="G25" s="266">
        <f>E25*F25</f>
        <v>0</v>
      </c>
      <c r="H25" s="267">
        <v>0</v>
      </c>
      <c r="I25" s="268">
        <f>E25*H25</f>
        <v>0</v>
      </c>
      <c r="J25" s="267"/>
      <c r="K25" s="268">
        <f>E25*J25</f>
        <v>0</v>
      </c>
      <c r="O25" s="260">
        <v>2</v>
      </c>
      <c r="AA25" s="233">
        <v>11</v>
      </c>
      <c r="AB25" s="233">
        <v>3</v>
      </c>
      <c r="AC25" s="233">
        <v>4</v>
      </c>
      <c r="AZ25" s="233">
        <v>1</v>
      </c>
      <c r="BA25" s="233">
        <f>IF(AZ25=1,G25,0)</f>
        <v>0</v>
      </c>
      <c r="BB25" s="233">
        <f>IF(AZ25=2,G25,0)</f>
        <v>0</v>
      </c>
      <c r="BC25" s="233">
        <f>IF(AZ25=3,G25,0)</f>
        <v>0</v>
      </c>
      <c r="BD25" s="233">
        <f>IF(AZ25=4,G25,0)</f>
        <v>0</v>
      </c>
      <c r="BE25" s="233">
        <f>IF(AZ25=5,G25,0)</f>
        <v>0</v>
      </c>
      <c r="CA25" s="260">
        <v>11</v>
      </c>
      <c r="CB25" s="260">
        <v>3</v>
      </c>
    </row>
    <row r="26" spans="1:80">
      <c r="A26" s="269"/>
      <c r="B26" s="272"/>
      <c r="C26" s="1097" t="s">
        <v>130</v>
      </c>
      <c r="D26" s="1098"/>
      <c r="E26" s="273">
        <v>1</v>
      </c>
      <c r="F26" s="274"/>
      <c r="G26" s="275"/>
      <c r="H26" s="276"/>
      <c r="I26" s="270"/>
      <c r="J26" s="277"/>
      <c r="K26" s="270"/>
      <c r="M26" s="271" t="s">
        <v>130</v>
      </c>
      <c r="O26" s="260"/>
    </row>
    <row r="27" spans="1:80">
      <c r="A27" s="261">
        <v>5</v>
      </c>
      <c r="B27" s="262" t="s">
        <v>131</v>
      </c>
      <c r="C27" s="263" t="s">
        <v>132</v>
      </c>
      <c r="D27" s="264" t="s">
        <v>109</v>
      </c>
      <c r="E27" s="265">
        <v>1</v>
      </c>
      <c r="F27" s="265"/>
      <c r="G27" s="266">
        <f>E27*F27</f>
        <v>0</v>
      </c>
      <c r="H27" s="267">
        <v>0</v>
      </c>
      <c r="I27" s="268">
        <f>E27*H27</f>
        <v>0</v>
      </c>
      <c r="J27" s="267"/>
      <c r="K27" s="268">
        <f>E27*J27</f>
        <v>0</v>
      </c>
      <c r="O27" s="260">
        <v>2</v>
      </c>
      <c r="AA27" s="233">
        <v>11</v>
      </c>
      <c r="AB27" s="233">
        <v>3</v>
      </c>
      <c r="AC27" s="233">
        <v>5</v>
      </c>
      <c r="AZ27" s="233">
        <v>1</v>
      </c>
      <c r="BA27" s="233">
        <f>IF(AZ27=1,G27,0)</f>
        <v>0</v>
      </c>
      <c r="BB27" s="233">
        <f>IF(AZ27=2,G27,0)</f>
        <v>0</v>
      </c>
      <c r="BC27" s="233">
        <f>IF(AZ27=3,G27,0)</f>
        <v>0</v>
      </c>
      <c r="BD27" s="233">
        <f>IF(AZ27=4,G27,0)</f>
        <v>0</v>
      </c>
      <c r="BE27" s="233">
        <f>IF(AZ27=5,G27,0)</f>
        <v>0</v>
      </c>
      <c r="CA27" s="260">
        <v>11</v>
      </c>
      <c r="CB27" s="260">
        <v>3</v>
      </c>
    </row>
    <row r="28" spans="1:80">
      <c r="A28" s="269"/>
      <c r="B28" s="272"/>
      <c r="C28" s="1097" t="s">
        <v>133</v>
      </c>
      <c r="D28" s="1098"/>
      <c r="E28" s="273">
        <v>1</v>
      </c>
      <c r="F28" s="274"/>
      <c r="G28" s="275"/>
      <c r="H28" s="276"/>
      <c r="I28" s="270"/>
      <c r="J28" s="277"/>
      <c r="K28" s="270"/>
      <c r="M28" s="271" t="s">
        <v>133</v>
      </c>
      <c r="O28" s="260"/>
    </row>
    <row r="29" spans="1:80">
      <c r="A29" s="269"/>
      <c r="B29" s="272"/>
      <c r="C29" s="1097" t="s">
        <v>134</v>
      </c>
      <c r="D29" s="1098"/>
      <c r="E29" s="273">
        <v>0</v>
      </c>
      <c r="F29" s="274"/>
      <c r="G29" s="275"/>
      <c r="H29" s="276"/>
      <c r="I29" s="270"/>
      <c r="J29" s="277"/>
      <c r="K29" s="270"/>
      <c r="M29" s="271" t="s">
        <v>134</v>
      </c>
      <c r="O29" s="260"/>
    </row>
    <row r="30" spans="1:80">
      <c r="A30" s="278"/>
      <c r="B30" s="279" t="s">
        <v>94</v>
      </c>
      <c r="C30" s="280" t="s">
        <v>106</v>
      </c>
      <c r="D30" s="281"/>
      <c r="E30" s="282"/>
      <c r="F30" s="283"/>
      <c r="G30" s="284">
        <f>SUM(G7:G29)</f>
        <v>0</v>
      </c>
      <c r="H30" s="285"/>
      <c r="I30" s="286">
        <f>SUM(I7:I29)</f>
        <v>0</v>
      </c>
      <c r="J30" s="285"/>
      <c r="K30" s="286">
        <f>SUM(K7:K29)</f>
        <v>0</v>
      </c>
      <c r="O30" s="260">
        <v>4</v>
      </c>
      <c r="BA30" s="287">
        <f>SUM(BA7:BA29)</f>
        <v>0</v>
      </c>
      <c r="BB30" s="287">
        <f>SUM(BB7:BB29)</f>
        <v>0</v>
      </c>
      <c r="BC30" s="287">
        <f>SUM(BC7:BC29)</f>
        <v>0</v>
      </c>
      <c r="BD30" s="287">
        <f>SUM(BD7:BD29)</f>
        <v>0</v>
      </c>
      <c r="BE30" s="287">
        <f>SUM(BE7:BE29)</f>
        <v>0</v>
      </c>
    </row>
    <row r="31" spans="1:80">
      <c r="A31" s="250" t="s">
        <v>90</v>
      </c>
      <c r="B31" s="251" t="s">
        <v>135</v>
      </c>
      <c r="C31" s="252" t="s">
        <v>136</v>
      </c>
      <c r="D31" s="253"/>
      <c r="E31" s="254"/>
      <c r="F31" s="254"/>
      <c r="G31" s="255"/>
      <c r="H31" s="256"/>
      <c r="I31" s="257"/>
      <c r="J31" s="258"/>
      <c r="K31" s="259"/>
      <c r="O31" s="260">
        <v>1</v>
      </c>
    </row>
    <row r="32" spans="1:80">
      <c r="A32" s="261">
        <v>6</v>
      </c>
      <c r="B32" s="262" t="s">
        <v>138</v>
      </c>
      <c r="C32" s="263" t="s">
        <v>139</v>
      </c>
      <c r="D32" s="264" t="s">
        <v>109</v>
      </c>
      <c r="E32" s="265">
        <v>1</v>
      </c>
      <c r="F32" s="265"/>
      <c r="G32" s="266">
        <f>E32*F32</f>
        <v>0</v>
      </c>
      <c r="H32" s="267">
        <v>0</v>
      </c>
      <c r="I32" s="268">
        <f>E32*H32</f>
        <v>0</v>
      </c>
      <c r="J32" s="267"/>
      <c r="K32" s="268">
        <f>E32*J32</f>
        <v>0</v>
      </c>
      <c r="O32" s="260">
        <v>2</v>
      </c>
      <c r="AA32" s="233">
        <v>11</v>
      </c>
      <c r="AB32" s="233">
        <v>3</v>
      </c>
      <c r="AC32" s="233">
        <v>10</v>
      </c>
      <c r="AZ32" s="233">
        <v>1</v>
      </c>
      <c r="BA32" s="233">
        <f>IF(AZ32=1,G32,0)</f>
        <v>0</v>
      </c>
      <c r="BB32" s="233">
        <f>IF(AZ32=2,G32,0)</f>
        <v>0</v>
      </c>
      <c r="BC32" s="233">
        <f>IF(AZ32=3,G32,0)</f>
        <v>0</v>
      </c>
      <c r="BD32" s="233">
        <f>IF(AZ32=4,G32,0)</f>
        <v>0</v>
      </c>
      <c r="BE32" s="233">
        <f>IF(AZ32=5,G32,0)</f>
        <v>0</v>
      </c>
      <c r="CA32" s="260">
        <v>11</v>
      </c>
      <c r="CB32" s="260">
        <v>3</v>
      </c>
    </row>
    <row r="33" spans="1:80">
      <c r="A33" s="261">
        <v>7</v>
      </c>
      <c r="B33" s="262" t="s">
        <v>140</v>
      </c>
      <c r="C33" s="263" t="s">
        <v>141</v>
      </c>
      <c r="D33" s="264" t="s">
        <v>109</v>
      </c>
      <c r="E33" s="265">
        <v>1</v>
      </c>
      <c r="F33" s="265"/>
      <c r="G33" s="266">
        <f>E33*F33</f>
        <v>0</v>
      </c>
      <c r="H33" s="267">
        <v>0</v>
      </c>
      <c r="I33" s="268">
        <f>E33*H33</f>
        <v>0</v>
      </c>
      <c r="J33" s="267"/>
      <c r="K33" s="268">
        <f>E33*J33</f>
        <v>0</v>
      </c>
      <c r="O33" s="260">
        <v>2</v>
      </c>
      <c r="AA33" s="233">
        <v>11</v>
      </c>
      <c r="AB33" s="233">
        <v>3</v>
      </c>
      <c r="AC33" s="233">
        <v>11</v>
      </c>
      <c r="AZ33" s="233">
        <v>1</v>
      </c>
      <c r="BA33" s="233">
        <f>IF(AZ33=1,G33,0)</f>
        <v>0</v>
      </c>
      <c r="BB33" s="233">
        <f>IF(AZ33=2,G33,0)</f>
        <v>0</v>
      </c>
      <c r="BC33" s="233">
        <f>IF(AZ33=3,G33,0)</f>
        <v>0</v>
      </c>
      <c r="BD33" s="233">
        <f>IF(AZ33=4,G33,0)</f>
        <v>0</v>
      </c>
      <c r="BE33" s="233">
        <f>IF(AZ33=5,G33,0)</f>
        <v>0</v>
      </c>
      <c r="CA33" s="260">
        <v>11</v>
      </c>
      <c r="CB33" s="260">
        <v>3</v>
      </c>
    </row>
    <row r="34" spans="1:80">
      <c r="A34" s="269"/>
      <c r="B34" s="272"/>
      <c r="C34" s="1097" t="s">
        <v>142</v>
      </c>
      <c r="D34" s="1098"/>
      <c r="E34" s="273">
        <v>1</v>
      </c>
      <c r="F34" s="274"/>
      <c r="G34" s="275"/>
      <c r="H34" s="276"/>
      <c r="I34" s="270"/>
      <c r="J34" s="277"/>
      <c r="K34" s="270"/>
      <c r="M34" s="271" t="s">
        <v>142</v>
      </c>
      <c r="O34" s="260"/>
    </row>
    <row r="35" spans="1:80">
      <c r="A35" s="269"/>
      <c r="B35" s="272"/>
      <c r="C35" s="1097" t="s">
        <v>143</v>
      </c>
      <c r="D35" s="1098"/>
      <c r="E35" s="273">
        <v>0</v>
      </c>
      <c r="F35" s="274"/>
      <c r="G35" s="275"/>
      <c r="H35" s="276"/>
      <c r="I35" s="270"/>
      <c r="J35" s="277"/>
      <c r="K35" s="270"/>
      <c r="M35" s="271" t="s">
        <v>143</v>
      </c>
      <c r="O35" s="260"/>
    </row>
    <row r="36" spans="1:80">
      <c r="A36" s="261">
        <v>8</v>
      </c>
      <c r="B36" s="262" t="s">
        <v>144</v>
      </c>
      <c r="C36" s="263" t="s">
        <v>145</v>
      </c>
      <c r="D36" s="264" t="s">
        <v>109</v>
      </c>
      <c r="E36" s="265">
        <v>1</v>
      </c>
      <c r="F36" s="265"/>
      <c r="G36" s="266">
        <f>E36*F36</f>
        <v>0</v>
      </c>
      <c r="H36" s="267">
        <v>0</v>
      </c>
      <c r="I36" s="268">
        <f>E36*H36</f>
        <v>0</v>
      </c>
      <c r="J36" s="267"/>
      <c r="K36" s="268">
        <f>E36*J36</f>
        <v>0</v>
      </c>
      <c r="O36" s="260">
        <v>2</v>
      </c>
      <c r="AA36" s="233">
        <v>11</v>
      </c>
      <c r="AB36" s="233">
        <v>3</v>
      </c>
      <c r="AC36" s="233">
        <v>14</v>
      </c>
      <c r="AZ36" s="233">
        <v>1</v>
      </c>
      <c r="BA36" s="233">
        <f>IF(AZ36=1,G36,0)</f>
        <v>0</v>
      </c>
      <c r="BB36" s="233">
        <f>IF(AZ36=2,G36,0)</f>
        <v>0</v>
      </c>
      <c r="BC36" s="233">
        <f>IF(AZ36=3,G36,0)</f>
        <v>0</v>
      </c>
      <c r="BD36" s="233">
        <f>IF(AZ36=4,G36,0)</f>
        <v>0</v>
      </c>
      <c r="BE36" s="233">
        <f>IF(AZ36=5,G36,0)</f>
        <v>0</v>
      </c>
      <c r="CA36" s="260">
        <v>11</v>
      </c>
      <c r="CB36" s="260">
        <v>3</v>
      </c>
    </row>
    <row r="37" spans="1:80">
      <c r="A37" s="269"/>
      <c r="B37" s="272"/>
      <c r="C37" s="1097" t="s">
        <v>146</v>
      </c>
      <c r="D37" s="1098"/>
      <c r="E37" s="273">
        <v>1</v>
      </c>
      <c r="F37" s="274"/>
      <c r="G37" s="275"/>
      <c r="H37" s="276"/>
      <c r="I37" s="270"/>
      <c r="J37" s="277"/>
      <c r="K37" s="270"/>
      <c r="M37" s="271" t="s">
        <v>146</v>
      </c>
      <c r="O37" s="260"/>
    </row>
    <row r="38" spans="1:80">
      <c r="A38" s="261">
        <v>9</v>
      </c>
      <c r="B38" s="262" t="s">
        <v>147</v>
      </c>
      <c r="C38" s="263" t="s">
        <v>148</v>
      </c>
      <c r="D38" s="264" t="s">
        <v>109</v>
      </c>
      <c r="E38" s="265">
        <v>1</v>
      </c>
      <c r="F38" s="265"/>
      <c r="G38" s="266">
        <f>E38*F38</f>
        <v>0</v>
      </c>
      <c r="H38" s="267">
        <v>0</v>
      </c>
      <c r="I38" s="268">
        <f>E38*H38</f>
        <v>0</v>
      </c>
      <c r="J38" s="267"/>
      <c r="K38" s="268">
        <f>E38*J38</f>
        <v>0</v>
      </c>
      <c r="O38" s="260">
        <v>2</v>
      </c>
      <c r="AA38" s="233">
        <v>11</v>
      </c>
      <c r="AB38" s="233">
        <v>3</v>
      </c>
      <c r="AC38" s="233">
        <v>16</v>
      </c>
      <c r="AZ38" s="233">
        <v>1</v>
      </c>
      <c r="BA38" s="233">
        <f>IF(AZ38=1,G38,0)</f>
        <v>0</v>
      </c>
      <c r="BB38" s="233">
        <f>IF(AZ38=2,G38,0)</f>
        <v>0</v>
      </c>
      <c r="BC38" s="233">
        <f>IF(AZ38=3,G38,0)</f>
        <v>0</v>
      </c>
      <c r="BD38" s="233">
        <f>IF(AZ38=4,G38,0)</f>
        <v>0</v>
      </c>
      <c r="BE38" s="233">
        <f>IF(AZ38=5,G38,0)</f>
        <v>0</v>
      </c>
      <c r="CA38" s="260">
        <v>11</v>
      </c>
      <c r="CB38" s="260">
        <v>3</v>
      </c>
    </row>
    <row r="39" spans="1:80">
      <c r="A39" s="269"/>
      <c r="B39" s="272"/>
      <c r="C39" s="1097" t="s">
        <v>149</v>
      </c>
      <c r="D39" s="1098"/>
      <c r="E39" s="273">
        <v>1</v>
      </c>
      <c r="F39" s="274"/>
      <c r="G39" s="275"/>
      <c r="H39" s="276"/>
      <c r="I39" s="270"/>
      <c r="J39" s="277"/>
      <c r="K39" s="270"/>
      <c r="M39" s="271" t="s">
        <v>149</v>
      </c>
      <c r="O39" s="260"/>
    </row>
    <row r="40" spans="1:80">
      <c r="A40" s="269"/>
      <c r="B40" s="272"/>
      <c r="C40" s="1097" t="s">
        <v>150</v>
      </c>
      <c r="D40" s="1098"/>
      <c r="E40" s="273">
        <v>0</v>
      </c>
      <c r="F40" s="274"/>
      <c r="G40" s="275"/>
      <c r="H40" s="276"/>
      <c r="I40" s="270"/>
      <c r="J40" s="277"/>
      <c r="K40" s="270"/>
      <c r="M40" s="271" t="s">
        <v>150</v>
      </c>
      <c r="O40" s="260"/>
    </row>
    <row r="41" spans="1:80">
      <c r="A41" s="261">
        <v>10</v>
      </c>
      <c r="B41" s="262" t="s">
        <v>151</v>
      </c>
      <c r="C41" s="263" t="s">
        <v>152</v>
      </c>
      <c r="D41" s="264" t="s">
        <v>109</v>
      </c>
      <c r="E41" s="265">
        <v>1</v>
      </c>
      <c r="F41" s="265"/>
      <c r="G41" s="266">
        <f>E41*F41</f>
        <v>0</v>
      </c>
      <c r="H41" s="267">
        <v>0</v>
      </c>
      <c r="I41" s="268">
        <f>E41*H41</f>
        <v>0</v>
      </c>
      <c r="J41" s="267"/>
      <c r="K41" s="268">
        <f>E41*J41</f>
        <v>0</v>
      </c>
      <c r="O41" s="260">
        <v>2</v>
      </c>
      <c r="AA41" s="233">
        <v>11</v>
      </c>
      <c r="AB41" s="233">
        <v>3</v>
      </c>
      <c r="AC41" s="233">
        <v>17</v>
      </c>
      <c r="AZ41" s="233">
        <v>1</v>
      </c>
      <c r="BA41" s="233">
        <f>IF(AZ41=1,G41,0)</f>
        <v>0</v>
      </c>
      <c r="BB41" s="233">
        <f>IF(AZ41=2,G41,0)</f>
        <v>0</v>
      </c>
      <c r="BC41" s="233">
        <f>IF(AZ41=3,G41,0)</f>
        <v>0</v>
      </c>
      <c r="BD41" s="233">
        <f>IF(AZ41=4,G41,0)</f>
        <v>0</v>
      </c>
      <c r="BE41" s="233">
        <f>IF(AZ41=5,G41,0)</f>
        <v>0</v>
      </c>
      <c r="CA41" s="260">
        <v>11</v>
      </c>
      <c r="CB41" s="260">
        <v>3</v>
      </c>
    </row>
    <row r="42" spans="1:80">
      <c r="A42" s="269"/>
      <c r="B42" s="272"/>
      <c r="C42" s="1097" t="s">
        <v>153</v>
      </c>
      <c r="D42" s="1098"/>
      <c r="E42" s="273">
        <v>1</v>
      </c>
      <c r="F42" s="274"/>
      <c r="G42" s="275"/>
      <c r="H42" s="276"/>
      <c r="I42" s="270"/>
      <c r="J42" s="277"/>
      <c r="K42" s="270"/>
      <c r="M42" s="271" t="s">
        <v>153</v>
      </c>
      <c r="O42" s="260"/>
    </row>
    <row r="43" spans="1:80">
      <c r="A43" s="269"/>
      <c r="B43" s="272"/>
      <c r="C43" s="1097" t="s">
        <v>154</v>
      </c>
      <c r="D43" s="1098"/>
      <c r="E43" s="273">
        <v>0</v>
      </c>
      <c r="F43" s="274"/>
      <c r="G43" s="275"/>
      <c r="H43" s="276"/>
      <c r="I43" s="270"/>
      <c r="J43" s="277"/>
      <c r="K43" s="270"/>
      <c r="M43" s="271" t="s">
        <v>154</v>
      </c>
      <c r="O43" s="260"/>
    </row>
    <row r="44" spans="1:80">
      <c r="A44" s="261">
        <v>11</v>
      </c>
      <c r="B44" s="262" t="s">
        <v>155</v>
      </c>
      <c r="C44" s="263" t="s">
        <v>156</v>
      </c>
      <c r="D44" s="264" t="s">
        <v>109</v>
      </c>
      <c r="E44" s="265">
        <v>1</v>
      </c>
      <c r="F44" s="265"/>
      <c r="G44" s="266">
        <f>E44*F44</f>
        <v>0</v>
      </c>
      <c r="H44" s="267">
        <v>0</v>
      </c>
      <c r="I44" s="268">
        <f>E44*H44</f>
        <v>0</v>
      </c>
      <c r="J44" s="267"/>
      <c r="K44" s="268">
        <f>E44*J44</f>
        <v>0</v>
      </c>
      <c r="O44" s="260">
        <v>2</v>
      </c>
      <c r="AA44" s="233">
        <v>11</v>
      </c>
      <c r="AB44" s="233">
        <v>3</v>
      </c>
      <c r="AC44" s="233">
        <v>19</v>
      </c>
      <c r="AZ44" s="233">
        <v>1</v>
      </c>
      <c r="BA44" s="233">
        <f>IF(AZ44=1,G44,0)</f>
        <v>0</v>
      </c>
      <c r="BB44" s="233">
        <f>IF(AZ44=2,G44,0)</f>
        <v>0</v>
      </c>
      <c r="BC44" s="233">
        <f>IF(AZ44=3,G44,0)</f>
        <v>0</v>
      </c>
      <c r="BD44" s="233">
        <f>IF(AZ44=4,G44,0)</f>
        <v>0</v>
      </c>
      <c r="BE44" s="233">
        <f>IF(AZ44=5,G44,0)</f>
        <v>0</v>
      </c>
      <c r="CA44" s="260">
        <v>11</v>
      </c>
      <c r="CB44" s="260">
        <v>3</v>
      </c>
    </row>
    <row r="45" spans="1:80">
      <c r="A45" s="269"/>
      <c r="B45" s="272"/>
      <c r="C45" s="1097" t="s">
        <v>157</v>
      </c>
      <c r="D45" s="1098"/>
      <c r="E45" s="273">
        <v>1</v>
      </c>
      <c r="F45" s="274"/>
      <c r="G45" s="275"/>
      <c r="H45" s="276"/>
      <c r="I45" s="270"/>
      <c r="J45" s="277"/>
      <c r="K45" s="270"/>
      <c r="M45" s="271" t="s">
        <v>157</v>
      </c>
      <c r="O45" s="260"/>
    </row>
    <row r="46" spans="1:80">
      <c r="A46" s="261">
        <v>12</v>
      </c>
      <c r="B46" s="262" t="s">
        <v>158</v>
      </c>
      <c r="C46" s="263" t="s">
        <v>159</v>
      </c>
      <c r="D46" s="264" t="s">
        <v>109</v>
      </c>
      <c r="E46" s="265">
        <v>1</v>
      </c>
      <c r="F46" s="265"/>
      <c r="G46" s="266">
        <f>E46*F46</f>
        <v>0</v>
      </c>
      <c r="H46" s="267">
        <v>0</v>
      </c>
      <c r="I46" s="268">
        <f>E46*H46</f>
        <v>0</v>
      </c>
      <c r="J46" s="267"/>
      <c r="K46" s="268">
        <f>E46*J46</f>
        <v>0</v>
      </c>
      <c r="O46" s="260">
        <v>2</v>
      </c>
      <c r="AA46" s="233">
        <v>11</v>
      </c>
      <c r="AB46" s="233">
        <v>3</v>
      </c>
      <c r="AC46" s="233">
        <v>25</v>
      </c>
      <c r="AZ46" s="233">
        <v>1</v>
      </c>
      <c r="BA46" s="233">
        <f>IF(AZ46=1,G46,0)</f>
        <v>0</v>
      </c>
      <c r="BB46" s="233">
        <f>IF(AZ46=2,G46,0)</f>
        <v>0</v>
      </c>
      <c r="BC46" s="233">
        <f>IF(AZ46=3,G46,0)</f>
        <v>0</v>
      </c>
      <c r="BD46" s="233">
        <f>IF(AZ46=4,G46,0)</f>
        <v>0</v>
      </c>
      <c r="BE46" s="233">
        <f>IF(AZ46=5,G46,0)</f>
        <v>0</v>
      </c>
      <c r="CA46" s="260">
        <v>11</v>
      </c>
      <c r="CB46" s="260">
        <v>3</v>
      </c>
    </row>
    <row r="47" spans="1:80">
      <c r="A47" s="261">
        <v>13</v>
      </c>
      <c r="B47" s="262" t="s">
        <v>160</v>
      </c>
      <c r="C47" s="263" t="s">
        <v>161</v>
      </c>
      <c r="D47" s="264" t="s">
        <v>109</v>
      </c>
      <c r="E47" s="265">
        <v>1</v>
      </c>
      <c r="F47" s="265"/>
      <c r="G47" s="266">
        <f>E47*F47</f>
        <v>0</v>
      </c>
      <c r="H47" s="267">
        <v>0</v>
      </c>
      <c r="I47" s="268">
        <f>E47*H47</f>
        <v>0</v>
      </c>
      <c r="J47" s="267"/>
      <c r="K47" s="268">
        <f>E47*J47</f>
        <v>0</v>
      </c>
      <c r="O47" s="260">
        <v>2</v>
      </c>
      <c r="AA47" s="233">
        <v>11</v>
      </c>
      <c r="AB47" s="233">
        <v>3</v>
      </c>
      <c r="AC47" s="233">
        <v>29</v>
      </c>
      <c r="AZ47" s="233">
        <v>1</v>
      </c>
      <c r="BA47" s="233">
        <f>IF(AZ47=1,G47,0)</f>
        <v>0</v>
      </c>
      <c r="BB47" s="233">
        <f>IF(AZ47=2,G47,0)</f>
        <v>0</v>
      </c>
      <c r="BC47" s="233">
        <f>IF(AZ47=3,G47,0)</f>
        <v>0</v>
      </c>
      <c r="BD47" s="233">
        <f>IF(AZ47=4,G47,0)</f>
        <v>0</v>
      </c>
      <c r="BE47" s="233">
        <f>IF(AZ47=5,G47,0)</f>
        <v>0</v>
      </c>
      <c r="CA47" s="260">
        <v>11</v>
      </c>
      <c r="CB47" s="260">
        <v>3</v>
      </c>
    </row>
    <row r="48" spans="1:80">
      <c r="A48" s="269"/>
      <c r="B48" s="272"/>
      <c r="C48" s="1097" t="s">
        <v>91</v>
      </c>
      <c r="D48" s="1098"/>
      <c r="E48" s="273">
        <v>1</v>
      </c>
      <c r="F48" s="274"/>
      <c r="G48" s="275"/>
      <c r="H48" s="276"/>
      <c r="I48" s="270"/>
      <c r="J48" s="277"/>
      <c r="K48" s="270"/>
      <c r="M48" s="271">
        <v>1</v>
      </c>
      <c r="O48" s="260"/>
    </row>
    <row r="49" spans="1:80">
      <c r="A49" s="261">
        <v>14</v>
      </c>
      <c r="B49" s="262" t="s">
        <v>162</v>
      </c>
      <c r="C49" s="263" t="s">
        <v>163</v>
      </c>
      <c r="D49" s="264" t="s">
        <v>109</v>
      </c>
      <c r="E49" s="265">
        <v>1</v>
      </c>
      <c r="F49" s="265"/>
      <c r="G49" s="266">
        <f>E49*F49</f>
        <v>0</v>
      </c>
      <c r="H49" s="267">
        <v>0</v>
      </c>
      <c r="I49" s="268">
        <f>E49*H49</f>
        <v>0</v>
      </c>
      <c r="J49" s="267"/>
      <c r="K49" s="268">
        <f>E49*J49</f>
        <v>0</v>
      </c>
      <c r="O49" s="260">
        <v>2</v>
      </c>
      <c r="AA49" s="233">
        <v>11</v>
      </c>
      <c r="AB49" s="233">
        <v>3</v>
      </c>
      <c r="AC49" s="233">
        <v>30</v>
      </c>
      <c r="AZ49" s="233">
        <v>1</v>
      </c>
      <c r="BA49" s="233">
        <f>IF(AZ49=1,G49,0)</f>
        <v>0</v>
      </c>
      <c r="BB49" s="233">
        <f>IF(AZ49=2,G49,0)</f>
        <v>0</v>
      </c>
      <c r="BC49" s="233">
        <f>IF(AZ49=3,G49,0)</f>
        <v>0</v>
      </c>
      <c r="BD49" s="233">
        <f>IF(AZ49=4,G49,0)</f>
        <v>0</v>
      </c>
      <c r="BE49" s="233">
        <f>IF(AZ49=5,G49,0)</f>
        <v>0</v>
      </c>
      <c r="CA49" s="260">
        <v>11</v>
      </c>
      <c r="CB49" s="260">
        <v>3</v>
      </c>
    </row>
    <row r="50" spans="1:80">
      <c r="A50" s="269"/>
      <c r="B50" s="272"/>
      <c r="C50" s="1097" t="s">
        <v>91</v>
      </c>
      <c r="D50" s="1098"/>
      <c r="E50" s="273">
        <v>1</v>
      </c>
      <c r="F50" s="274"/>
      <c r="G50" s="275"/>
      <c r="H50" s="276"/>
      <c r="I50" s="270"/>
      <c r="J50" s="277"/>
      <c r="K50" s="270"/>
      <c r="M50" s="271">
        <v>1</v>
      </c>
      <c r="O50" s="260"/>
    </row>
    <row r="51" spans="1:80">
      <c r="A51" s="261">
        <v>15</v>
      </c>
      <c r="B51" s="262" t="s">
        <v>164</v>
      </c>
      <c r="C51" s="263" t="s">
        <v>165</v>
      </c>
      <c r="D51" s="264" t="s">
        <v>109</v>
      </c>
      <c r="E51" s="265">
        <v>1</v>
      </c>
      <c r="F51" s="265"/>
      <c r="G51" s="266">
        <f>E51*F51</f>
        <v>0</v>
      </c>
      <c r="H51" s="267">
        <v>0</v>
      </c>
      <c r="I51" s="268">
        <f>E51*H51</f>
        <v>0</v>
      </c>
      <c r="J51" s="267"/>
      <c r="K51" s="268">
        <f>E51*J51</f>
        <v>0</v>
      </c>
      <c r="O51" s="260">
        <v>2</v>
      </c>
      <c r="AA51" s="233">
        <v>11</v>
      </c>
      <c r="AB51" s="233">
        <v>3</v>
      </c>
      <c r="AC51" s="233">
        <v>32</v>
      </c>
      <c r="AZ51" s="233">
        <v>1</v>
      </c>
      <c r="BA51" s="233">
        <f>IF(AZ51=1,G51,0)</f>
        <v>0</v>
      </c>
      <c r="BB51" s="233">
        <f>IF(AZ51=2,G51,0)</f>
        <v>0</v>
      </c>
      <c r="BC51" s="233">
        <f>IF(AZ51=3,G51,0)</f>
        <v>0</v>
      </c>
      <c r="BD51" s="233">
        <f>IF(AZ51=4,G51,0)</f>
        <v>0</v>
      </c>
      <c r="BE51" s="233">
        <f>IF(AZ51=5,G51,0)</f>
        <v>0</v>
      </c>
      <c r="CA51" s="260">
        <v>11</v>
      </c>
      <c r="CB51" s="260">
        <v>3</v>
      </c>
    </row>
    <row r="52" spans="1:80">
      <c r="A52" s="269"/>
      <c r="B52" s="272"/>
      <c r="C52" s="1097" t="s">
        <v>91</v>
      </c>
      <c r="D52" s="1098"/>
      <c r="E52" s="273">
        <v>1</v>
      </c>
      <c r="F52" s="274"/>
      <c r="G52" s="275"/>
      <c r="H52" s="276"/>
      <c r="I52" s="270"/>
      <c r="J52" s="277"/>
      <c r="K52" s="270"/>
      <c r="M52" s="271">
        <v>1</v>
      </c>
      <c r="O52" s="260"/>
    </row>
    <row r="53" spans="1:80">
      <c r="A53" s="261">
        <v>16</v>
      </c>
      <c r="B53" s="262" t="s">
        <v>166</v>
      </c>
      <c r="C53" s="263" t="s">
        <v>167</v>
      </c>
      <c r="D53" s="264" t="s">
        <v>109</v>
      </c>
      <c r="E53" s="265">
        <v>1</v>
      </c>
      <c r="F53" s="265"/>
      <c r="G53" s="266">
        <f>E53*F53</f>
        <v>0</v>
      </c>
      <c r="H53" s="267">
        <v>0</v>
      </c>
      <c r="I53" s="268">
        <f>E53*H53</f>
        <v>0</v>
      </c>
      <c r="J53" s="267"/>
      <c r="K53" s="268">
        <f>E53*J53</f>
        <v>0</v>
      </c>
      <c r="O53" s="260">
        <v>2</v>
      </c>
      <c r="AA53" s="233">
        <v>11</v>
      </c>
      <c r="AB53" s="233">
        <v>3</v>
      </c>
      <c r="AC53" s="233">
        <v>33</v>
      </c>
      <c r="AZ53" s="233">
        <v>1</v>
      </c>
      <c r="BA53" s="233">
        <f>IF(AZ53=1,G53,0)</f>
        <v>0</v>
      </c>
      <c r="BB53" s="233">
        <f>IF(AZ53=2,G53,0)</f>
        <v>0</v>
      </c>
      <c r="BC53" s="233">
        <f>IF(AZ53=3,G53,0)</f>
        <v>0</v>
      </c>
      <c r="BD53" s="233">
        <f>IF(AZ53=4,G53,0)</f>
        <v>0</v>
      </c>
      <c r="BE53" s="233">
        <f>IF(AZ53=5,G53,0)</f>
        <v>0</v>
      </c>
      <c r="CA53" s="260">
        <v>11</v>
      </c>
      <c r="CB53" s="260">
        <v>3</v>
      </c>
    </row>
    <row r="54" spans="1:80">
      <c r="A54" s="269"/>
      <c r="B54" s="272"/>
      <c r="C54" s="1097" t="s">
        <v>168</v>
      </c>
      <c r="D54" s="1098"/>
      <c r="E54" s="273">
        <v>1</v>
      </c>
      <c r="F54" s="274"/>
      <c r="G54" s="275"/>
      <c r="H54" s="276"/>
      <c r="I54" s="270"/>
      <c r="J54" s="277"/>
      <c r="K54" s="270"/>
      <c r="M54" s="271" t="s">
        <v>168</v>
      </c>
      <c r="O54" s="260"/>
    </row>
    <row r="55" spans="1:80">
      <c r="A55" s="269"/>
      <c r="B55" s="272"/>
      <c r="C55" s="1097" t="s">
        <v>169</v>
      </c>
      <c r="D55" s="1098"/>
      <c r="E55" s="273">
        <v>0</v>
      </c>
      <c r="F55" s="274"/>
      <c r="G55" s="275"/>
      <c r="H55" s="276"/>
      <c r="I55" s="270"/>
      <c r="J55" s="277"/>
      <c r="K55" s="270"/>
      <c r="M55" s="271" t="s">
        <v>169</v>
      </c>
      <c r="O55" s="260"/>
    </row>
    <row r="56" spans="1:80">
      <c r="A56" s="269"/>
      <c r="B56" s="272"/>
      <c r="C56" s="1097" t="s">
        <v>170</v>
      </c>
      <c r="D56" s="1098"/>
      <c r="E56" s="273">
        <v>0</v>
      </c>
      <c r="F56" s="274"/>
      <c r="G56" s="275"/>
      <c r="H56" s="276"/>
      <c r="I56" s="270"/>
      <c r="J56" s="277"/>
      <c r="K56" s="270"/>
      <c r="M56" s="271" t="s">
        <v>170</v>
      </c>
      <c r="O56" s="260"/>
    </row>
    <row r="57" spans="1:80">
      <c r="A57" s="269"/>
      <c r="B57" s="272"/>
      <c r="C57" s="1097" t="s">
        <v>171</v>
      </c>
      <c r="D57" s="1098"/>
      <c r="E57" s="273">
        <v>0</v>
      </c>
      <c r="F57" s="274"/>
      <c r="G57" s="275"/>
      <c r="H57" s="276"/>
      <c r="I57" s="270"/>
      <c r="J57" s="277"/>
      <c r="K57" s="270"/>
      <c r="M57" s="271" t="s">
        <v>171</v>
      </c>
      <c r="O57" s="260"/>
    </row>
    <row r="58" spans="1:80">
      <c r="A58" s="269"/>
      <c r="B58" s="272"/>
      <c r="C58" s="1097" t="s">
        <v>172</v>
      </c>
      <c r="D58" s="1098"/>
      <c r="E58" s="273">
        <v>0</v>
      </c>
      <c r="F58" s="274"/>
      <c r="G58" s="275"/>
      <c r="H58" s="276"/>
      <c r="I58" s="270"/>
      <c r="J58" s="277"/>
      <c r="K58" s="270"/>
      <c r="M58" s="271" t="s">
        <v>172</v>
      </c>
      <c r="O58" s="260"/>
    </row>
    <row r="59" spans="1:80">
      <c r="A59" s="278"/>
      <c r="B59" s="279" t="s">
        <v>94</v>
      </c>
      <c r="C59" s="280" t="s">
        <v>137</v>
      </c>
      <c r="D59" s="281"/>
      <c r="E59" s="282"/>
      <c r="F59" s="283"/>
      <c r="G59" s="284">
        <f>SUM(G31:G58)</f>
        <v>0</v>
      </c>
      <c r="H59" s="285"/>
      <c r="I59" s="286">
        <f>SUM(I31:I58)</f>
        <v>0</v>
      </c>
      <c r="J59" s="285"/>
      <c r="K59" s="286">
        <f>SUM(K31:K58)</f>
        <v>0</v>
      </c>
      <c r="O59" s="260">
        <v>4</v>
      </c>
      <c r="BA59" s="287">
        <f>SUM(BA31:BA58)</f>
        <v>0</v>
      </c>
      <c r="BB59" s="287">
        <f>SUM(BB31:BB58)</f>
        <v>0</v>
      </c>
      <c r="BC59" s="287">
        <f>SUM(BC31:BC58)</f>
        <v>0</v>
      </c>
      <c r="BD59" s="287">
        <f>SUM(BD31:BD58)</f>
        <v>0</v>
      </c>
      <c r="BE59" s="287">
        <f>SUM(BE31:BE58)</f>
        <v>0</v>
      </c>
    </row>
    <row r="60" spans="1:80">
      <c r="E60" s="233"/>
    </row>
    <row r="61" spans="1:80">
      <c r="E61" s="233"/>
    </row>
    <row r="62" spans="1:80">
      <c r="E62" s="233"/>
    </row>
    <row r="63" spans="1:80">
      <c r="E63" s="233"/>
    </row>
    <row r="64" spans="1:80">
      <c r="E64" s="233"/>
    </row>
    <row r="65" spans="5:5">
      <c r="E65" s="233"/>
    </row>
    <row r="66" spans="5:5">
      <c r="E66" s="233"/>
    </row>
    <row r="67" spans="5:5">
      <c r="E67" s="233"/>
    </row>
    <row r="68" spans="5:5">
      <c r="E68" s="233"/>
    </row>
    <row r="69" spans="5:5">
      <c r="E69" s="233"/>
    </row>
    <row r="70" spans="5:5">
      <c r="E70" s="233"/>
    </row>
    <row r="71" spans="5:5">
      <c r="E71" s="233"/>
    </row>
    <row r="72" spans="5:5">
      <c r="E72" s="233"/>
    </row>
    <row r="73" spans="5:5">
      <c r="E73" s="233"/>
    </row>
    <row r="74" spans="5:5">
      <c r="E74" s="233"/>
    </row>
    <row r="75" spans="5:5">
      <c r="E75" s="233"/>
    </row>
    <row r="76" spans="5:5">
      <c r="E76" s="233"/>
    </row>
    <row r="77" spans="5:5">
      <c r="E77" s="233"/>
    </row>
    <row r="78" spans="5:5">
      <c r="E78" s="233"/>
    </row>
    <row r="79" spans="5:5">
      <c r="E79" s="233"/>
    </row>
    <row r="80" spans="5:5">
      <c r="E80" s="233"/>
    </row>
    <row r="81" spans="1:7">
      <c r="E81" s="233"/>
    </row>
    <row r="82" spans="1:7">
      <c r="E82" s="233"/>
    </row>
    <row r="83" spans="1:7">
      <c r="A83" s="277"/>
      <c r="B83" s="277"/>
      <c r="C83" s="277"/>
      <c r="D83" s="277"/>
      <c r="E83" s="277"/>
      <c r="F83" s="277"/>
      <c r="G83" s="277"/>
    </row>
    <row r="84" spans="1:7">
      <c r="A84" s="277"/>
      <c r="B84" s="277"/>
      <c r="C84" s="277"/>
      <c r="D84" s="277"/>
      <c r="E84" s="277"/>
      <c r="F84" s="277"/>
      <c r="G84" s="277"/>
    </row>
    <row r="85" spans="1:7">
      <c r="A85" s="277"/>
      <c r="B85" s="277"/>
      <c r="C85" s="277"/>
      <c r="D85" s="277"/>
      <c r="E85" s="277"/>
      <c r="F85" s="277"/>
      <c r="G85" s="277"/>
    </row>
    <row r="86" spans="1:7">
      <c r="A86" s="277"/>
      <c r="B86" s="277"/>
      <c r="C86" s="277"/>
      <c r="D86" s="277"/>
      <c r="E86" s="277"/>
      <c r="F86" s="277"/>
      <c r="G86" s="277"/>
    </row>
    <row r="87" spans="1:7">
      <c r="E87" s="233"/>
    </row>
    <row r="88" spans="1:7">
      <c r="E88" s="233"/>
    </row>
    <row r="89" spans="1:7">
      <c r="E89" s="233"/>
    </row>
    <row r="90" spans="1:7">
      <c r="E90" s="233"/>
    </row>
    <row r="91" spans="1:7">
      <c r="E91" s="233"/>
    </row>
    <row r="92" spans="1:7">
      <c r="E92" s="233"/>
    </row>
    <row r="93" spans="1:7">
      <c r="E93" s="233"/>
    </row>
    <row r="94" spans="1:7">
      <c r="E94" s="233"/>
    </row>
    <row r="95" spans="1:7">
      <c r="E95" s="233"/>
    </row>
    <row r="96" spans="1:7">
      <c r="E96" s="233"/>
    </row>
    <row r="97" spans="5:5">
      <c r="E97" s="233"/>
    </row>
    <row r="98" spans="5:5">
      <c r="E98" s="233"/>
    </row>
    <row r="99" spans="5:5">
      <c r="E99" s="233"/>
    </row>
    <row r="100" spans="5:5">
      <c r="E100" s="233"/>
    </row>
    <row r="101" spans="5:5">
      <c r="E101" s="233"/>
    </row>
    <row r="102" spans="5:5">
      <c r="E102" s="233"/>
    </row>
    <row r="103" spans="5:5">
      <c r="E103" s="233"/>
    </row>
    <row r="104" spans="5:5">
      <c r="E104" s="233"/>
    </row>
    <row r="105" spans="5:5">
      <c r="E105" s="233"/>
    </row>
    <row r="106" spans="5:5">
      <c r="E106" s="233"/>
    </row>
    <row r="107" spans="5:5">
      <c r="E107" s="233"/>
    </row>
    <row r="108" spans="5:5">
      <c r="E108" s="233"/>
    </row>
    <row r="109" spans="5:5">
      <c r="E109" s="233"/>
    </row>
    <row r="110" spans="5:5">
      <c r="E110" s="233"/>
    </row>
    <row r="111" spans="5:5">
      <c r="E111" s="233"/>
    </row>
    <row r="112" spans="5:5">
      <c r="E112" s="233"/>
    </row>
    <row r="113" spans="1:7">
      <c r="E113" s="233"/>
    </row>
    <row r="114" spans="1:7">
      <c r="E114" s="233"/>
    </row>
    <row r="115" spans="1:7">
      <c r="E115" s="233"/>
    </row>
    <row r="116" spans="1:7">
      <c r="E116" s="233"/>
    </row>
    <row r="117" spans="1:7">
      <c r="E117" s="233"/>
    </row>
    <row r="118" spans="1:7">
      <c r="A118" s="288"/>
      <c r="B118" s="288"/>
    </row>
    <row r="119" spans="1:7">
      <c r="A119" s="277"/>
      <c r="B119" s="277"/>
      <c r="C119" s="289"/>
      <c r="D119" s="289"/>
      <c r="E119" s="290"/>
      <c r="F119" s="289"/>
      <c r="G119" s="291"/>
    </row>
    <row r="120" spans="1:7">
      <c r="A120" s="292"/>
      <c r="B120" s="292"/>
      <c r="C120" s="277"/>
      <c r="D120" s="277"/>
      <c r="E120" s="293"/>
      <c r="F120" s="277"/>
      <c r="G120" s="277"/>
    </row>
    <row r="121" spans="1:7">
      <c r="A121" s="277"/>
      <c r="B121" s="277"/>
      <c r="C121" s="277"/>
      <c r="D121" s="277"/>
      <c r="E121" s="293"/>
      <c r="F121" s="277"/>
      <c r="G121" s="277"/>
    </row>
    <row r="122" spans="1:7">
      <c r="A122" s="277"/>
      <c r="B122" s="277"/>
      <c r="C122" s="277"/>
      <c r="D122" s="277"/>
      <c r="E122" s="293"/>
      <c r="F122" s="277"/>
      <c r="G122" s="277"/>
    </row>
    <row r="123" spans="1:7">
      <c r="A123" s="277"/>
      <c r="B123" s="277"/>
      <c r="C123" s="277"/>
      <c r="D123" s="277"/>
      <c r="E123" s="293"/>
      <c r="F123" s="277"/>
      <c r="G123" s="277"/>
    </row>
    <row r="124" spans="1:7">
      <c r="A124" s="277"/>
      <c r="B124" s="277"/>
      <c r="C124" s="277"/>
      <c r="D124" s="277"/>
      <c r="E124" s="293"/>
      <c r="F124" s="277"/>
      <c r="G124" s="277"/>
    </row>
    <row r="125" spans="1:7">
      <c r="A125" s="277"/>
      <c r="B125" s="277"/>
      <c r="C125" s="277"/>
      <c r="D125" s="277"/>
      <c r="E125" s="293"/>
      <c r="F125" s="277"/>
      <c r="G125" s="277"/>
    </row>
    <row r="126" spans="1:7">
      <c r="A126" s="277"/>
      <c r="B126" s="277"/>
      <c r="C126" s="277"/>
      <c r="D126" s="277"/>
      <c r="E126" s="293"/>
      <c r="F126" s="277"/>
      <c r="G126" s="277"/>
    </row>
    <row r="127" spans="1:7">
      <c r="A127" s="277"/>
      <c r="B127" s="277"/>
      <c r="C127" s="277"/>
      <c r="D127" s="277"/>
      <c r="E127" s="293"/>
      <c r="F127" s="277"/>
      <c r="G127" s="277"/>
    </row>
    <row r="128" spans="1:7">
      <c r="A128" s="277"/>
      <c r="B128" s="277"/>
      <c r="C128" s="277"/>
      <c r="D128" s="277"/>
      <c r="E128" s="293"/>
      <c r="F128" s="277"/>
      <c r="G128" s="277"/>
    </row>
    <row r="129" spans="1:7">
      <c r="A129" s="277"/>
      <c r="B129" s="277"/>
      <c r="C129" s="277"/>
      <c r="D129" s="277"/>
      <c r="E129" s="293"/>
      <c r="F129" s="277"/>
      <c r="G129" s="277"/>
    </row>
    <row r="130" spans="1:7">
      <c r="A130" s="277"/>
      <c r="B130" s="277"/>
      <c r="C130" s="277"/>
      <c r="D130" s="277"/>
      <c r="E130" s="293"/>
      <c r="F130" s="277"/>
      <c r="G130" s="277"/>
    </row>
    <row r="131" spans="1:7">
      <c r="A131" s="277"/>
      <c r="B131" s="277"/>
      <c r="C131" s="277"/>
      <c r="D131" s="277"/>
      <c r="E131" s="293"/>
      <c r="F131" s="277"/>
      <c r="G131" s="277"/>
    </row>
    <row r="132" spans="1:7">
      <c r="A132" s="277"/>
      <c r="B132" s="277"/>
      <c r="C132" s="277"/>
      <c r="D132" s="277"/>
      <c r="E132" s="293"/>
      <c r="F132" s="277"/>
      <c r="G132" s="277"/>
    </row>
  </sheetData>
  <mergeCells count="37">
    <mergeCell ref="C56:D56"/>
    <mergeCell ref="C57:D57"/>
    <mergeCell ref="C58:D58"/>
    <mergeCell ref="C45:D45"/>
    <mergeCell ref="C48:D48"/>
    <mergeCell ref="C50:D50"/>
    <mergeCell ref="C52:D52"/>
    <mergeCell ref="C54:D54"/>
    <mergeCell ref="C55:D55"/>
    <mergeCell ref="C19:D19"/>
    <mergeCell ref="C42:D42"/>
    <mergeCell ref="C43:D43"/>
    <mergeCell ref="C21:D21"/>
    <mergeCell ref="C22:D22"/>
    <mergeCell ref="C23:D23"/>
    <mergeCell ref="C24:D24"/>
    <mergeCell ref="C26:D26"/>
    <mergeCell ref="C28:D28"/>
    <mergeCell ref="C29:D29"/>
    <mergeCell ref="C34:D34"/>
    <mergeCell ref="C35:D35"/>
    <mergeCell ref="C37:D37"/>
    <mergeCell ref="C39:D39"/>
    <mergeCell ref="C40:D40"/>
    <mergeCell ref="C13:D13"/>
    <mergeCell ref="C15:D15"/>
    <mergeCell ref="C16:D16"/>
    <mergeCell ref="C17:D17"/>
    <mergeCell ref="C18:D18"/>
    <mergeCell ref="C11:D11"/>
    <mergeCell ref="C12:D12"/>
    <mergeCell ref="A1:G1"/>
    <mergeCell ref="A3:B3"/>
    <mergeCell ref="A4:B4"/>
    <mergeCell ref="E4:G4"/>
    <mergeCell ref="C9:D9"/>
    <mergeCell ref="C10:D10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 enableFormatConditionsCalculation="0"/>
  <dimension ref="A1:CB101"/>
  <sheetViews>
    <sheetView showGridLines="0" showZeros="0" zoomScaleSheetLayoutView="100" workbookViewId="0">
      <selection activeCell="L22" sqref="L22"/>
    </sheetView>
  </sheetViews>
  <sheetFormatPr baseColWidth="10" defaultColWidth="8.7109375" defaultRowHeight="12" x14ac:dyDescent="0"/>
  <cols>
    <col min="1" max="1" width="4.42578125" style="233" customWidth="1"/>
    <col min="2" max="2" width="11.5703125" style="233" customWidth="1"/>
    <col min="3" max="3" width="40.42578125" style="233" customWidth="1"/>
    <col min="4" max="4" width="5.5703125" style="233" customWidth="1"/>
    <col min="5" max="5" width="8.5703125" style="243" customWidth="1"/>
    <col min="6" max="6" width="9.85546875" style="233" customWidth="1"/>
    <col min="7" max="7" width="13.85546875" style="233" customWidth="1"/>
    <col min="8" max="8" width="11.7109375" style="233" hidden="1" customWidth="1"/>
    <col min="9" max="9" width="11.5703125" style="233" hidden="1" customWidth="1"/>
    <col min="10" max="10" width="11" style="233" hidden="1" customWidth="1"/>
    <col min="11" max="11" width="10.42578125" style="233" hidden="1" customWidth="1"/>
    <col min="12" max="12" width="75.42578125" style="233" customWidth="1"/>
    <col min="13" max="13" width="45.28515625" style="233" customWidth="1"/>
    <col min="14" max="16384" width="8.7109375" style="233"/>
  </cols>
  <sheetData>
    <row r="1" spans="1:80" ht="15">
      <c r="A1" s="1099" t="s">
        <v>77</v>
      </c>
      <c r="B1" s="1099"/>
      <c r="C1" s="1099"/>
      <c r="D1" s="1099"/>
      <c r="E1" s="1099"/>
      <c r="F1" s="1099"/>
      <c r="G1" s="1099"/>
    </row>
    <row r="2" spans="1:80" ht="14.25" customHeight="1" thickBot="1">
      <c r="B2" s="234"/>
      <c r="C2" s="235"/>
      <c r="D2" s="235"/>
      <c r="E2" s="236"/>
      <c r="F2" s="235"/>
      <c r="G2" s="235"/>
    </row>
    <row r="3" spans="1:80" ht="13" thickTop="1">
      <c r="A3" s="1088" t="s">
        <v>2</v>
      </c>
      <c r="B3" s="1089"/>
      <c r="C3" s="187" t="s">
        <v>97</v>
      </c>
      <c r="D3" s="237"/>
      <c r="E3" s="238" t="s">
        <v>78</v>
      </c>
      <c r="F3" s="239" t="str">
        <f>'06 2316 Rek'!H1</f>
        <v>23/16</v>
      </c>
      <c r="G3" s="240"/>
    </row>
    <row r="4" spans="1:80" ht="13" thickBot="1">
      <c r="A4" s="1100" t="s">
        <v>73</v>
      </c>
      <c r="B4" s="1091"/>
      <c r="C4" s="193" t="s">
        <v>1392</v>
      </c>
      <c r="D4" s="241"/>
      <c r="E4" s="1101" t="str">
        <f>'06 2316 Rek'!G2</f>
        <v>Rozpočet projektanta</v>
      </c>
      <c r="F4" s="1102"/>
      <c r="G4" s="1103"/>
    </row>
    <row r="5" spans="1:80" ht="13" thickTop="1">
      <c r="A5" s="242"/>
      <c r="G5" s="244"/>
    </row>
    <row r="6" spans="1:80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80">
      <c r="A7" s="250" t="s">
        <v>90</v>
      </c>
      <c r="B7" s="251" t="s">
        <v>91</v>
      </c>
      <c r="C7" s="252" t="s">
        <v>92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>
      <c r="A8" s="261">
        <v>1</v>
      </c>
      <c r="B8" s="262" t="s">
        <v>1393</v>
      </c>
      <c r="C8" s="263" t="s">
        <v>1394</v>
      </c>
      <c r="D8" s="264" t="s">
        <v>190</v>
      </c>
      <c r="E8" s="265">
        <v>221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0</v>
      </c>
      <c r="K8" s="268">
        <f>E8*J8</f>
        <v>0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80">
      <c r="A9" s="269"/>
      <c r="B9" s="272"/>
      <c r="C9" s="1097" t="s">
        <v>1395</v>
      </c>
      <c r="D9" s="1098"/>
      <c r="E9" s="273">
        <v>221</v>
      </c>
      <c r="F9" s="274"/>
      <c r="G9" s="275"/>
      <c r="H9" s="276"/>
      <c r="I9" s="270"/>
      <c r="J9" s="277"/>
      <c r="K9" s="270"/>
      <c r="M9" s="271" t="s">
        <v>1395</v>
      </c>
      <c r="O9" s="260"/>
    </row>
    <row r="10" spans="1:80">
      <c r="A10" s="278"/>
      <c r="B10" s="279" t="s">
        <v>94</v>
      </c>
      <c r="C10" s="280" t="s">
        <v>180</v>
      </c>
      <c r="D10" s="281"/>
      <c r="E10" s="282"/>
      <c r="F10" s="283"/>
      <c r="G10" s="284">
        <f>SUM(G7:G9)</f>
        <v>0</v>
      </c>
      <c r="H10" s="285"/>
      <c r="I10" s="286">
        <f>SUM(I7:I9)</f>
        <v>0</v>
      </c>
      <c r="J10" s="285"/>
      <c r="K10" s="286">
        <f>SUM(K7:K9)</f>
        <v>0</v>
      </c>
      <c r="O10" s="260">
        <v>4</v>
      </c>
      <c r="BA10" s="287">
        <f>SUM(BA7:BA9)</f>
        <v>0</v>
      </c>
      <c r="BB10" s="287">
        <f>SUM(BB7:BB9)</f>
        <v>0</v>
      </c>
      <c r="BC10" s="287">
        <f>SUM(BC7:BC9)</f>
        <v>0</v>
      </c>
      <c r="BD10" s="287">
        <f>SUM(BD7:BD9)</f>
        <v>0</v>
      </c>
      <c r="BE10" s="287">
        <f>SUM(BE7:BE9)</f>
        <v>0</v>
      </c>
    </row>
    <row r="11" spans="1:80">
      <c r="A11" s="250" t="s">
        <v>90</v>
      </c>
      <c r="B11" s="251" t="s">
        <v>287</v>
      </c>
      <c r="C11" s="252" t="s">
        <v>288</v>
      </c>
      <c r="D11" s="253"/>
      <c r="E11" s="254"/>
      <c r="F11" s="254"/>
      <c r="G11" s="255"/>
      <c r="H11" s="256"/>
      <c r="I11" s="257"/>
      <c r="J11" s="258"/>
      <c r="K11" s="259"/>
      <c r="O11" s="260">
        <v>1</v>
      </c>
    </row>
    <row r="12" spans="1:80">
      <c r="A12" s="261">
        <v>2</v>
      </c>
      <c r="B12" s="262" t="s">
        <v>1396</v>
      </c>
      <c r="C12" s="263" t="s">
        <v>1397</v>
      </c>
      <c r="D12" s="264" t="s">
        <v>190</v>
      </c>
      <c r="E12" s="265">
        <v>221</v>
      </c>
      <c r="F12" s="265">
        <v>0</v>
      </c>
      <c r="G12" s="266">
        <f>E12*F12</f>
        <v>0</v>
      </c>
      <c r="H12" s="267">
        <v>4.0000000000000003E-5</v>
      </c>
      <c r="I12" s="268">
        <f>E12*H12</f>
        <v>8.8400000000000006E-3</v>
      </c>
      <c r="J12" s="267">
        <v>0</v>
      </c>
      <c r="K12" s="268">
        <f>E12*J12</f>
        <v>0</v>
      </c>
      <c r="O12" s="260">
        <v>2</v>
      </c>
      <c r="AA12" s="233">
        <v>1</v>
      </c>
      <c r="AB12" s="233">
        <v>1</v>
      </c>
      <c r="AC12" s="233">
        <v>1</v>
      </c>
      <c r="AZ12" s="233">
        <v>1</v>
      </c>
      <c r="BA12" s="233">
        <f>IF(AZ12=1,G12,0)</f>
        <v>0</v>
      </c>
      <c r="BB12" s="233">
        <f>IF(AZ12=2,G12,0)</f>
        <v>0</v>
      </c>
      <c r="BC12" s="233">
        <f>IF(AZ12=3,G12,0)</f>
        <v>0</v>
      </c>
      <c r="BD12" s="233">
        <f>IF(AZ12=4,G12,0)</f>
        <v>0</v>
      </c>
      <c r="BE12" s="233">
        <f>IF(AZ12=5,G12,0)</f>
        <v>0</v>
      </c>
      <c r="CA12" s="260">
        <v>1</v>
      </c>
      <c r="CB12" s="260">
        <v>1</v>
      </c>
    </row>
    <row r="13" spans="1:80">
      <c r="A13" s="269"/>
      <c r="B13" s="272"/>
      <c r="C13" s="1097" t="s">
        <v>1395</v>
      </c>
      <c r="D13" s="1098"/>
      <c r="E13" s="273">
        <v>221</v>
      </c>
      <c r="F13" s="274"/>
      <c r="G13" s="275"/>
      <c r="H13" s="276"/>
      <c r="I13" s="270"/>
      <c r="J13" s="277"/>
      <c r="K13" s="270"/>
      <c r="M13" s="271" t="s">
        <v>1395</v>
      </c>
      <c r="O13" s="260"/>
    </row>
    <row r="14" spans="1:80">
      <c r="A14" s="261">
        <v>3</v>
      </c>
      <c r="B14" s="262" t="s">
        <v>1398</v>
      </c>
      <c r="C14" s="263" t="s">
        <v>1399</v>
      </c>
      <c r="D14" s="264" t="s">
        <v>190</v>
      </c>
      <c r="E14" s="265">
        <v>221</v>
      </c>
      <c r="F14" s="265">
        <v>0</v>
      </c>
      <c r="G14" s="266">
        <f>E14*F14</f>
        <v>0</v>
      </c>
      <c r="H14" s="267">
        <v>0</v>
      </c>
      <c r="I14" s="268">
        <f>E14*H14</f>
        <v>0</v>
      </c>
      <c r="J14" s="267">
        <v>0</v>
      </c>
      <c r="K14" s="268">
        <f>E14*J14</f>
        <v>0</v>
      </c>
      <c r="O14" s="260">
        <v>2</v>
      </c>
      <c r="AA14" s="233">
        <v>1</v>
      </c>
      <c r="AB14" s="233">
        <v>1</v>
      </c>
      <c r="AC14" s="233">
        <v>1</v>
      </c>
      <c r="AZ14" s="233">
        <v>1</v>
      </c>
      <c r="BA14" s="233">
        <f>IF(AZ14=1,G14,0)</f>
        <v>0</v>
      </c>
      <c r="BB14" s="233">
        <f>IF(AZ14=2,G14,0)</f>
        <v>0</v>
      </c>
      <c r="BC14" s="233">
        <f>IF(AZ14=3,G14,0)</f>
        <v>0</v>
      </c>
      <c r="BD14" s="233">
        <f>IF(AZ14=4,G14,0)</f>
        <v>0</v>
      </c>
      <c r="BE14" s="233">
        <f>IF(AZ14=5,G14,0)</f>
        <v>0</v>
      </c>
      <c r="CA14" s="260">
        <v>1</v>
      </c>
      <c r="CB14" s="260">
        <v>1</v>
      </c>
    </row>
    <row r="15" spans="1:80">
      <c r="A15" s="269"/>
      <c r="B15" s="272"/>
      <c r="C15" s="1097" t="s">
        <v>1395</v>
      </c>
      <c r="D15" s="1098"/>
      <c r="E15" s="273">
        <v>221</v>
      </c>
      <c r="F15" s="274"/>
      <c r="G15" s="275"/>
      <c r="H15" s="276"/>
      <c r="I15" s="270"/>
      <c r="J15" s="277"/>
      <c r="K15" s="270"/>
      <c r="M15" s="271" t="s">
        <v>1395</v>
      </c>
      <c r="O15" s="260"/>
    </row>
    <row r="16" spans="1:80">
      <c r="A16" s="261">
        <v>4</v>
      </c>
      <c r="B16" s="262" t="s">
        <v>900</v>
      </c>
      <c r="C16" s="263" t="s">
        <v>901</v>
      </c>
      <c r="D16" s="264" t="s">
        <v>190</v>
      </c>
      <c r="E16" s="265">
        <v>243.1</v>
      </c>
      <c r="F16" s="265">
        <v>0</v>
      </c>
      <c r="G16" s="266">
        <f>E16*F16</f>
        <v>0</v>
      </c>
      <c r="H16" s="267">
        <v>5.0000000000000001E-4</v>
      </c>
      <c r="I16" s="268">
        <f>E16*H16</f>
        <v>0.12155000000000001</v>
      </c>
      <c r="J16" s="267"/>
      <c r="K16" s="268">
        <f>E16*J16</f>
        <v>0</v>
      </c>
      <c r="O16" s="260">
        <v>2</v>
      </c>
      <c r="AA16" s="233">
        <v>3</v>
      </c>
      <c r="AB16" s="233">
        <v>1</v>
      </c>
      <c r="AC16" s="233">
        <v>69366058</v>
      </c>
      <c r="AZ16" s="233">
        <v>1</v>
      </c>
      <c r="BA16" s="233">
        <f>IF(AZ16=1,G16,0)</f>
        <v>0</v>
      </c>
      <c r="BB16" s="233">
        <f>IF(AZ16=2,G16,0)</f>
        <v>0</v>
      </c>
      <c r="BC16" s="233">
        <f>IF(AZ16=3,G16,0)</f>
        <v>0</v>
      </c>
      <c r="BD16" s="233">
        <f>IF(AZ16=4,G16,0)</f>
        <v>0</v>
      </c>
      <c r="BE16" s="233">
        <f>IF(AZ16=5,G16,0)</f>
        <v>0</v>
      </c>
      <c r="CA16" s="260">
        <v>3</v>
      </c>
      <c r="CB16" s="260">
        <v>1</v>
      </c>
    </row>
    <row r="17" spans="1:80">
      <c r="A17" s="269"/>
      <c r="B17" s="272"/>
      <c r="C17" s="1097" t="s">
        <v>1400</v>
      </c>
      <c r="D17" s="1098"/>
      <c r="E17" s="273">
        <v>243.1</v>
      </c>
      <c r="F17" s="274"/>
      <c r="G17" s="275"/>
      <c r="H17" s="276"/>
      <c r="I17" s="270"/>
      <c r="J17" s="277"/>
      <c r="K17" s="270"/>
      <c r="M17" s="271" t="s">
        <v>1400</v>
      </c>
      <c r="O17" s="260"/>
    </row>
    <row r="18" spans="1:80">
      <c r="A18" s="278"/>
      <c r="B18" s="279" t="s">
        <v>94</v>
      </c>
      <c r="C18" s="280" t="s">
        <v>289</v>
      </c>
      <c r="D18" s="281"/>
      <c r="E18" s="282"/>
      <c r="F18" s="283"/>
      <c r="G18" s="284">
        <f>SUM(G11:G17)</f>
        <v>0</v>
      </c>
      <c r="H18" s="285"/>
      <c r="I18" s="286">
        <f>SUM(I11:I17)</f>
        <v>0.13039000000000001</v>
      </c>
      <c r="J18" s="285"/>
      <c r="K18" s="286">
        <f>SUM(K11:K17)</f>
        <v>0</v>
      </c>
      <c r="O18" s="260">
        <v>4</v>
      </c>
      <c r="BA18" s="287">
        <f>SUM(BA11:BA17)</f>
        <v>0</v>
      </c>
      <c r="BB18" s="287">
        <f>SUM(BB11:BB17)</f>
        <v>0</v>
      </c>
      <c r="BC18" s="287">
        <f>SUM(BC11:BC17)</f>
        <v>0</v>
      </c>
      <c r="BD18" s="287">
        <f>SUM(BD11:BD17)</f>
        <v>0</v>
      </c>
      <c r="BE18" s="287">
        <f>SUM(BE11:BE17)</f>
        <v>0</v>
      </c>
    </row>
    <row r="19" spans="1:80">
      <c r="A19" s="250" t="s">
        <v>90</v>
      </c>
      <c r="B19" s="251" t="s">
        <v>1401</v>
      </c>
      <c r="C19" s="252" t="s">
        <v>1402</v>
      </c>
      <c r="D19" s="253"/>
      <c r="E19" s="254"/>
      <c r="F19" s="254"/>
      <c r="G19" s="255"/>
      <c r="H19" s="256"/>
      <c r="I19" s="257"/>
      <c r="J19" s="258"/>
      <c r="K19" s="259"/>
      <c r="O19" s="260">
        <v>1</v>
      </c>
    </row>
    <row r="20" spans="1:80">
      <c r="A20" s="261">
        <v>5</v>
      </c>
      <c r="B20" s="262" t="s">
        <v>181</v>
      </c>
      <c r="C20" s="263" t="s">
        <v>1404</v>
      </c>
      <c r="D20" s="264" t="s">
        <v>109</v>
      </c>
      <c r="E20" s="265">
        <v>1</v>
      </c>
      <c r="F20" s="265">
        <f>SUM('SO 07'!G142)</f>
        <v>0</v>
      </c>
      <c r="G20" s="266">
        <f>E20*F20</f>
        <v>0</v>
      </c>
      <c r="H20" s="267">
        <v>0</v>
      </c>
      <c r="I20" s="268">
        <f>E20*H20</f>
        <v>0</v>
      </c>
      <c r="J20" s="267"/>
      <c r="K20" s="268">
        <f>E20*J20</f>
        <v>0</v>
      </c>
      <c r="O20" s="260">
        <v>2</v>
      </c>
      <c r="AA20" s="233">
        <v>11</v>
      </c>
      <c r="AB20" s="233">
        <v>3</v>
      </c>
      <c r="AC20" s="233">
        <v>1</v>
      </c>
      <c r="AZ20" s="233">
        <v>1</v>
      </c>
      <c r="BA20" s="233">
        <f>IF(AZ20=1,G20,0)</f>
        <v>0</v>
      </c>
      <c r="BB20" s="233">
        <f>IF(AZ20=2,G20,0)</f>
        <v>0</v>
      </c>
      <c r="BC20" s="233">
        <f>IF(AZ20=3,G20,0)</f>
        <v>0</v>
      </c>
      <c r="BD20" s="233">
        <f>IF(AZ20=4,G20,0)</f>
        <v>0</v>
      </c>
      <c r="BE20" s="233">
        <f>IF(AZ20=5,G20,0)</f>
        <v>0</v>
      </c>
      <c r="CA20" s="260">
        <v>11</v>
      </c>
      <c r="CB20" s="260">
        <v>3</v>
      </c>
    </row>
    <row r="21" spans="1:80">
      <c r="A21" s="261">
        <v>6</v>
      </c>
      <c r="B21" s="262" t="s">
        <v>1405</v>
      </c>
      <c r="C21" s="263" t="s">
        <v>1406</v>
      </c>
      <c r="D21" s="264" t="s">
        <v>190</v>
      </c>
      <c r="E21" s="265">
        <v>221</v>
      </c>
      <c r="F21" s="265">
        <v>0</v>
      </c>
      <c r="G21" s="266">
        <f>E21*F21</f>
        <v>0</v>
      </c>
      <c r="H21" s="267">
        <v>0.60104000000000002</v>
      </c>
      <c r="I21" s="268">
        <f>E21*H21</f>
        <v>132.82983999999999</v>
      </c>
      <c r="J21" s="267">
        <v>0</v>
      </c>
      <c r="K21" s="268">
        <f>E21*J21</f>
        <v>0</v>
      </c>
      <c r="O21" s="260">
        <v>2</v>
      </c>
      <c r="AA21" s="233">
        <v>1</v>
      </c>
      <c r="AB21" s="233">
        <v>1</v>
      </c>
      <c r="AC21" s="233">
        <v>1</v>
      </c>
      <c r="AZ21" s="233">
        <v>1</v>
      </c>
      <c r="BA21" s="233">
        <f>IF(AZ21=1,G21,0)</f>
        <v>0</v>
      </c>
      <c r="BB21" s="233">
        <f>IF(AZ21=2,G21,0)</f>
        <v>0</v>
      </c>
      <c r="BC21" s="233">
        <f>IF(AZ21=3,G21,0)</f>
        <v>0</v>
      </c>
      <c r="BD21" s="233">
        <f>IF(AZ21=4,G21,0)</f>
        <v>0</v>
      </c>
      <c r="BE21" s="233">
        <f>IF(AZ21=5,G21,0)</f>
        <v>0</v>
      </c>
      <c r="CA21" s="260">
        <v>1</v>
      </c>
      <c r="CB21" s="260">
        <v>1</v>
      </c>
    </row>
    <row r="22" spans="1:80">
      <c r="A22" s="269"/>
      <c r="B22" s="272"/>
      <c r="C22" s="1097" t="s">
        <v>1395</v>
      </c>
      <c r="D22" s="1098"/>
      <c r="E22" s="273">
        <v>221</v>
      </c>
      <c r="F22" s="274"/>
      <c r="G22" s="275"/>
      <c r="H22" s="276"/>
      <c r="I22" s="270"/>
      <c r="J22" s="277"/>
      <c r="K22" s="270"/>
      <c r="M22" s="271" t="s">
        <v>1395</v>
      </c>
      <c r="O22" s="260"/>
    </row>
    <row r="23" spans="1:80">
      <c r="A23" s="261">
        <v>7</v>
      </c>
      <c r="B23" s="262" t="s">
        <v>1407</v>
      </c>
      <c r="C23" s="263" t="s">
        <v>1408</v>
      </c>
      <c r="D23" s="264" t="s">
        <v>190</v>
      </c>
      <c r="E23" s="265">
        <v>221</v>
      </c>
      <c r="F23" s="265">
        <v>0</v>
      </c>
      <c r="G23" s="266">
        <f>E23*F23</f>
        <v>0</v>
      </c>
      <c r="H23" s="267">
        <v>0.441</v>
      </c>
      <c r="I23" s="268">
        <f>E23*H23</f>
        <v>97.460999999999999</v>
      </c>
      <c r="J23" s="267">
        <v>0</v>
      </c>
      <c r="K23" s="268">
        <f>E23*J23</f>
        <v>0</v>
      </c>
      <c r="O23" s="260">
        <v>2</v>
      </c>
      <c r="AA23" s="233">
        <v>1</v>
      </c>
      <c r="AB23" s="233">
        <v>1</v>
      </c>
      <c r="AC23" s="233">
        <v>1</v>
      </c>
      <c r="AZ23" s="233">
        <v>1</v>
      </c>
      <c r="BA23" s="233">
        <f>IF(AZ23=1,G23,0)</f>
        <v>0</v>
      </c>
      <c r="BB23" s="233">
        <f>IF(AZ23=2,G23,0)</f>
        <v>0</v>
      </c>
      <c r="BC23" s="233">
        <f>IF(AZ23=3,G23,0)</f>
        <v>0</v>
      </c>
      <c r="BD23" s="233">
        <f>IF(AZ23=4,G23,0)</f>
        <v>0</v>
      </c>
      <c r="BE23" s="233">
        <f>IF(AZ23=5,G23,0)</f>
        <v>0</v>
      </c>
      <c r="CA23" s="260">
        <v>1</v>
      </c>
      <c r="CB23" s="260">
        <v>1</v>
      </c>
    </row>
    <row r="24" spans="1:80">
      <c r="A24" s="269"/>
      <c r="B24" s="272"/>
      <c r="C24" s="1097" t="s">
        <v>1395</v>
      </c>
      <c r="D24" s="1098"/>
      <c r="E24" s="273">
        <v>221</v>
      </c>
      <c r="F24" s="274"/>
      <c r="G24" s="275"/>
      <c r="H24" s="276"/>
      <c r="I24" s="270"/>
      <c r="J24" s="277"/>
      <c r="K24" s="270"/>
      <c r="M24" s="271" t="s">
        <v>1395</v>
      </c>
      <c r="O24" s="260"/>
    </row>
    <row r="25" spans="1:80">
      <c r="A25" s="278"/>
      <c r="B25" s="279" t="s">
        <v>94</v>
      </c>
      <c r="C25" s="280" t="s">
        <v>1403</v>
      </c>
      <c r="D25" s="281"/>
      <c r="E25" s="282"/>
      <c r="F25" s="283"/>
      <c r="G25" s="284">
        <f>SUM(G19:G24)</f>
        <v>0</v>
      </c>
      <c r="H25" s="285"/>
      <c r="I25" s="286">
        <f>SUM(I19:I24)</f>
        <v>230.29084</v>
      </c>
      <c r="J25" s="285"/>
      <c r="K25" s="286">
        <f>SUM(K19:K24)</f>
        <v>0</v>
      </c>
      <c r="O25" s="260">
        <v>4</v>
      </c>
      <c r="BA25" s="287">
        <f>SUM(BA19:BA24)</f>
        <v>0</v>
      </c>
      <c r="BB25" s="287">
        <f>SUM(BB19:BB24)</f>
        <v>0</v>
      </c>
      <c r="BC25" s="287">
        <f>SUM(BC19:BC24)</f>
        <v>0</v>
      </c>
      <c r="BD25" s="287">
        <f>SUM(BD19:BD24)</f>
        <v>0</v>
      </c>
      <c r="BE25" s="287">
        <f>SUM(BE19:BE24)</f>
        <v>0</v>
      </c>
    </row>
    <row r="26" spans="1:80">
      <c r="A26" s="250" t="s">
        <v>90</v>
      </c>
      <c r="B26" s="251" t="s">
        <v>864</v>
      </c>
      <c r="C26" s="252" t="s">
        <v>865</v>
      </c>
      <c r="D26" s="253"/>
      <c r="E26" s="254"/>
      <c r="F26" s="254"/>
      <c r="G26" s="255"/>
      <c r="H26" s="256"/>
      <c r="I26" s="257"/>
      <c r="J26" s="258"/>
      <c r="K26" s="259"/>
      <c r="O26" s="260">
        <v>1</v>
      </c>
    </row>
    <row r="27" spans="1:80">
      <c r="A27" s="261">
        <v>8</v>
      </c>
      <c r="B27" s="262" t="s">
        <v>1409</v>
      </c>
      <c r="C27" s="263" t="s">
        <v>1410</v>
      </c>
      <c r="D27" s="264" t="s">
        <v>255</v>
      </c>
      <c r="E27" s="265">
        <v>230.42123000000001</v>
      </c>
      <c r="F27" s="265">
        <v>0</v>
      </c>
      <c r="G27" s="266">
        <f>E27*F27</f>
        <v>0</v>
      </c>
      <c r="H27" s="267">
        <v>0</v>
      </c>
      <c r="I27" s="268">
        <f>E27*H27</f>
        <v>0</v>
      </c>
      <c r="J27" s="267"/>
      <c r="K27" s="268">
        <f>E27*J27</f>
        <v>0</v>
      </c>
      <c r="O27" s="260">
        <v>2</v>
      </c>
      <c r="AA27" s="233">
        <v>7</v>
      </c>
      <c r="AB27" s="233">
        <v>1</v>
      </c>
      <c r="AC27" s="233">
        <v>2</v>
      </c>
      <c r="AZ27" s="233">
        <v>1</v>
      </c>
      <c r="BA27" s="233">
        <f>IF(AZ27=1,G27,0)</f>
        <v>0</v>
      </c>
      <c r="BB27" s="233">
        <f>IF(AZ27=2,G27,0)</f>
        <v>0</v>
      </c>
      <c r="BC27" s="233">
        <f>IF(AZ27=3,G27,0)</f>
        <v>0</v>
      </c>
      <c r="BD27" s="233">
        <f>IF(AZ27=4,G27,0)</f>
        <v>0</v>
      </c>
      <c r="BE27" s="233">
        <f>IF(AZ27=5,G27,0)</f>
        <v>0</v>
      </c>
      <c r="CA27" s="260">
        <v>7</v>
      </c>
      <c r="CB27" s="260">
        <v>1</v>
      </c>
    </row>
    <row r="28" spans="1:80">
      <c r="A28" s="278"/>
      <c r="B28" s="279" t="s">
        <v>94</v>
      </c>
      <c r="C28" s="280" t="s">
        <v>866</v>
      </c>
      <c r="D28" s="281"/>
      <c r="E28" s="282"/>
      <c r="F28" s="283"/>
      <c r="G28" s="284">
        <f>SUM(G26:G27)</f>
        <v>0</v>
      </c>
      <c r="H28" s="285"/>
      <c r="I28" s="286">
        <f>SUM(I26:I27)</f>
        <v>0</v>
      </c>
      <c r="J28" s="285"/>
      <c r="K28" s="286">
        <f>SUM(K26:K27)</f>
        <v>0</v>
      </c>
      <c r="O28" s="260">
        <v>4</v>
      </c>
      <c r="BA28" s="287">
        <f>SUM(BA26:BA27)</f>
        <v>0</v>
      </c>
      <c r="BB28" s="287">
        <f>SUM(BB26:BB27)</f>
        <v>0</v>
      </c>
      <c r="BC28" s="287">
        <f>SUM(BC26:BC27)</f>
        <v>0</v>
      </c>
      <c r="BD28" s="287">
        <f>SUM(BD26:BD27)</f>
        <v>0</v>
      </c>
      <c r="BE28" s="287">
        <f>SUM(BE26:BE27)</f>
        <v>0</v>
      </c>
    </row>
    <row r="29" spans="1:80">
      <c r="E29" s="233"/>
    </row>
    <row r="30" spans="1:80">
      <c r="E30" s="233"/>
    </row>
    <row r="31" spans="1:80">
      <c r="E31" s="233"/>
    </row>
    <row r="32" spans="1:80">
      <c r="E32" s="233"/>
    </row>
    <row r="33" spans="5:5">
      <c r="E33" s="233"/>
    </row>
    <row r="34" spans="5:5">
      <c r="E34" s="233"/>
    </row>
    <row r="35" spans="5:5">
      <c r="E35" s="233"/>
    </row>
    <row r="36" spans="5:5">
      <c r="E36" s="233"/>
    </row>
    <row r="37" spans="5:5">
      <c r="E37" s="233"/>
    </row>
    <row r="38" spans="5:5">
      <c r="E38" s="233"/>
    </row>
    <row r="39" spans="5:5">
      <c r="E39" s="233"/>
    </row>
    <row r="40" spans="5:5">
      <c r="E40" s="233"/>
    </row>
    <row r="41" spans="5:5">
      <c r="E41" s="233"/>
    </row>
    <row r="42" spans="5:5">
      <c r="E42" s="233"/>
    </row>
    <row r="43" spans="5:5">
      <c r="E43" s="233"/>
    </row>
    <row r="44" spans="5:5">
      <c r="E44" s="233"/>
    </row>
    <row r="45" spans="5:5">
      <c r="E45" s="233"/>
    </row>
    <row r="46" spans="5:5">
      <c r="E46" s="233"/>
    </row>
    <row r="47" spans="5:5">
      <c r="E47" s="233"/>
    </row>
    <row r="48" spans="5:5">
      <c r="E48" s="233"/>
    </row>
    <row r="49" spans="1:7">
      <c r="E49" s="233"/>
    </row>
    <row r="50" spans="1:7">
      <c r="E50" s="233"/>
    </row>
    <row r="51" spans="1:7">
      <c r="E51" s="233"/>
    </row>
    <row r="52" spans="1:7">
      <c r="A52" s="277"/>
      <c r="B52" s="277"/>
      <c r="C52" s="277"/>
      <c r="D52" s="277"/>
      <c r="E52" s="277"/>
      <c r="F52" s="277"/>
      <c r="G52" s="277"/>
    </row>
    <row r="53" spans="1:7">
      <c r="A53" s="277"/>
      <c r="B53" s="277"/>
      <c r="C53" s="277"/>
      <c r="D53" s="277"/>
      <c r="E53" s="277"/>
      <c r="F53" s="277"/>
      <c r="G53" s="277"/>
    </row>
    <row r="54" spans="1:7">
      <c r="A54" s="277"/>
      <c r="B54" s="277"/>
      <c r="C54" s="277"/>
      <c r="D54" s="277"/>
      <c r="E54" s="277"/>
      <c r="F54" s="277"/>
      <c r="G54" s="277"/>
    </row>
    <row r="55" spans="1:7">
      <c r="A55" s="277"/>
      <c r="B55" s="277"/>
      <c r="C55" s="277"/>
      <c r="D55" s="277"/>
      <c r="E55" s="277"/>
      <c r="F55" s="277"/>
      <c r="G55" s="277"/>
    </row>
    <row r="56" spans="1:7">
      <c r="E56" s="233"/>
    </row>
    <row r="57" spans="1:7">
      <c r="E57" s="233"/>
    </row>
    <row r="58" spans="1:7">
      <c r="E58" s="233"/>
    </row>
    <row r="59" spans="1:7">
      <c r="E59" s="233"/>
    </row>
    <row r="60" spans="1:7">
      <c r="E60" s="233"/>
    </row>
    <row r="61" spans="1:7">
      <c r="E61" s="233"/>
    </row>
    <row r="62" spans="1:7">
      <c r="E62" s="233"/>
    </row>
    <row r="63" spans="1:7">
      <c r="E63" s="233"/>
    </row>
    <row r="64" spans="1:7">
      <c r="E64" s="233"/>
    </row>
    <row r="65" spans="5:5">
      <c r="E65" s="233"/>
    </row>
    <row r="66" spans="5:5">
      <c r="E66" s="233"/>
    </row>
    <row r="67" spans="5:5">
      <c r="E67" s="233"/>
    </row>
    <row r="68" spans="5:5">
      <c r="E68" s="233"/>
    </row>
    <row r="69" spans="5:5">
      <c r="E69" s="233"/>
    </row>
    <row r="70" spans="5:5">
      <c r="E70" s="233"/>
    </row>
    <row r="71" spans="5:5">
      <c r="E71" s="233"/>
    </row>
    <row r="72" spans="5:5">
      <c r="E72" s="233"/>
    </row>
    <row r="73" spans="5:5">
      <c r="E73" s="233"/>
    </row>
    <row r="74" spans="5:5">
      <c r="E74" s="233"/>
    </row>
    <row r="75" spans="5:5">
      <c r="E75" s="233"/>
    </row>
    <row r="76" spans="5:5">
      <c r="E76" s="233"/>
    </row>
    <row r="77" spans="5:5">
      <c r="E77" s="233"/>
    </row>
    <row r="78" spans="5:5">
      <c r="E78" s="233"/>
    </row>
    <row r="79" spans="5:5">
      <c r="E79" s="233"/>
    </row>
    <row r="80" spans="5:5">
      <c r="E80" s="233"/>
    </row>
    <row r="81" spans="1:7">
      <c r="E81" s="233"/>
    </row>
    <row r="82" spans="1:7">
      <c r="E82" s="233"/>
    </row>
    <row r="83" spans="1:7">
      <c r="E83" s="233"/>
    </row>
    <row r="84" spans="1:7">
      <c r="E84" s="233"/>
    </row>
    <row r="85" spans="1:7">
      <c r="E85" s="233"/>
    </row>
    <row r="86" spans="1:7">
      <c r="E86" s="233"/>
    </row>
    <row r="87" spans="1:7">
      <c r="A87" s="288"/>
      <c r="B87" s="288"/>
    </row>
    <row r="88" spans="1:7">
      <c r="A88" s="277"/>
      <c r="B88" s="277"/>
      <c r="C88" s="289"/>
      <c r="D88" s="289"/>
      <c r="E88" s="290"/>
      <c r="F88" s="289"/>
      <c r="G88" s="291"/>
    </row>
    <row r="89" spans="1:7">
      <c r="A89" s="292"/>
      <c r="B89" s="292"/>
      <c r="C89" s="277"/>
      <c r="D89" s="277"/>
      <c r="E89" s="293"/>
      <c r="F89" s="277"/>
      <c r="G89" s="277"/>
    </row>
    <row r="90" spans="1:7">
      <c r="A90" s="277"/>
      <c r="B90" s="277"/>
      <c r="C90" s="277"/>
      <c r="D90" s="277"/>
      <c r="E90" s="293"/>
      <c r="F90" s="277"/>
      <c r="G90" s="277"/>
    </row>
    <row r="91" spans="1:7">
      <c r="A91" s="277"/>
      <c r="B91" s="277"/>
      <c r="C91" s="277"/>
      <c r="D91" s="277"/>
      <c r="E91" s="293"/>
      <c r="F91" s="277"/>
      <c r="G91" s="277"/>
    </row>
    <row r="92" spans="1:7">
      <c r="A92" s="277"/>
      <c r="B92" s="277"/>
      <c r="C92" s="277"/>
      <c r="D92" s="277"/>
      <c r="E92" s="293"/>
      <c r="F92" s="277"/>
      <c r="G92" s="277"/>
    </row>
    <row r="93" spans="1:7">
      <c r="A93" s="277"/>
      <c r="B93" s="277"/>
      <c r="C93" s="277"/>
      <c r="D93" s="277"/>
      <c r="E93" s="293"/>
      <c r="F93" s="277"/>
      <c r="G93" s="277"/>
    </row>
    <row r="94" spans="1:7">
      <c r="A94" s="277"/>
      <c r="B94" s="277"/>
      <c r="C94" s="277"/>
      <c r="D94" s="277"/>
      <c r="E94" s="293"/>
      <c r="F94" s="277"/>
      <c r="G94" s="277"/>
    </row>
    <row r="95" spans="1:7">
      <c r="A95" s="277"/>
      <c r="B95" s="277"/>
      <c r="C95" s="277"/>
      <c r="D95" s="277"/>
      <c r="E95" s="293"/>
      <c r="F95" s="277"/>
      <c r="G95" s="277"/>
    </row>
    <row r="96" spans="1:7">
      <c r="A96" s="277"/>
      <c r="B96" s="277"/>
      <c r="C96" s="277"/>
      <c r="D96" s="277"/>
      <c r="E96" s="293"/>
      <c r="F96" s="277"/>
      <c r="G96" s="277"/>
    </row>
    <row r="97" spans="1:7">
      <c r="A97" s="277"/>
      <c r="B97" s="277"/>
      <c r="C97" s="277"/>
      <c r="D97" s="277"/>
      <c r="E97" s="293"/>
      <c r="F97" s="277"/>
      <c r="G97" s="277"/>
    </row>
    <row r="98" spans="1:7">
      <c r="A98" s="277"/>
      <c r="B98" s="277"/>
      <c r="C98" s="277"/>
      <c r="D98" s="277"/>
      <c r="E98" s="293"/>
      <c r="F98" s="277"/>
      <c r="G98" s="277"/>
    </row>
    <row r="99" spans="1:7">
      <c r="A99" s="277"/>
      <c r="B99" s="277"/>
      <c r="C99" s="277"/>
      <c r="D99" s="277"/>
      <c r="E99" s="293"/>
      <c r="F99" s="277"/>
      <c r="G99" s="277"/>
    </row>
    <row r="100" spans="1:7">
      <c r="A100" s="277"/>
      <c r="B100" s="277"/>
      <c r="C100" s="277"/>
      <c r="D100" s="277"/>
      <c r="E100" s="293"/>
      <c r="F100" s="277"/>
      <c r="G100" s="277"/>
    </row>
    <row r="101" spans="1:7">
      <c r="A101" s="277"/>
      <c r="B101" s="277"/>
      <c r="C101" s="277"/>
      <c r="D101" s="277"/>
      <c r="E101" s="293"/>
      <c r="F101" s="277"/>
      <c r="G101" s="277"/>
    </row>
  </sheetData>
  <mergeCells count="10">
    <mergeCell ref="A1:G1"/>
    <mergeCell ref="A3:B3"/>
    <mergeCell ref="A4:B4"/>
    <mergeCell ref="E4:G4"/>
    <mergeCell ref="C9:D9"/>
    <mergeCell ref="C22:D22"/>
    <mergeCell ref="C24:D24"/>
    <mergeCell ref="C13:D13"/>
    <mergeCell ref="C15:D15"/>
    <mergeCell ref="C17:D17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opLeftCell="A119" workbookViewId="0">
      <selection activeCell="L138" sqref="L138"/>
    </sheetView>
  </sheetViews>
  <sheetFormatPr baseColWidth="10" defaultColWidth="8.7109375" defaultRowHeight="13" x14ac:dyDescent="0"/>
  <cols>
    <col min="2" max="2" width="11.7109375" customWidth="1"/>
    <col min="3" max="3" width="32.140625" customWidth="1"/>
    <col min="4" max="4" width="5.85546875" customWidth="1"/>
    <col min="7" max="7" width="13.85546875" customWidth="1"/>
  </cols>
  <sheetData>
    <row r="1" spans="1:7" ht="20" customHeight="1">
      <c r="A1" s="1099" t="s">
        <v>77</v>
      </c>
      <c r="B1" s="1099"/>
      <c r="C1" s="1099"/>
      <c r="D1" s="1099"/>
      <c r="E1" s="1099"/>
      <c r="F1" s="1099"/>
      <c r="G1" s="1099"/>
    </row>
    <row r="2" spans="1:7" ht="20" customHeight="1" thickBot="1">
      <c r="A2" s="233"/>
      <c r="B2" s="234"/>
      <c r="C2" s="235"/>
      <c r="D2" s="235"/>
      <c r="E2" s="236"/>
      <c r="F2" s="235"/>
      <c r="G2" s="235"/>
    </row>
    <row r="3" spans="1:7" ht="20" customHeight="1" thickTop="1">
      <c r="A3" s="1088" t="s">
        <v>2</v>
      </c>
      <c r="B3" s="1089"/>
      <c r="C3" s="187" t="str">
        <f>CONCATENATE(cislostavby," ",nazevstavby)</f>
        <v>201431 VÝSTAVBA HALY LU7</v>
      </c>
      <c r="D3" s="237"/>
      <c r="E3" s="238" t="s">
        <v>78</v>
      </c>
      <c r="F3" s="239">
        <f>[1]Rekapitulace!H1</f>
        <v>0</v>
      </c>
      <c r="G3" s="240"/>
    </row>
    <row r="4" spans="1:7" ht="20" customHeight="1" thickBot="1">
      <c r="A4" s="1100" t="s">
        <v>73</v>
      </c>
      <c r="B4" s="1091"/>
      <c r="C4" s="193" t="str">
        <f>CONCATENATE(cisloobjektu," ",nazevobjektu)</f>
        <v>SO 07 Zpevněné plochy</v>
      </c>
      <c r="D4" s="241"/>
      <c r="E4" s="1101" t="str">
        <f>[1]Rekapitulace!G2</f>
        <v>RDS-REALIZAČNÍ DOKUMENTACE STAVBY</v>
      </c>
      <c r="F4" s="1102"/>
      <c r="G4" s="1103"/>
    </row>
    <row r="5" spans="1:7" ht="20" customHeight="1" thickTop="1">
      <c r="A5" s="242"/>
      <c r="B5" s="233"/>
      <c r="C5" s="233"/>
      <c r="D5" s="233"/>
      <c r="E5" s="243"/>
      <c r="F5" s="233"/>
      <c r="G5" s="244"/>
    </row>
    <row r="6" spans="1:7" ht="20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</row>
    <row r="7" spans="1:7" ht="20" customHeight="1">
      <c r="A7" s="250" t="s">
        <v>90</v>
      </c>
      <c r="B7" s="251" t="s">
        <v>91</v>
      </c>
      <c r="C7" s="252" t="s">
        <v>92</v>
      </c>
      <c r="D7" s="253"/>
      <c r="E7" s="254"/>
      <c r="F7" s="254"/>
      <c r="G7" s="255"/>
    </row>
    <row r="8" spans="1:7" ht="20" customHeight="1">
      <c r="A8" s="261">
        <v>1</v>
      </c>
      <c r="B8" s="262" t="s">
        <v>205</v>
      </c>
      <c r="C8" s="263" t="s">
        <v>206</v>
      </c>
      <c r="D8" s="264" t="s">
        <v>207</v>
      </c>
      <c r="E8" s="265">
        <v>531.495</v>
      </c>
      <c r="F8" s="265">
        <v>0</v>
      </c>
      <c r="G8" s="266">
        <f>E8*F8</f>
        <v>0</v>
      </c>
    </row>
    <row r="9" spans="1:7" ht="20" customHeight="1">
      <c r="A9" s="269"/>
      <c r="B9" s="537"/>
      <c r="C9" s="1554"/>
      <c r="D9" s="1555"/>
      <c r="E9" s="1555"/>
      <c r="F9" s="1555"/>
      <c r="G9" s="1556"/>
    </row>
    <row r="10" spans="1:7" ht="20" customHeight="1">
      <c r="A10" s="269"/>
      <c r="B10" s="272"/>
      <c r="C10" s="1097" t="s">
        <v>1880</v>
      </c>
      <c r="D10" s="1098"/>
      <c r="E10" s="273">
        <v>957.79499999999996</v>
      </c>
      <c r="F10" s="274"/>
      <c r="G10" s="275"/>
    </row>
    <row r="11" spans="1:7" ht="20" customHeight="1">
      <c r="A11" s="269"/>
      <c r="B11" s="272"/>
      <c r="C11" s="1097" t="s">
        <v>1881</v>
      </c>
      <c r="D11" s="1098"/>
      <c r="E11" s="273">
        <v>-426.3</v>
      </c>
      <c r="F11" s="274"/>
      <c r="G11" s="275"/>
    </row>
    <row r="12" spans="1:7" ht="20" customHeight="1">
      <c r="A12" s="261">
        <v>2</v>
      </c>
      <c r="B12" s="262" t="s">
        <v>209</v>
      </c>
      <c r="C12" s="263" t="s">
        <v>210</v>
      </c>
      <c r="D12" s="264" t="s">
        <v>207</v>
      </c>
      <c r="E12" s="265">
        <v>531.495</v>
      </c>
      <c r="F12" s="265"/>
      <c r="G12" s="266">
        <f>E12*F12</f>
        <v>0</v>
      </c>
    </row>
    <row r="13" spans="1:7" ht="24.75" customHeight="1">
      <c r="A13" s="261">
        <v>3</v>
      </c>
      <c r="B13" s="262" t="s">
        <v>1882</v>
      </c>
      <c r="C13" s="263" t="s">
        <v>1883</v>
      </c>
      <c r="D13" s="264" t="s">
        <v>207</v>
      </c>
      <c r="E13" s="265">
        <v>50</v>
      </c>
      <c r="F13" s="265"/>
      <c r="G13" s="266">
        <f>E13*F13</f>
        <v>0</v>
      </c>
    </row>
    <row r="14" spans="1:7" ht="20" customHeight="1">
      <c r="A14" s="261">
        <v>4</v>
      </c>
      <c r="B14" s="262" t="s">
        <v>1884</v>
      </c>
      <c r="C14" s="263" t="s">
        <v>1885</v>
      </c>
      <c r="D14" s="264" t="s">
        <v>207</v>
      </c>
      <c r="E14" s="265">
        <v>86.28</v>
      </c>
      <c r="F14" s="265"/>
      <c r="G14" s="266">
        <f>E14*F14</f>
        <v>0</v>
      </c>
    </row>
    <row r="15" spans="1:7" ht="20" customHeight="1">
      <c r="A15" s="269"/>
      <c r="B15" s="272"/>
      <c r="C15" s="1097" t="s">
        <v>1886</v>
      </c>
      <c r="D15" s="1098"/>
      <c r="E15" s="273">
        <v>59.28</v>
      </c>
      <c r="F15" s="274"/>
      <c r="G15" s="275"/>
    </row>
    <row r="16" spans="1:7" ht="20" customHeight="1">
      <c r="A16" s="269"/>
      <c r="B16" s="272"/>
      <c r="C16" s="1097" t="s">
        <v>1887</v>
      </c>
      <c r="D16" s="1098"/>
      <c r="E16" s="273">
        <v>27</v>
      </c>
      <c r="F16" s="274"/>
      <c r="G16" s="275"/>
    </row>
    <row r="17" spans="1:7" ht="22.5" customHeight="1">
      <c r="A17" s="261">
        <v>5</v>
      </c>
      <c r="B17" s="262" t="s">
        <v>1888</v>
      </c>
      <c r="C17" s="263" t="s">
        <v>1426</v>
      </c>
      <c r="D17" s="264" t="s">
        <v>207</v>
      </c>
      <c r="E17" s="265">
        <v>86.28</v>
      </c>
      <c r="F17" s="265"/>
      <c r="G17" s="266">
        <f>E17*F17</f>
        <v>0</v>
      </c>
    </row>
    <row r="18" spans="1:7" ht="20" customHeight="1">
      <c r="A18" s="261">
        <v>6</v>
      </c>
      <c r="B18" s="262" t="s">
        <v>1889</v>
      </c>
      <c r="C18" s="263" t="s">
        <v>1890</v>
      </c>
      <c r="D18" s="264" t="s">
        <v>190</v>
      </c>
      <c r="E18" s="265">
        <v>98.8</v>
      </c>
      <c r="F18" s="265"/>
      <c r="G18" s="266">
        <f>E18*F18</f>
        <v>0</v>
      </c>
    </row>
    <row r="19" spans="1:7" ht="20" customHeight="1">
      <c r="A19" s="269"/>
      <c r="B19" s="272"/>
      <c r="C19" s="1097" t="s">
        <v>1891</v>
      </c>
      <c r="D19" s="1098"/>
      <c r="E19" s="273">
        <v>98.8</v>
      </c>
      <c r="F19" s="274"/>
      <c r="G19" s="275"/>
    </row>
    <row r="20" spans="1:7" ht="20" customHeight="1">
      <c r="A20" s="261">
        <v>7</v>
      </c>
      <c r="B20" s="262" t="s">
        <v>1892</v>
      </c>
      <c r="C20" s="263" t="s">
        <v>1893</v>
      </c>
      <c r="D20" s="264" t="s">
        <v>190</v>
      </c>
      <c r="E20" s="265">
        <v>98.8</v>
      </c>
      <c r="F20" s="265"/>
      <c r="G20" s="266">
        <f>E20*F20</f>
        <v>0</v>
      </c>
    </row>
    <row r="21" spans="1:7" ht="20" customHeight="1">
      <c r="A21" s="269"/>
      <c r="B21" s="537"/>
      <c r="C21" s="1554" t="s">
        <v>1894</v>
      </c>
      <c r="D21" s="1555"/>
      <c r="E21" s="1555"/>
      <c r="F21" s="1555"/>
      <c r="G21" s="1556"/>
    </row>
    <row r="22" spans="1:7" ht="20" customHeight="1">
      <c r="A22" s="269"/>
      <c r="B22" s="537"/>
      <c r="C22" s="1554" t="s">
        <v>1895</v>
      </c>
      <c r="D22" s="1555"/>
      <c r="E22" s="1555"/>
      <c r="F22" s="1555"/>
      <c r="G22" s="1556"/>
    </row>
    <row r="23" spans="1:7" ht="20" customHeight="1">
      <c r="A23" s="261">
        <v>8</v>
      </c>
      <c r="B23" s="262" t="s">
        <v>1896</v>
      </c>
      <c r="C23" s="263" t="s">
        <v>1897</v>
      </c>
      <c r="D23" s="264" t="s">
        <v>207</v>
      </c>
      <c r="E23" s="265">
        <v>86.28</v>
      </c>
      <c r="F23" s="265"/>
      <c r="G23" s="266">
        <f>E23*F23</f>
        <v>0</v>
      </c>
    </row>
    <row r="24" spans="1:7" ht="20" customHeight="1">
      <c r="A24" s="261">
        <v>9</v>
      </c>
      <c r="B24" s="262" t="s">
        <v>1898</v>
      </c>
      <c r="C24" s="263" t="s">
        <v>1899</v>
      </c>
      <c r="D24" s="264" t="s">
        <v>207</v>
      </c>
      <c r="E24" s="265">
        <v>14</v>
      </c>
      <c r="F24" s="265"/>
      <c r="G24" s="266">
        <f>E24*F24</f>
        <v>0</v>
      </c>
    </row>
    <row r="25" spans="1:7" ht="20" customHeight="1">
      <c r="A25" s="269"/>
      <c r="B25" s="537"/>
      <c r="C25" s="1554" t="s">
        <v>1894</v>
      </c>
      <c r="D25" s="1555"/>
      <c r="E25" s="1555"/>
      <c r="F25" s="1555"/>
      <c r="G25" s="1556"/>
    </row>
    <row r="26" spans="1:7" ht="20" customHeight="1">
      <c r="A26" s="269"/>
      <c r="B26" s="537"/>
      <c r="C26" s="1554" t="s">
        <v>1900</v>
      </c>
      <c r="D26" s="1555"/>
      <c r="E26" s="1555"/>
      <c r="F26" s="1555"/>
      <c r="G26" s="1556"/>
    </row>
    <row r="27" spans="1:7" ht="20" customHeight="1">
      <c r="A27" s="269"/>
      <c r="B27" s="272"/>
      <c r="C27" s="1097" t="s">
        <v>1901</v>
      </c>
      <c r="D27" s="1098"/>
      <c r="E27" s="273">
        <v>14</v>
      </c>
      <c r="F27" s="274"/>
      <c r="G27" s="275"/>
    </row>
    <row r="28" spans="1:7" ht="20" customHeight="1">
      <c r="A28" s="261">
        <v>10</v>
      </c>
      <c r="B28" s="262" t="s">
        <v>1902</v>
      </c>
      <c r="C28" s="263" t="s">
        <v>1903</v>
      </c>
      <c r="D28" s="264" t="s">
        <v>207</v>
      </c>
      <c r="E28" s="265">
        <v>603.77499999999998</v>
      </c>
      <c r="F28" s="265"/>
      <c r="G28" s="266">
        <f>E28*F28</f>
        <v>0</v>
      </c>
    </row>
    <row r="29" spans="1:7" ht="20" customHeight="1">
      <c r="A29" s="269"/>
      <c r="B29" s="272"/>
      <c r="C29" s="1097" t="s">
        <v>1904</v>
      </c>
      <c r="D29" s="1098"/>
      <c r="E29" s="273">
        <v>603.77499999999998</v>
      </c>
      <c r="F29" s="274"/>
      <c r="G29" s="275"/>
    </row>
    <row r="30" spans="1:7" ht="20" customHeight="1">
      <c r="A30" s="261">
        <v>11</v>
      </c>
      <c r="B30" s="262" t="s">
        <v>223</v>
      </c>
      <c r="C30" s="263" t="s">
        <v>1905</v>
      </c>
      <c r="D30" s="264" t="s">
        <v>207</v>
      </c>
      <c r="E30" s="265">
        <v>14</v>
      </c>
      <c r="F30" s="265"/>
      <c r="G30" s="266">
        <f>E30*F30</f>
        <v>0</v>
      </c>
    </row>
    <row r="31" spans="1:7" ht="20" customHeight="1">
      <c r="A31" s="269"/>
      <c r="B31" s="537"/>
      <c r="C31" s="1554" t="s">
        <v>1894</v>
      </c>
      <c r="D31" s="1555"/>
      <c r="E31" s="1555"/>
      <c r="F31" s="1555"/>
      <c r="G31" s="1556"/>
    </row>
    <row r="32" spans="1:7" ht="20" customHeight="1">
      <c r="A32" s="269"/>
      <c r="B32" s="537"/>
      <c r="C32" s="1554" t="s">
        <v>1906</v>
      </c>
      <c r="D32" s="1555"/>
      <c r="E32" s="1555"/>
      <c r="F32" s="1555"/>
      <c r="G32" s="1556"/>
    </row>
    <row r="33" spans="1:7" ht="20" customHeight="1">
      <c r="A33" s="261">
        <v>12</v>
      </c>
      <c r="B33" s="262" t="s">
        <v>1907</v>
      </c>
      <c r="C33" s="263" t="s">
        <v>1908</v>
      </c>
      <c r="D33" s="264" t="s">
        <v>207</v>
      </c>
      <c r="E33" s="265">
        <v>14</v>
      </c>
      <c r="F33" s="265"/>
      <c r="G33" s="266">
        <f>E33*F33</f>
        <v>0</v>
      </c>
    </row>
    <row r="34" spans="1:7" ht="20" customHeight="1">
      <c r="A34" s="261">
        <v>13</v>
      </c>
      <c r="B34" s="262" t="s">
        <v>1909</v>
      </c>
      <c r="C34" s="263" t="s">
        <v>1910</v>
      </c>
      <c r="D34" s="264" t="s">
        <v>207</v>
      </c>
      <c r="E34" s="265">
        <v>617.77499999999998</v>
      </c>
      <c r="F34" s="265"/>
      <c r="G34" s="266">
        <f>E34*F34</f>
        <v>0</v>
      </c>
    </row>
    <row r="35" spans="1:7" ht="20" customHeight="1">
      <c r="A35" s="269"/>
      <c r="B35" s="537"/>
      <c r="C35" s="1554" t="s">
        <v>1894</v>
      </c>
      <c r="D35" s="1555"/>
      <c r="E35" s="1555"/>
      <c r="F35" s="1555"/>
      <c r="G35" s="1556"/>
    </row>
    <row r="36" spans="1:7" ht="20" customHeight="1">
      <c r="A36" s="269"/>
      <c r="B36" s="537"/>
      <c r="C36" s="1554" t="s">
        <v>1911</v>
      </c>
      <c r="D36" s="1555"/>
      <c r="E36" s="1555"/>
      <c r="F36" s="1555"/>
      <c r="G36" s="1556"/>
    </row>
    <row r="37" spans="1:7" ht="20" customHeight="1">
      <c r="A37" s="269"/>
      <c r="B37" s="272"/>
      <c r="C37" s="1097" t="s">
        <v>1912</v>
      </c>
      <c r="D37" s="1098"/>
      <c r="E37" s="273">
        <v>617.77499999999998</v>
      </c>
      <c r="F37" s="274"/>
      <c r="G37" s="275"/>
    </row>
    <row r="38" spans="1:7" ht="20" customHeight="1">
      <c r="A38" s="261">
        <v>14</v>
      </c>
      <c r="B38" s="262" t="s">
        <v>243</v>
      </c>
      <c r="C38" s="263" t="s">
        <v>244</v>
      </c>
      <c r="D38" s="264" t="s">
        <v>207</v>
      </c>
      <c r="E38" s="265">
        <v>40</v>
      </c>
      <c r="F38" s="265"/>
      <c r="G38" s="266">
        <f>E38*F38</f>
        <v>0</v>
      </c>
    </row>
    <row r="39" spans="1:7" ht="20" customHeight="1">
      <c r="A39" s="261">
        <v>15</v>
      </c>
      <c r="B39" s="262" t="s">
        <v>1913</v>
      </c>
      <c r="C39" s="263" t="s">
        <v>1914</v>
      </c>
      <c r="D39" s="264" t="s">
        <v>207</v>
      </c>
      <c r="E39" s="265">
        <v>25</v>
      </c>
      <c r="F39" s="265"/>
      <c r="G39" s="266">
        <f>E39*F39</f>
        <v>0</v>
      </c>
    </row>
    <row r="40" spans="1:7" ht="20" customHeight="1">
      <c r="A40" s="261">
        <v>16</v>
      </c>
      <c r="B40" s="262" t="s">
        <v>1915</v>
      </c>
      <c r="C40" s="263" t="s">
        <v>1916</v>
      </c>
      <c r="D40" s="264" t="s">
        <v>207</v>
      </c>
      <c r="E40" s="265">
        <v>25</v>
      </c>
      <c r="F40" s="265"/>
      <c r="G40" s="266">
        <f>E40*F40</f>
        <v>0</v>
      </c>
    </row>
    <row r="41" spans="1:7" ht="20" customHeight="1">
      <c r="A41" s="261">
        <v>17</v>
      </c>
      <c r="B41" s="262" t="s">
        <v>1917</v>
      </c>
      <c r="C41" s="263" t="s">
        <v>1918</v>
      </c>
      <c r="D41" s="264" t="s">
        <v>190</v>
      </c>
      <c r="E41" s="265">
        <v>121</v>
      </c>
      <c r="F41" s="265"/>
      <c r="G41" s="266">
        <f>E41*F41</f>
        <v>0</v>
      </c>
    </row>
    <row r="42" spans="1:7" ht="20" customHeight="1">
      <c r="A42" s="269"/>
      <c r="B42" s="272"/>
      <c r="C42" s="1097" t="s">
        <v>1919</v>
      </c>
      <c r="D42" s="1098"/>
      <c r="E42" s="273">
        <v>121</v>
      </c>
      <c r="F42" s="274"/>
      <c r="G42" s="275"/>
    </row>
    <row r="43" spans="1:7" ht="20" customHeight="1">
      <c r="A43" s="261">
        <v>18</v>
      </c>
      <c r="B43" s="262" t="s">
        <v>250</v>
      </c>
      <c r="C43" s="263" t="s">
        <v>251</v>
      </c>
      <c r="D43" s="264" t="s">
        <v>190</v>
      </c>
      <c r="E43" s="265">
        <v>1596.325</v>
      </c>
      <c r="F43" s="265"/>
      <c r="G43" s="266">
        <f>E43*F43</f>
        <v>0</v>
      </c>
    </row>
    <row r="44" spans="1:7" ht="20" customHeight="1">
      <c r="A44" s="269"/>
      <c r="B44" s="272"/>
      <c r="C44" s="1097" t="s">
        <v>1920</v>
      </c>
      <c r="D44" s="1098"/>
      <c r="E44" s="273">
        <v>1562</v>
      </c>
      <c r="F44" s="274"/>
      <c r="G44" s="275"/>
    </row>
    <row r="45" spans="1:7" ht="20" customHeight="1">
      <c r="A45" s="269"/>
      <c r="B45" s="272"/>
      <c r="C45" s="1097" t="s">
        <v>1921</v>
      </c>
      <c r="D45" s="1098"/>
      <c r="E45" s="273">
        <v>34.325000000000003</v>
      </c>
      <c r="F45" s="274"/>
      <c r="G45" s="275"/>
    </row>
    <row r="46" spans="1:7" ht="20" customHeight="1">
      <c r="A46" s="261">
        <v>19</v>
      </c>
      <c r="B46" s="262" t="s">
        <v>1922</v>
      </c>
      <c r="C46" s="263" t="s">
        <v>1923</v>
      </c>
      <c r="D46" s="264" t="s">
        <v>190</v>
      </c>
      <c r="E46" s="265">
        <v>121</v>
      </c>
      <c r="F46" s="265"/>
      <c r="G46" s="266">
        <f>E46*F46</f>
        <v>0</v>
      </c>
    </row>
    <row r="47" spans="1:7" ht="20" customHeight="1">
      <c r="A47" s="261">
        <v>20</v>
      </c>
      <c r="B47" s="262" t="s">
        <v>1924</v>
      </c>
      <c r="C47" s="263" t="s">
        <v>1925</v>
      </c>
      <c r="D47" s="264" t="s">
        <v>190</v>
      </c>
      <c r="E47" s="265">
        <v>121</v>
      </c>
      <c r="F47" s="265"/>
      <c r="G47" s="266">
        <f>E47*F47</f>
        <v>0</v>
      </c>
    </row>
    <row r="48" spans="1:7" ht="20" customHeight="1">
      <c r="A48" s="261">
        <v>21</v>
      </c>
      <c r="B48" s="262" t="s">
        <v>1926</v>
      </c>
      <c r="C48" s="263" t="s">
        <v>1927</v>
      </c>
      <c r="D48" s="264" t="s">
        <v>1928</v>
      </c>
      <c r="E48" s="265">
        <v>12.1</v>
      </c>
      <c r="F48" s="265"/>
      <c r="G48" s="266">
        <f>E48*F48</f>
        <v>0</v>
      </c>
    </row>
    <row r="49" spans="1:7" ht="20" customHeight="1">
      <c r="A49" s="269"/>
      <c r="B49" s="272"/>
      <c r="C49" s="1097" t="s">
        <v>1929</v>
      </c>
      <c r="D49" s="1098"/>
      <c r="E49" s="273">
        <v>12.1</v>
      </c>
      <c r="F49" s="274"/>
      <c r="G49" s="275"/>
    </row>
    <row r="50" spans="1:7" ht="20" customHeight="1">
      <c r="A50" s="261">
        <v>22</v>
      </c>
      <c r="B50" s="262" t="s">
        <v>1930</v>
      </c>
      <c r="C50" s="263" t="s">
        <v>1931</v>
      </c>
      <c r="D50" s="264" t="s">
        <v>255</v>
      </c>
      <c r="E50" s="265">
        <v>1086.7950000000001</v>
      </c>
      <c r="F50" s="265"/>
      <c r="G50" s="266">
        <f>E50*F50</f>
        <v>0</v>
      </c>
    </row>
    <row r="51" spans="1:7" ht="20" customHeight="1">
      <c r="A51" s="269"/>
      <c r="B51" s="272"/>
      <c r="C51" s="1097" t="s">
        <v>1932</v>
      </c>
      <c r="D51" s="1098"/>
      <c r="E51" s="273">
        <v>1086.7950000000001</v>
      </c>
      <c r="F51" s="274"/>
      <c r="G51" s="275"/>
    </row>
    <row r="52" spans="1:7" ht="20" customHeight="1">
      <c r="A52" s="261">
        <v>23</v>
      </c>
      <c r="B52" s="262" t="s">
        <v>1933</v>
      </c>
      <c r="C52" s="263" t="s">
        <v>1934</v>
      </c>
      <c r="D52" s="264" t="s">
        <v>1094</v>
      </c>
      <c r="E52" s="265">
        <v>3.7025999999999999</v>
      </c>
      <c r="F52" s="265"/>
      <c r="G52" s="266">
        <f>E52*F52</f>
        <v>0</v>
      </c>
    </row>
    <row r="53" spans="1:7" ht="20" customHeight="1">
      <c r="A53" s="269"/>
      <c r="B53" s="272"/>
      <c r="C53" s="1097" t="s">
        <v>1935</v>
      </c>
      <c r="D53" s="1098"/>
      <c r="E53" s="273">
        <v>3.7025999999999999</v>
      </c>
      <c r="F53" s="274"/>
      <c r="G53" s="275"/>
    </row>
    <row r="54" spans="1:7" ht="20" customHeight="1">
      <c r="A54" s="261">
        <v>24</v>
      </c>
      <c r="B54" s="262" t="s">
        <v>1936</v>
      </c>
      <c r="C54" s="263" t="s">
        <v>1937</v>
      </c>
      <c r="D54" s="264" t="s">
        <v>285</v>
      </c>
      <c r="E54" s="265">
        <v>13.464</v>
      </c>
      <c r="F54" s="265"/>
      <c r="G54" s="266">
        <f>E54*F54</f>
        <v>0</v>
      </c>
    </row>
    <row r="55" spans="1:7" ht="20" customHeight="1">
      <c r="A55" s="269"/>
      <c r="B55" s="537"/>
      <c r="C55" s="1554"/>
      <c r="D55" s="1555"/>
      <c r="E55" s="1555"/>
      <c r="F55" s="1555"/>
      <c r="G55" s="1556"/>
    </row>
    <row r="56" spans="1:7" ht="20" customHeight="1">
      <c r="A56" s="269"/>
      <c r="B56" s="272"/>
      <c r="C56" s="1097" t="s">
        <v>1938</v>
      </c>
      <c r="D56" s="1098"/>
      <c r="E56" s="273">
        <v>13.464</v>
      </c>
      <c r="F56" s="274"/>
      <c r="G56" s="275"/>
    </row>
    <row r="57" spans="1:7" ht="20" customHeight="1">
      <c r="A57" s="278"/>
      <c r="B57" s="279" t="s">
        <v>94</v>
      </c>
      <c r="C57" s="280" t="str">
        <f>CONCATENATE(B7," ",C7)</f>
        <v>1 Zemní práce</v>
      </c>
      <c r="D57" s="281"/>
      <c r="E57" s="282"/>
      <c r="F57" s="283"/>
      <c r="G57" s="284">
        <f>SUM(G7:G56)</f>
        <v>0</v>
      </c>
    </row>
    <row r="58" spans="1:7" ht="20" customHeight="1">
      <c r="A58" s="250" t="s">
        <v>90</v>
      </c>
      <c r="B58" s="251" t="s">
        <v>1939</v>
      </c>
      <c r="C58" s="252" t="s">
        <v>1940</v>
      </c>
      <c r="D58" s="253"/>
      <c r="E58" s="254"/>
      <c r="F58" s="254"/>
      <c r="G58" s="255"/>
    </row>
    <row r="59" spans="1:7" ht="24.75" customHeight="1">
      <c r="A59" s="261">
        <v>25</v>
      </c>
      <c r="B59" s="262" t="s">
        <v>1941</v>
      </c>
      <c r="C59" s="263" t="s">
        <v>1942</v>
      </c>
      <c r="D59" s="264" t="s">
        <v>190</v>
      </c>
      <c r="E59" s="265">
        <v>1421</v>
      </c>
      <c r="F59" s="265"/>
      <c r="G59" s="266">
        <f>E59*F59</f>
        <v>0</v>
      </c>
    </row>
    <row r="60" spans="1:7" ht="20" customHeight="1">
      <c r="A60" s="269"/>
      <c r="B60" s="272"/>
      <c r="C60" s="1097" t="s">
        <v>1943</v>
      </c>
      <c r="D60" s="1098"/>
      <c r="E60" s="273">
        <v>1421</v>
      </c>
      <c r="F60" s="274"/>
      <c r="G60" s="275"/>
    </row>
    <row r="61" spans="1:7" ht="20" customHeight="1">
      <c r="A61" s="261">
        <v>26</v>
      </c>
      <c r="B61" s="262" t="s">
        <v>1944</v>
      </c>
      <c r="C61" s="263" t="s">
        <v>1945</v>
      </c>
      <c r="D61" s="264" t="s">
        <v>190</v>
      </c>
      <c r="E61" s="265">
        <v>734</v>
      </c>
      <c r="F61" s="265"/>
      <c r="G61" s="266">
        <f>E61*F61</f>
        <v>0</v>
      </c>
    </row>
    <row r="62" spans="1:7" ht="20" customHeight="1">
      <c r="A62" s="269"/>
      <c r="B62" s="537"/>
      <c r="C62" s="1554"/>
      <c r="D62" s="1555"/>
      <c r="E62" s="1555"/>
      <c r="F62" s="1555"/>
      <c r="G62" s="1556"/>
    </row>
    <row r="63" spans="1:7" ht="20" customHeight="1">
      <c r="A63" s="261">
        <v>27</v>
      </c>
      <c r="B63" s="262" t="s">
        <v>1946</v>
      </c>
      <c r="C63" s="263" t="s">
        <v>1947</v>
      </c>
      <c r="D63" s="264" t="s">
        <v>190</v>
      </c>
      <c r="E63" s="265">
        <v>687</v>
      </c>
      <c r="F63" s="265"/>
      <c r="G63" s="266">
        <f>E63*F63</f>
        <v>0</v>
      </c>
    </row>
    <row r="64" spans="1:7" ht="20" customHeight="1">
      <c r="A64" s="269"/>
      <c r="B64" s="272"/>
      <c r="C64" s="1097" t="s">
        <v>1948</v>
      </c>
      <c r="D64" s="1098"/>
      <c r="E64" s="273">
        <v>687</v>
      </c>
      <c r="F64" s="274"/>
      <c r="G64" s="275"/>
    </row>
    <row r="65" spans="1:7" ht="20" customHeight="1">
      <c r="A65" s="261">
        <v>28</v>
      </c>
      <c r="B65" s="262" t="s">
        <v>1949</v>
      </c>
      <c r="C65" s="263" t="s">
        <v>1950</v>
      </c>
      <c r="D65" s="264" t="s">
        <v>309</v>
      </c>
      <c r="E65" s="265">
        <v>141</v>
      </c>
      <c r="F65" s="265"/>
      <c r="G65" s="266">
        <f>E65*F65</f>
        <v>0</v>
      </c>
    </row>
    <row r="66" spans="1:7" ht="20" customHeight="1">
      <c r="A66" s="269"/>
      <c r="B66" s="272"/>
      <c r="C66" s="1097" t="s">
        <v>1951</v>
      </c>
      <c r="D66" s="1098"/>
      <c r="E66" s="273">
        <v>141</v>
      </c>
      <c r="F66" s="274"/>
      <c r="G66" s="275"/>
    </row>
    <row r="67" spans="1:7" ht="20" customHeight="1">
      <c r="A67" s="278"/>
      <c r="B67" s="279" t="s">
        <v>94</v>
      </c>
      <c r="C67" s="280" t="str">
        <f>CONCATENATE(B58," ",C58)</f>
        <v>11 Přípravné a přidružené práce</v>
      </c>
      <c r="D67" s="281"/>
      <c r="E67" s="282"/>
      <c r="F67" s="283"/>
      <c r="G67" s="284">
        <f>SUM(G58:G66)</f>
        <v>0</v>
      </c>
    </row>
    <row r="68" spans="1:7" ht="20" customHeight="1">
      <c r="A68" s="250" t="s">
        <v>90</v>
      </c>
      <c r="B68" s="251" t="s">
        <v>1952</v>
      </c>
      <c r="C68" s="252" t="s">
        <v>1953</v>
      </c>
      <c r="D68" s="253"/>
      <c r="E68" s="254"/>
      <c r="F68" s="254"/>
      <c r="G68" s="255"/>
    </row>
    <row r="69" spans="1:7" ht="20" customHeight="1">
      <c r="A69" s="261">
        <v>29</v>
      </c>
      <c r="B69" s="262" t="s">
        <v>1930</v>
      </c>
      <c r="C69" s="263" t="s">
        <v>1954</v>
      </c>
      <c r="D69" s="264" t="s">
        <v>190</v>
      </c>
      <c r="E69" s="265">
        <v>1596.325</v>
      </c>
      <c r="F69" s="265"/>
      <c r="G69" s="266">
        <f>E69*F69</f>
        <v>0</v>
      </c>
    </row>
    <row r="70" spans="1:7" ht="20" customHeight="1">
      <c r="A70" s="269"/>
      <c r="B70" s="537"/>
      <c r="C70" s="1554" t="s">
        <v>1955</v>
      </c>
      <c r="D70" s="1555"/>
      <c r="E70" s="1555"/>
      <c r="F70" s="1555"/>
      <c r="G70" s="1556"/>
    </row>
    <row r="71" spans="1:7" ht="20" customHeight="1">
      <c r="A71" s="278"/>
      <c r="B71" s="279" t="s">
        <v>94</v>
      </c>
      <c r="C71" s="280" t="str">
        <f>CONCATENATE(B68," ",C68)</f>
        <v>12 Odkopávky a prokopávky</v>
      </c>
      <c r="D71" s="281"/>
      <c r="E71" s="282"/>
      <c r="F71" s="283"/>
      <c r="G71" s="284">
        <f>SUM(G68:G70)</f>
        <v>0</v>
      </c>
    </row>
    <row r="72" spans="1:7" ht="20" customHeight="1">
      <c r="A72" s="250" t="s">
        <v>90</v>
      </c>
      <c r="B72" s="251" t="s">
        <v>1401</v>
      </c>
      <c r="C72" s="252" t="s">
        <v>1402</v>
      </c>
      <c r="D72" s="253"/>
      <c r="E72" s="254"/>
      <c r="F72" s="254"/>
      <c r="G72" s="255"/>
    </row>
    <row r="73" spans="1:7" ht="20" customHeight="1">
      <c r="A73" s="261">
        <v>30</v>
      </c>
      <c r="B73" s="262" t="s">
        <v>1956</v>
      </c>
      <c r="C73" s="263" t="s">
        <v>1957</v>
      </c>
      <c r="D73" s="264" t="s">
        <v>190</v>
      </c>
      <c r="E73" s="265">
        <v>1192</v>
      </c>
      <c r="F73" s="265"/>
      <c r="G73" s="266">
        <f>E73*F73</f>
        <v>0</v>
      </c>
    </row>
    <row r="74" spans="1:7" ht="20" customHeight="1">
      <c r="A74" s="261">
        <v>31</v>
      </c>
      <c r="B74" s="262" t="s">
        <v>1958</v>
      </c>
      <c r="C74" s="263" t="s">
        <v>1959</v>
      </c>
      <c r="D74" s="264" t="s">
        <v>190</v>
      </c>
      <c r="E74" s="265">
        <v>370</v>
      </c>
      <c r="F74" s="265"/>
      <c r="G74" s="266">
        <f>E74*F74</f>
        <v>0</v>
      </c>
    </row>
    <row r="75" spans="1:7" ht="20" customHeight="1">
      <c r="A75" s="261">
        <v>32</v>
      </c>
      <c r="B75" s="262" t="s">
        <v>1960</v>
      </c>
      <c r="C75" s="263" t="s">
        <v>1961</v>
      </c>
      <c r="D75" s="264" t="s">
        <v>190</v>
      </c>
      <c r="E75" s="265">
        <v>1134</v>
      </c>
      <c r="F75" s="265"/>
      <c r="G75" s="266">
        <f>E75*F75</f>
        <v>0</v>
      </c>
    </row>
    <row r="76" spans="1:7" ht="20" customHeight="1">
      <c r="A76" s="269"/>
      <c r="B76" s="272"/>
      <c r="C76" s="1097" t="s">
        <v>1962</v>
      </c>
      <c r="D76" s="1098"/>
      <c r="E76" s="273">
        <v>1192</v>
      </c>
      <c r="F76" s="274"/>
      <c r="G76" s="275"/>
    </row>
    <row r="77" spans="1:7" ht="20" customHeight="1">
      <c r="A77" s="269"/>
      <c r="B77" s="272"/>
      <c r="C77" s="1097" t="s">
        <v>1963</v>
      </c>
      <c r="D77" s="1098"/>
      <c r="E77" s="273">
        <v>-58</v>
      </c>
      <c r="F77" s="274"/>
      <c r="G77" s="275"/>
    </row>
    <row r="78" spans="1:7" ht="20" customHeight="1">
      <c r="A78" s="261">
        <v>33</v>
      </c>
      <c r="B78" s="262" t="s">
        <v>1964</v>
      </c>
      <c r="C78" s="263" t="s">
        <v>1965</v>
      </c>
      <c r="D78" s="264" t="s">
        <v>190</v>
      </c>
      <c r="E78" s="265">
        <v>370</v>
      </c>
      <c r="F78" s="265"/>
      <c r="G78" s="266">
        <f>E78*F78</f>
        <v>0</v>
      </c>
    </row>
    <row r="79" spans="1:7" ht="20" customHeight="1">
      <c r="A79" s="261">
        <v>34</v>
      </c>
      <c r="B79" s="262" t="s">
        <v>1966</v>
      </c>
      <c r="C79" s="263" t="s">
        <v>1967</v>
      </c>
      <c r="D79" s="264" t="s">
        <v>190</v>
      </c>
      <c r="E79" s="265">
        <v>1192</v>
      </c>
      <c r="F79" s="265"/>
      <c r="G79" s="266">
        <f>E79*F79</f>
        <v>0</v>
      </c>
    </row>
    <row r="80" spans="1:7" ht="34.5" customHeight="1">
      <c r="A80" s="261">
        <v>35</v>
      </c>
      <c r="B80" s="262" t="s">
        <v>1968</v>
      </c>
      <c r="C80" s="263" t="s">
        <v>1969</v>
      </c>
      <c r="D80" s="264" t="s">
        <v>190</v>
      </c>
      <c r="E80" s="265">
        <v>2268</v>
      </c>
      <c r="F80" s="265"/>
      <c r="G80" s="266">
        <f>E80*F80</f>
        <v>0</v>
      </c>
    </row>
    <row r="81" spans="1:7" ht="20" customHeight="1">
      <c r="A81" s="269"/>
      <c r="B81" s="537"/>
      <c r="C81" s="1554" t="s">
        <v>1970</v>
      </c>
      <c r="D81" s="1555"/>
      <c r="E81" s="1555"/>
      <c r="F81" s="1555"/>
      <c r="G81" s="1556"/>
    </row>
    <row r="82" spans="1:7" ht="20" customHeight="1">
      <c r="A82" s="269"/>
      <c r="B82" s="272"/>
      <c r="C82" s="1097" t="s">
        <v>1971</v>
      </c>
      <c r="D82" s="1098"/>
      <c r="E82" s="273">
        <v>2384</v>
      </c>
      <c r="F82" s="274"/>
      <c r="G82" s="275"/>
    </row>
    <row r="83" spans="1:7" ht="20" customHeight="1">
      <c r="A83" s="269"/>
      <c r="B83" s="272"/>
      <c r="C83" s="1097" t="s">
        <v>1972</v>
      </c>
      <c r="D83" s="1098"/>
      <c r="E83" s="273">
        <v>-116</v>
      </c>
      <c r="F83" s="274"/>
      <c r="G83" s="275"/>
    </row>
    <row r="84" spans="1:7" ht="20" customHeight="1">
      <c r="A84" s="261">
        <v>36</v>
      </c>
      <c r="B84" s="262" t="s">
        <v>1973</v>
      </c>
      <c r="C84" s="263" t="s">
        <v>1974</v>
      </c>
      <c r="D84" s="264" t="s">
        <v>190</v>
      </c>
      <c r="E84" s="265">
        <v>1134</v>
      </c>
      <c r="F84" s="265"/>
      <c r="G84" s="266">
        <f>E84*F84</f>
        <v>0</v>
      </c>
    </row>
    <row r="85" spans="1:7" ht="25.5" customHeight="1">
      <c r="A85" s="261">
        <v>37</v>
      </c>
      <c r="B85" s="262" t="s">
        <v>1975</v>
      </c>
      <c r="C85" s="263" t="s">
        <v>1976</v>
      </c>
      <c r="D85" s="264" t="s">
        <v>190</v>
      </c>
      <c r="E85" s="265">
        <v>1134</v>
      </c>
      <c r="F85" s="265"/>
      <c r="G85" s="266">
        <f>E85*F85</f>
        <v>0</v>
      </c>
    </row>
    <row r="86" spans="1:7" ht="20" customHeight="1">
      <c r="A86" s="278"/>
      <c r="B86" s="279" t="s">
        <v>94</v>
      </c>
      <c r="C86" s="280" t="str">
        <f>CONCATENATE(B72," ",C72)</f>
        <v>5 Komunikace</v>
      </c>
      <c r="D86" s="281"/>
      <c r="E86" s="282"/>
      <c r="F86" s="283"/>
      <c r="G86" s="284">
        <f>SUM(G72:G85)</f>
        <v>0</v>
      </c>
    </row>
    <row r="87" spans="1:7" ht="20" customHeight="1">
      <c r="A87" s="250" t="s">
        <v>90</v>
      </c>
      <c r="B87" s="251" t="s">
        <v>1977</v>
      </c>
      <c r="C87" s="252" t="s">
        <v>1978</v>
      </c>
      <c r="D87" s="253"/>
      <c r="E87" s="254"/>
      <c r="F87" s="254"/>
      <c r="G87" s="255"/>
    </row>
    <row r="88" spans="1:7" ht="20" customHeight="1">
      <c r="A88" s="261">
        <v>38</v>
      </c>
      <c r="B88" s="262" t="s">
        <v>1968</v>
      </c>
      <c r="C88" s="263" t="s">
        <v>1979</v>
      </c>
      <c r="D88" s="264" t="s">
        <v>190</v>
      </c>
      <c r="E88" s="265">
        <v>1134</v>
      </c>
      <c r="F88" s="265"/>
      <c r="G88" s="266">
        <f>E88*F88</f>
        <v>0</v>
      </c>
    </row>
    <row r="89" spans="1:7" ht="20" customHeight="1">
      <c r="A89" s="278"/>
      <c r="B89" s="279" t="s">
        <v>94</v>
      </c>
      <c r="C89" s="280" t="str">
        <f>CONCATENATE(B87," ",C87)</f>
        <v>57 Kryty štěrkových a živičných komunikací</v>
      </c>
      <c r="D89" s="281"/>
      <c r="E89" s="282"/>
      <c r="F89" s="283"/>
      <c r="G89" s="284">
        <f>SUM(G87:G88)</f>
        <v>0</v>
      </c>
    </row>
    <row r="90" spans="1:7" ht="20" customHeight="1">
      <c r="A90" s="250" t="s">
        <v>90</v>
      </c>
      <c r="B90" s="251" t="s">
        <v>1980</v>
      </c>
      <c r="C90" s="252" t="s">
        <v>1981</v>
      </c>
      <c r="D90" s="253"/>
      <c r="E90" s="254"/>
      <c r="F90" s="254"/>
      <c r="G90" s="255"/>
    </row>
    <row r="91" spans="1:7" ht="20" customHeight="1">
      <c r="A91" s="261">
        <v>39</v>
      </c>
      <c r="B91" s="262" t="s">
        <v>1982</v>
      </c>
      <c r="C91" s="263" t="s">
        <v>1983</v>
      </c>
      <c r="D91" s="264" t="s">
        <v>190</v>
      </c>
      <c r="E91" s="265">
        <v>353</v>
      </c>
      <c r="F91" s="265"/>
      <c r="G91" s="266">
        <f>E91*F91</f>
        <v>0</v>
      </c>
    </row>
    <row r="92" spans="1:7" ht="20" customHeight="1">
      <c r="A92" s="261">
        <v>40</v>
      </c>
      <c r="B92" s="262" t="s">
        <v>1926</v>
      </c>
      <c r="C92" s="263" t="s">
        <v>1984</v>
      </c>
      <c r="D92" s="264" t="s">
        <v>190</v>
      </c>
      <c r="E92" s="265">
        <v>353</v>
      </c>
      <c r="F92" s="265"/>
      <c r="G92" s="266">
        <f>E92*F92</f>
        <v>0</v>
      </c>
    </row>
    <row r="93" spans="1:7" ht="20" customHeight="1">
      <c r="A93" s="269"/>
      <c r="B93" s="272"/>
      <c r="C93" s="1097" t="s">
        <v>1985</v>
      </c>
      <c r="D93" s="1098"/>
      <c r="E93" s="273">
        <v>370</v>
      </c>
      <c r="F93" s="274"/>
      <c r="G93" s="275"/>
    </row>
    <row r="94" spans="1:7" ht="20" customHeight="1">
      <c r="A94" s="269"/>
      <c r="B94" s="272"/>
      <c r="C94" s="1097" t="s">
        <v>1986</v>
      </c>
      <c r="D94" s="1098"/>
      <c r="E94" s="273">
        <v>-17</v>
      </c>
      <c r="F94" s="274"/>
      <c r="G94" s="275"/>
    </row>
    <row r="95" spans="1:7" ht="20" customHeight="1">
      <c r="A95" s="278"/>
      <c r="B95" s="279" t="s">
        <v>94</v>
      </c>
      <c r="C95" s="280" t="str">
        <f>CONCATENATE(B90," ",C90)</f>
        <v>58 Cementobetonové kryty komunikací</v>
      </c>
      <c r="D95" s="281"/>
      <c r="E95" s="282"/>
      <c r="F95" s="283"/>
      <c r="G95" s="284">
        <f>SUM(G90:G94)</f>
        <v>0</v>
      </c>
    </row>
    <row r="96" spans="1:7" ht="20" customHeight="1">
      <c r="A96" s="250" t="s">
        <v>90</v>
      </c>
      <c r="B96" s="251" t="s">
        <v>1987</v>
      </c>
      <c r="C96" s="252" t="s">
        <v>1988</v>
      </c>
      <c r="D96" s="253"/>
      <c r="E96" s="254"/>
      <c r="F96" s="254"/>
      <c r="G96" s="255"/>
    </row>
    <row r="97" spans="1:7" ht="20" customHeight="1">
      <c r="A97" s="261">
        <v>41</v>
      </c>
      <c r="B97" s="262" t="s">
        <v>1989</v>
      </c>
      <c r="C97" s="263" t="s">
        <v>1990</v>
      </c>
      <c r="D97" s="264" t="s">
        <v>207</v>
      </c>
      <c r="E97" s="265">
        <v>6.3</v>
      </c>
      <c r="F97" s="265"/>
      <c r="G97" s="266">
        <f>E97*F97</f>
        <v>0</v>
      </c>
    </row>
    <row r="98" spans="1:7" ht="20" customHeight="1">
      <c r="A98" s="269"/>
      <c r="B98" s="272"/>
      <c r="C98" s="1097" t="s">
        <v>1991</v>
      </c>
      <c r="D98" s="1098"/>
      <c r="E98" s="273">
        <v>6.3</v>
      </c>
      <c r="F98" s="274"/>
      <c r="G98" s="275"/>
    </row>
    <row r="99" spans="1:7" ht="20" customHeight="1">
      <c r="A99" s="261">
        <v>42</v>
      </c>
      <c r="B99" s="262" t="s">
        <v>1992</v>
      </c>
      <c r="C99" s="263" t="s">
        <v>1993</v>
      </c>
      <c r="D99" s="264" t="s">
        <v>309</v>
      </c>
      <c r="E99" s="265">
        <v>35</v>
      </c>
      <c r="F99" s="265"/>
      <c r="G99" s="266">
        <f>E99*F99</f>
        <v>0</v>
      </c>
    </row>
    <row r="100" spans="1:7" ht="20" customHeight="1">
      <c r="A100" s="269"/>
      <c r="B100" s="537"/>
      <c r="C100" s="1554" t="s">
        <v>1894</v>
      </c>
      <c r="D100" s="1555"/>
      <c r="E100" s="1555"/>
      <c r="F100" s="1555"/>
      <c r="G100" s="1556"/>
    </row>
    <row r="101" spans="1:7" ht="20" customHeight="1">
      <c r="A101" s="269"/>
      <c r="B101" s="537"/>
      <c r="C101" s="1554" t="s">
        <v>1994</v>
      </c>
      <c r="D101" s="1555"/>
      <c r="E101" s="1555"/>
      <c r="F101" s="1555"/>
      <c r="G101" s="1556"/>
    </row>
    <row r="102" spans="1:7" ht="20" customHeight="1">
      <c r="A102" s="269"/>
      <c r="B102" s="272"/>
      <c r="C102" s="1097" t="s">
        <v>1995</v>
      </c>
      <c r="D102" s="1098"/>
      <c r="E102" s="273">
        <v>35</v>
      </c>
      <c r="F102" s="274"/>
      <c r="G102" s="275"/>
    </row>
    <row r="103" spans="1:7" ht="20" customHeight="1">
      <c r="A103" s="261">
        <v>43</v>
      </c>
      <c r="B103" s="262" t="s">
        <v>1996</v>
      </c>
      <c r="C103" s="263" t="s">
        <v>1997</v>
      </c>
      <c r="D103" s="264" t="s">
        <v>309</v>
      </c>
      <c r="E103" s="265">
        <v>35</v>
      </c>
      <c r="F103" s="265"/>
      <c r="G103" s="266">
        <f>E103*F103</f>
        <v>0</v>
      </c>
    </row>
    <row r="104" spans="1:7" ht="20" customHeight="1">
      <c r="A104" s="261">
        <v>44</v>
      </c>
      <c r="B104" s="262" t="s">
        <v>1998</v>
      </c>
      <c r="C104" s="263" t="s">
        <v>1999</v>
      </c>
      <c r="D104" s="264" t="s">
        <v>183</v>
      </c>
      <c r="E104" s="265">
        <v>6</v>
      </c>
      <c r="F104" s="265"/>
      <c r="G104" s="266">
        <f>E104*F104</f>
        <v>0</v>
      </c>
    </row>
    <row r="105" spans="1:7" ht="20" customHeight="1">
      <c r="A105" s="269"/>
      <c r="B105" s="537"/>
      <c r="C105" s="1554" t="s">
        <v>2000</v>
      </c>
      <c r="D105" s="1555"/>
      <c r="E105" s="1555"/>
      <c r="F105" s="1555"/>
      <c r="G105" s="1556"/>
    </row>
    <row r="106" spans="1:7" ht="20" customHeight="1">
      <c r="A106" s="261">
        <v>45</v>
      </c>
      <c r="B106" s="262" t="s">
        <v>2001</v>
      </c>
      <c r="C106" s="263" t="s">
        <v>2002</v>
      </c>
      <c r="D106" s="264" t="s">
        <v>183</v>
      </c>
      <c r="E106" s="265">
        <v>5</v>
      </c>
      <c r="F106" s="265"/>
      <c r="G106" s="266">
        <f>E106*F106</f>
        <v>0</v>
      </c>
    </row>
    <row r="107" spans="1:7" ht="20" customHeight="1">
      <c r="A107" s="261">
        <v>46</v>
      </c>
      <c r="B107" s="262" t="s">
        <v>2003</v>
      </c>
      <c r="C107" s="263" t="s">
        <v>2004</v>
      </c>
      <c r="D107" s="264" t="s">
        <v>183</v>
      </c>
      <c r="E107" s="265">
        <v>5</v>
      </c>
      <c r="F107" s="265"/>
      <c r="G107" s="266">
        <f>E107*F107</f>
        <v>0</v>
      </c>
    </row>
    <row r="108" spans="1:7" ht="20" customHeight="1">
      <c r="A108" s="261">
        <v>47</v>
      </c>
      <c r="B108" s="262" t="s">
        <v>2005</v>
      </c>
      <c r="C108" s="263" t="s">
        <v>2006</v>
      </c>
      <c r="D108" s="264" t="s">
        <v>183</v>
      </c>
      <c r="E108" s="265">
        <v>22</v>
      </c>
      <c r="F108" s="265"/>
      <c r="G108" s="266">
        <f>E108*F108</f>
        <v>0</v>
      </c>
    </row>
    <row r="109" spans="1:7" ht="20" customHeight="1">
      <c r="A109" s="269"/>
      <c r="B109" s="272"/>
      <c r="C109" s="1097" t="s">
        <v>2007</v>
      </c>
      <c r="D109" s="1098"/>
      <c r="E109" s="273">
        <v>22</v>
      </c>
      <c r="F109" s="274"/>
      <c r="G109" s="275"/>
    </row>
    <row r="110" spans="1:7" ht="20" customHeight="1">
      <c r="A110" s="261">
        <v>48</v>
      </c>
      <c r="B110" s="262" t="s">
        <v>2008</v>
      </c>
      <c r="C110" s="263" t="s">
        <v>2009</v>
      </c>
      <c r="D110" s="264" t="s">
        <v>183</v>
      </c>
      <c r="E110" s="265">
        <v>11</v>
      </c>
      <c r="F110" s="265"/>
      <c r="G110" s="266">
        <f>E110*F110</f>
        <v>0</v>
      </c>
    </row>
    <row r="111" spans="1:7" ht="20" customHeight="1">
      <c r="A111" s="278"/>
      <c r="B111" s="279" t="s">
        <v>94</v>
      </c>
      <c r="C111" s="280" t="str">
        <f>CONCATENATE(B96," ",C96)</f>
        <v>89 Ostatní konstrukce na trubním vedení</v>
      </c>
      <c r="D111" s="281"/>
      <c r="E111" s="282"/>
      <c r="F111" s="283"/>
      <c r="G111" s="284">
        <f>SUM(G96:G110)</f>
        <v>0</v>
      </c>
    </row>
    <row r="112" spans="1:7" ht="20" customHeight="1">
      <c r="A112" s="250" t="s">
        <v>90</v>
      </c>
      <c r="B112" s="251" t="s">
        <v>2010</v>
      </c>
      <c r="C112" s="252" t="s">
        <v>2011</v>
      </c>
      <c r="D112" s="253"/>
      <c r="E112" s="254"/>
      <c r="F112" s="254"/>
      <c r="G112" s="255"/>
    </row>
    <row r="113" spans="1:7" ht="20" customHeight="1">
      <c r="A113" s="261">
        <v>49</v>
      </c>
      <c r="B113" s="262" t="s">
        <v>2012</v>
      </c>
      <c r="C113" s="263" t="s">
        <v>2013</v>
      </c>
      <c r="D113" s="264" t="s">
        <v>309</v>
      </c>
      <c r="E113" s="265">
        <v>300</v>
      </c>
      <c r="F113" s="265"/>
      <c r="G113" s="266">
        <f>E113*F113</f>
        <v>0</v>
      </c>
    </row>
    <row r="114" spans="1:7" ht="20" customHeight="1">
      <c r="A114" s="269"/>
      <c r="B114" s="272"/>
      <c r="C114" s="1097" t="s">
        <v>2014</v>
      </c>
      <c r="D114" s="1098"/>
      <c r="E114" s="273">
        <v>300</v>
      </c>
      <c r="F114" s="274"/>
      <c r="G114" s="275"/>
    </row>
    <row r="115" spans="1:7" ht="20" customHeight="1">
      <c r="A115" s="261">
        <v>50</v>
      </c>
      <c r="B115" s="262" t="s">
        <v>2015</v>
      </c>
      <c r="C115" s="263" t="s">
        <v>2016</v>
      </c>
      <c r="D115" s="264" t="s">
        <v>309</v>
      </c>
      <c r="E115" s="265">
        <v>153</v>
      </c>
      <c r="F115" s="265"/>
      <c r="G115" s="266">
        <f>E115*F115</f>
        <v>0</v>
      </c>
    </row>
    <row r="116" spans="1:7" ht="20" customHeight="1">
      <c r="A116" s="269"/>
      <c r="B116" s="537"/>
      <c r="C116" s="1554" t="s">
        <v>1894</v>
      </c>
      <c r="D116" s="1555"/>
      <c r="E116" s="1555"/>
      <c r="F116" s="1555"/>
      <c r="G116" s="1556"/>
    </row>
    <row r="117" spans="1:7" ht="20" customHeight="1">
      <c r="A117" s="269"/>
      <c r="B117" s="537"/>
      <c r="C117" s="1554" t="s">
        <v>2017</v>
      </c>
      <c r="D117" s="1555"/>
      <c r="E117" s="1555"/>
      <c r="F117" s="1555"/>
      <c r="G117" s="1556"/>
    </row>
    <row r="118" spans="1:7" ht="20" customHeight="1">
      <c r="A118" s="269"/>
      <c r="B118" s="272"/>
      <c r="C118" s="1097" t="s">
        <v>2018</v>
      </c>
      <c r="D118" s="1098"/>
      <c r="E118" s="273">
        <v>153</v>
      </c>
      <c r="F118" s="274"/>
      <c r="G118" s="275"/>
    </row>
    <row r="119" spans="1:7" ht="20" customHeight="1">
      <c r="A119" s="261">
        <v>51</v>
      </c>
      <c r="B119" s="262" t="s">
        <v>2019</v>
      </c>
      <c r="C119" s="263" t="s">
        <v>2020</v>
      </c>
      <c r="D119" s="264" t="s">
        <v>309</v>
      </c>
      <c r="E119" s="265">
        <v>100</v>
      </c>
      <c r="F119" s="265"/>
      <c r="G119" s="266">
        <f>E119*F119</f>
        <v>0</v>
      </c>
    </row>
    <row r="120" spans="1:7" ht="20" customHeight="1">
      <c r="A120" s="269"/>
      <c r="B120" s="272"/>
      <c r="C120" s="1097" t="s">
        <v>2021</v>
      </c>
      <c r="D120" s="1098"/>
      <c r="E120" s="273">
        <v>100</v>
      </c>
      <c r="F120" s="274"/>
      <c r="G120" s="275"/>
    </row>
    <row r="121" spans="1:7" ht="20" customHeight="1">
      <c r="A121" s="261">
        <v>52</v>
      </c>
      <c r="B121" s="262" t="s">
        <v>1930</v>
      </c>
      <c r="C121" s="263" t="s">
        <v>2022</v>
      </c>
      <c r="D121" s="264" t="s">
        <v>190</v>
      </c>
      <c r="E121" s="265">
        <v>353</v>
      </c>
      <c r="F121" s="265"/>
      <c r="G121" s="266">
        <f>E121*F121</f>
        <v>0</v>
      </c>
    </row>
    <row r="122" spans="1:7" ht="20" customHeight="1">
      <c r="A122" s="261">
        <v>53</v>
      </c>
      <c r="B122" s="262" t="s">
        <v>2023</v>
      </c>
      <c r="C122" s="263" t="s">
        <v>2024</v>
      </c>
      <c r="D122" s="264" t="s">
        <v>285</v>
      </c>
      <c r="E122" s="265">
        <v>0.1212</v>
      </c>
      <c r="F122" s="265"/>
      <c r="G122" s="266">
        <f>E122*F122</f>
        <v>0</v>
      </c>
    </row>
    <row r="123" spans="1:7" ht="20" customHeight="1">
      <c r="A123" s="269"/>
      <c r="B123" s="272"/>
      <c r="C123" s="1097" t="s">
        <v>2025</v>
      </c>
      <c r="D123" s="1098"/>
      <c r="E123" s="273">
        <v>0.1212</v>
      </c>
      <c r="F123" s="274"/>
      <c r="G123" s="275"/>
    </row>
    <row r="124" spans="1:7" ht="20" customHeight="1">
      <c r="A124" s="261">
        <v>54</v>
      </c>
      <c r="B124" s="262" t="s">
        <v>2026</v>
      </c>
      <c r="C124" s="263" t="s">
        <v>2027</v>
      </c>
      <c r="D124" s="264" t="s">
        <v>183</v>
      </c>
      <c r="E124" s="265">
        <v>606</v>
      </c>
      <c r="F124" s="265"/>
      <c r="G124" s="266">
        <f>E124*F124</f>
        <v>0</v>
      </c>
    </row>
    <row r="125" spans="1:7" ht="20" customHeight="1">
      <c r="A125" s="269"/>
      <c r="B125" s="272"/>
      <c r="C125" s="1097" t="s">
        <v>2028</v>
      </c>
      <c r="D125" s="1098"/>
      <c r="E125" s="273">
        <v>606</v>
      </c>
      <c r="F125" s="274"/>
      <c r="G125" s="275"/>
    </row>
    <row r="126" spans="1:7" ht="20" customHeight="1">
      <c r="A126" s="261">
        <v>55</v>
      </c>
      <c r="B126" s="262" t="s">
        <v>2029</v>
      </c>
      <c r="C126" s="263" t="s">
        <v>2030</v>
      </c>
      <c r="D126" s="264" t="s">
        <v>183</v>
      </c>
      <c r="E126" s="265">
        <v>154.53</v>
      </c>
      <c r="F126" s="265"/>
      <c r="G126" s="266">
        <f>E126*F126</f>
        <v>0</v>
      </c>
    </row>
    <row r="127" spans="1:7" ht="20" customHeight="1">
      <c r="A127" s="269"/>
      <c r="B127" s="272"/>
      <c r="C127" s="1097" t="s">
        <v>2031</v>
      </c>
      <c r="D127" s="1098"/>
      <c r="E127" s="273">
        <v>154.53</v>
      </c>
      <c r="F127" s="274"/>
      <c r="G127" s="275"/>
    </row>
    <row r="128" spans="1:7" ht="20" customHeight="1">
      <c r="A128" s="278"/>
      <c r="B128" s="279" t="s">
        <v>94</v>
      </c>
      <c r="C128" s="280" t="str">
        <f>CONCATENATE(B112," ",C112)</f>
        <v>91 Doplňující práce na komunikaci</v>
      </c>
      <c r="D128" s="281"/>
      <c r="E128" s="282"/>
      <c r="F128" s="283"/>
      <c r="G128" s="284">
        <f>SUM(G112:G127)</f>
        <v>0</v>
      </c>
    </row>
    <row r="129" spans="1:7" ht="20" customHeight="1">
      <c r="A129" s="250" t="s">
        <v>90</v>
      </c>
      <c r="B129" s="251" t="s">
        <v>864</v>
      </c>
      <c r="C129" s="252" t="s">
        <v>865</v>
      </c>
      <c r="D129" s="253"/>
      <c r="E129" s="254"/>
      <c r="F129" s="254"/>
      <c r="G129" s="255"/>
    </row>
    <row r="130" spans="1:7" ht="20" customHeight="1">
      <c r="A130" s="261">
        <v>56</v>
      </c>
      <c r="B130" s="262" t="s">
        <v>2032</v>
      </c>
      <c r="C130" s="263" t="s">
        <v>2033</v>
      </c>
      <c r="D130" s="264" t="s">
        <v>255</v>
      </c>
      <c r="E130" s="265">
        <v>2103.4915556000001</v>
      </c>
      <c r="F130" s="265"/>
      <c r="G130" s="266">
        <f>E130*F130</f>
        <v>0</v>
      </c>
    </row>
    <row r="131" spans="1:7" ht="20" customHeight="1">
      <c r="A131" s="278"/>
      <c r="B131" s="279" t="s">
        <v>94</v>
      </c>
      <c r="C131" s="280" t="str">
        <f>CONCATENATE(B129," ",C129)</f>
        <v>99 Staveništní přesun hmot</v>
      </c>
      <c r="D131" s="281"/>
      <c r="E131" s="282"/>
      <c r="F131" s="283"/>
      <c r="G131" s="284">
        <f>SUM(G129:G130)</f>
        <v>0</v>
      </c>
    </row>
    <row r="132" spans="1:7" ht="20" customHeight="1">
      <c r="A132" s="250" t="s">
        <v>90</v>
      </c>
      <c r="B132" s="251" t="s">
        <v>1306</v>
      </c>
      <c r="C132" s="252" t="s">
        <v>1307</v>
      </c>
      <c r="D132" s="253"/>
      <c r="E132" s="254"/>
      <c r="F132" s="254"/>
      <c r="G132" s="255"/>
    </row>
    <row r="133" spans="1:7" ht="20" customHeight="1">
      <c r="A133" s="261">
        <v>57</v>
      </c>
      <c r="B133" s="262" t="s">
        <v>2034</v>
      </c>
      <c r="C133" s="263" t="s">
        <v>2035</v>
      </c>
      <c r="D133" s="264" t="s">
        <v>255</v>
      </c>
      <c r="E133" s="265">
        <v>5156.3540000000003</v>
      </c>
      <c r="F133" s="265"/>
      <c r="G133" s="266">
        <f>E133*F133</f>
        <v>0</v>
      </c>
    </row>
    <row r="134" spans="1:7" ht="20" customHeight="1">
      <c r="A134" s="269"/>
      <c r="B134" s="537"/>
      <c r="C134" s="1554" t="s">
        <v>2036</v>
      </c>
      <c r="D134" s="1555"/>
      <c r="E134" s="1555"/>
      <c r="F134" s="1555"/>
      <c r="G134" s="1556"/>
    </row>
    <row r="135" spans="1:7" ht="20" customHeight="1">
      <c r="A135" s="269"/>
      <c r="B135" s="272"/>
      <c r="C135" s="1097" t="s">
        <v>2037</v>
      </c>
      <c r="D135" s="1098"/>
      <c r="E135" s="273">
        <v>5156.3540000000003</v>
      </c>
      <c r="F135" s="274"/>
      <c r="G135" s="275"/>
    </row>
    <row r="136" spans="1:7" ht="20" customHeight="1">
      <c r="A136" s="261">
        <v>58</v>
      </c>
      <c r="B136" s="262" t="s">
        <v>2038</v>
      </c>
      <c r="C136" s="263" t="s">
        <v>2039</v>
      </c>
      <c r="D136" s="264" t="s">
        <v>255</v>
      </c>
      <c r="E136" s="265">
        <v>736.62199999999996</v>
      </c>
      <c r="F136" s="265"/>
      <c r="G136" s="266">
        <f>E136*F136</f>
        <v>0</v>
      </c>
    </row>
    <row r="137" spans="1:7" ht="20" customHeight="1">
      <c r="A137" s="261">
        <v>59</v>
      </c>
      <c r="B137" s="262" t="s">
        <v>2040</v>
      </c>
      <c r="C137" s="263" t="s">
        <v>2041</v>
      </c>
      <c r="D137" s="264" t="s">
        <v>255</v>
      </c>
      <c r="E137" s="265">
        <v>736.62199999999996</v>
      </c>
      <c r="F137" s="265"/>
      <c r="G137" s="266">
        <f>E137*F137</f>
        <v>0</v>
      </c>
    </row>
    <row r="138" spans="1:7" ht="20" customHeight="1">
      <c r="A138" s="261">
        <v>60</v>
      </c>
      <c r="B138" s="262" t="s">
        <v>2042</v>
      </c>
      <c r="C138" s="263" t="s">
        <v>2043</v>
      </c>
      <c r="D138" s="264" t="s">
        <v>255</v>
      </c>
      <c r="E138" s="265">
        <v>736.62199999999996</v>
      </c>
      <c r="F138" s="265"/>
      <c r="G138" s="266">
        <f>E138*F138</f>
        <v>0</v>
      </c>
    </row>
    <row r="139" spans="1:7">
      <c r="A139" s="278"/>
      <c r="B139" s="279" t="s">
        <v>94</v>
      </c>
      <c r="C139" s="280" t="str">
        <f>CONCATENATE(B132," ",C132)</f>
        <v>D96 Přesuny suti a vybouraných hmot</v>
      </c>
      <c r="D139" s="281"/>
      <c r="E139" s="282"/>
      <c r="F139" s="283"/>
      <c r="G139" s="284">
        <f>SUM(G132:G138)</f>
        <v>0</v>
      </c>
    </row>
    <row r="140" spans="1:7">
      <c r="A140" s="299"/>
      <c r="B140" s="299"/>
      <c r="C140" s="299"/>
      <c r="D140" s="299"/>
      <c r="E140" s="299"/>
      <c r="F140" s="299"/>
      <c r="G140" s="299"/>
    </row>
    <row r="141" spans="1:7" ht="14" thickBot="1">
      <c r="A141" s="299"/>
      <c r="B141" s="299"/>
      <c r="C141" s="299"/>
      <c r="D141" s="299"/>
      <c r="E141" s="299"/>
      <c r="F141" s="299"/>
      <c r="G141" s="299"/>
    </row>
    <row r="142" spans="1:7" ht="14" thickBot="1">
      <c r="A142" s="538"/>
      <c r="B142" s="539"/>
      <c r="C142" s="539" t="s">
        <v>2044</v>
      </c>
      <c r="D142" s="539"/>
      <c r="E142" s="539"/>
      <c r="F142" s="539"/>
      <c r="G142" s="1015">
        <f>SUM(G139,G131,G128,G111,G95,G89,G86,G71,G67,G57)</f>
        <v>0</v>
      </c>
    </row>
  </sheetData>
  <mergeCells count="57">
    <mergeCell ref="C127:D127"/>
    <mergeCell ref="C134:G134"/>
    <mergeCell ref="C135:D135"/>
    <mergeCell ref="C116:G116"/>
    <mergeCell ref="C117:G117"/>
    <mergeCell ref="C118:D118"/>
    <mergeCell ref="C120:D120"/>
    <mergeCell ref="C123:D123"/>
    <mergeCell ref="C125:D125"/>
    <mergeCell ref="C114:D114"/>
    <mergeCell ref="C81:G81"/>
    <mergeCell ref="C82:D82"/>
    <mergeCell ref="C83:D83"/>
    <mergeCell ref="C93:D93"/>
    <mergeCell ref="C94:D94"/>
    <mergeCell ref="C98:D98"/>
    <mergeCell ref="C100:G100"/>
    <mergeCell ref="C101:G101"/>
    <mergeCell ref="C102:D102"/>
    <mergeCell ref="C105:G105"/>
    <mergeCell ref="C109:D109"/>
    <mergeCell ref="C77:D77"/>
    <mergeCell ref="C49:D49"/>
    <mergeCell ref="C51:D51"/>
    <mergeCell ref="C53:D53"/>
    <mergeCell ref="C55:G55"/>
    <mergeCell ref="C56:D56"/>
    <mergeCell ref="C60:D60"/>
    <mergeCell ref="C62:G62"/>
    <mergeCell ref="C64:D64"/>
    <mergeCell ref="C66:D66"/>
    <mergeCell ref="C70:G70"/>
    <mergeCell ref="C76:D76"/>
    <mergeCell ref="C45:D45"/>
    <mergeCell ref="C25:G25"/>
    <mergeCell ref="C26:G26"/>
    <mergeCell ref="C27:D27"/>
    <mergeCell ref="C29:D29"/>
    <mergeCell ref="C31:G31"/>
    <mergeCell ref="C32:G32"/>
    <mergeCell ref="C35:G35"/>
    <mergeCell ref="C36:G36"/>
    <mergeCell ref="C37:D37"/>
    <mergeCell ref="C42:D42"/>
    <mergeCell ref="C44:D44"/>
    <mergeCell ref="C22:G22"/>
    <mergeCell ref="A1:G1"/>
    <mergeCell ref="A3:B3"/>
    <mergeCell ref="A4:B4"/>
    <mergeCell ref="E4:G4"/>
    <mergeCell ref="C9:G9"/>
    <mergeCell ref="C10:D10"/>
    <mergeCell ref="C11:D11"/>
    <mergeCell ref="C15:D15"/>
    <mergeCell ref="C16:D16"/>
    <mergeCell ref="C19:D19"/>
    <mergeCell ref="C21:G2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 enableFormatConditionsCalculation="0"/>
  <dimension ref="A1:BE51"/>
  <sheetViews>
    <sheetView topLeftCell="A4" workbookViewId="0">
      <selection activeCell="I26" sqref="I26"/>
    </sheetView>
  </sheetViews>
  <sheetFormatPr baseColWidth="10" defaultColWidth="8.7109375" defaultRowHeight="12" x14ac:dyDescent="0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8.7109375" style="1"/>
  </cols>
  <sheetData>
    <row r="1" spans="1:57" ht="24.75" customHeight="1" thickBot="1">
      <c r="A1" s="94" t="s">
        <v>30</v>
      </c>
      <c r="B1" s="95"/>
      <c r="C1" s="95"/>
      <c r="D1" s="95"/>
      <c r="E1" s="95"/>
      <c r="F1" s="95"/>
      <c r="G1" s="95"/>
    </row>
    <row r="2" spans="1:57" ht="12.75" customHeight="1">
      <c r="A2" s="96" t="s">
        <v>31</v>
      </c>
      <c r="B2" s="97"/>
      <c r="C2" s="98" t="s">
        <v>102</v>
      </c>
      <c r="D2" s="98" t="s">
        <v>103</v>
      </c>
      <c r="E2" s="99"/>
      <c r="F2" s="100" t="s">
        <v>32</v>
      </c>
      <c r="G2" s="101" t="s">
        <v>101</v>
      </c>
    </row>
    <row r="3" spans="1:57" ht="3" hidden="1" customHeight="1">
      <c r="A3" s="102"/>
      <c r="B3" s="103"/>
      <c r="C3" s="104"/>
      <c r="D3" s="104"/>
      <c r="E3" s="105"/>
      <c r="F3" s="106"/>
      <c r="G3" s="107"/>
    </row>
    <row r="4" spans="1:57" ht="12" customHeight="1">
      <c r="A4" s="108" t="s">
        <v>33</v>
      </c>
      <c r="B4" s="103"/>
      <c r="C4" s="104"/>
      <c r="D4" s="104"/>
      <c r="E4" s="105"/>
      <c r="F4" s="106" t="s">
        <v>34</v>
      </c>
      <c r="G4" s="109"/>
    </row>
    <row r="5" spans="1:57" ht="13" customHeight="1">
      <c r="A5" s="110" t="s">
        <v>1411</v>
      </c>
      <c r="B5" s="111"/>
      <c r="C5" s="112" t="s">
        <v>1412</v>
      </c>
      <c r="D5" s="113"/>
      <c r="E5" s="111"/>
      <c r="F5" s="106" t="s">
        <v>35</v>
      </c>
      <c r="G5" s="107"/>
    </row>
    <row r="6" spans="1:57" ht="13" customHeight="1">
      <c r="A6" s="108" t="s">
        <v>36</v>
      </c>
      <c r="B6" s="103"/>
      <c r="C6" s="104"/>
      <c r="D6" s="104"/>
      <c r="E6" s="105"/>
      <c r="F6" s="114" t="s">
        <v>37</v>
      </c>
      <c r="G6" s="115">
        <v>0</v>
      </c>
      <c r="O6" s="116"/>
    </row>
    <row r="7" spans="1:57" ht="13" customHeight="1">
      <c r="A7" s="117" t="s">
        <v>95</v>
      </c>
      <c r="B7" s="118"/>
      <c r="C7" s="119" t="s">
        <v>96</v>
      </c>
      <c r="D7" s="120"/>
      <c r="E7" s="120"/>
      <c r="F7" s="121" t="s">
        <v>38</v>
      </c>
      <c r="G7" s="115">
        <f>IF(G6=0,,ROUND((F30+F32)/G6,1))</f>
        <v>0</v>
      </c>
    </row>
    <row r="8" spans="1:57">
      <c r="A8" s="122" t="s">
        <v>39</v>
      </c>
      <c r="B8" s="106"/>
      <c r="C8" s="1077" t="s">
        <v>175</v>
      </c>
      <c r="D8" s="1077"/>
      <c r="E8" s="1078"/>
      <c r="F8" s="123" t="s">
        <v>40</v>
      </c>
      <c r="G8" s="124"/>
      <c r="H8" s="125"/>
      <c r="I8" s="126"/>
    </row>
    <row r="9" spans="1:57">
      <c r="A9" s="122" t="s">
        <v>41</v>
      </c>
      <c r="B9" s="106"/>
      <c r="C9" s="1077"/>
      <c r="D9" s="1077"/>
      <c r="E9" s="1078"/>
      <c r="F9" s="106"/>
      <c r="G9" s="127"/>
      <c r="H9" s="128"/>
    </row>
    <row r="10" spans="1:57">
      <c r="A10" s="122" t="s">
        <v>42</v>
      </c>
      <c r="B10" s="106"/>
      <c r="C10" s="1077" t="s">
        <v>174</v>
      </c>
      <c r="D10" s="1077"/>
      <c r="E10" s="1077"/>
      <c r="F10" s="129"/>
      <c r="G10" s="130"/>
      <c r="H10" s="131"/>
    </row>
    <row r="11" spans="1:57" ht="13.5" customHeight="1">
      <c r="A11" s="122" t="s">
        <v>43</v>
      </c>
      <c r="B11" s="106"/>
      <c r="C11" s="1077" t="s">
        <v>173</v>
      </c>
      <c r="D11" s="1077"/>
      <c r="E11" s="1077"/>
      <c r="F11" s="132" t="s">
        <v>44</v>
      </c>
      <c r="G11" s="133"/>
      <c r="H11" s="128"/>
      <c r="BA11" s="134"/>
      <c r="BB11" s="134"/>
      <c r="BC11" s="134"/>
      <c r="BD11" s="134"/>
      <c r="BE11" s="134"/>
    </row>
    <row r="12" spans="1:57" ht="12.75" customHeight="1">
      <c r="A12" s="135" t="s">
        <v>45</v>
      </c>
      <c r="B12" s="103"/>
      <c r="C12" s="1079"/>
      <c r="D12" s="1079"/>
      <c r="E12" s="1079"/>
      <c r="F12" s="136" t="s">
        <v>46</v>
      </c>
      <c r="G12" s="137"/>
      <c r="H12" s="128"/>
    </row>
    <row r="13" spans="1:57" ht="28.5" customHeight="1" thickBot="1">
      <c r="A13" s="138" t="s">
        <v>47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>
      <c r="A14" s="142" t="s">
        <v>48</v>
      </c>
      <c r="B14" s="143"/>
      <c r="C14" s="144"/>
      <c r="D14" s="145" t="s">
        <v>49</v>
      </c>
      <c r="E14" s="146"/>
      <c r="F14" s="146"/>
      <c r="G14" s="144"/>
    </row>
    <row r="15" spans="1:57" ht="16" customHeight="1">
      <c r="A15" s="147"/>
      <c r="B15" s="148" t="s">
        <v>50</v>
      </c>
      <c r="C15" s="149">
        <f>'07 2316 Rek'!E14</f>
        <v>0</v>
      </c>
      <c r="D15" s="150"/>
      <c r="E15" s="151"/>
      <c r="F15" s="152"/>
      <c r="G15" s="149"/>
    </row>
    <row r="16" spans="1:57" ht="16" customHeight="1">
      <c r="A16" s="147" t="s">
        <v>51</v>
      </c>
      <c r="B16" s="148" t="s">
        <v>52</v>
      </c>
      <c r="C16" s="149">
        <f>'07 2316 Rek'!F14</f>
        <v>0</v>
      </c>
      <c r="D16" s="102"/>
      <c r="E16" s="153"/>
      <c r="F16" s="154"/>
      <c r="G16" s="149"/>
    </row>
    <row r="17" spans="1:7" ht="16" customHeight="1">
      <c r="A17" s="147" t="s">
        <v>53</v>
      </c>
      <c r="B17" s="148" t="s">
        <v>54</v>
      </c>
      <c r="C17" s="149">
        <f>'07 2316 Rek'!H14</f>
        <v>0</v>
      </c>
      <c r="D17" s="102"/>
      <c r="E17" s="153"/>
      <c r="F17" s="154"/>
      <c r="G17" s="149"/>
    </row>
    <row r="18" spans="1:7" ht="16" customHeight="1">
      <c r="A18" s="155" t="s">
        <v>55</v>
      </c>
      <c r="B18" s="156" t="s">
        <v>56</v>
      </c>
      <c r="C18" s="149">
        <f>'07 2316 Rek'!G14</f>
        <v>0</v>
      </c>
      <c r="D18" s="102"/>
      <c r="E18" s="153"/>
      <c r="F18" s="154"/>
      <c r="G18" s="149"/>
    </row>
    <row r="19" spans="1:7" ht="16" customHeight="1">
      <c r="A19" s="157" t="s">
        <v>57</v>
      </c>
      <c r="B19" s="148"/>
      <c r="C19" s="149">
        <f>SUM(C15:C18)</f>
        <v>0</v>
      </c>
      <c r="D19" s="102"/>
      <c r="E19" s="153"/>
      <c r="F19" s="154"/>
      <c r="G19" s="149"/>
    </row>
    <row r="20" spans="1:7" ht="16" customHeight="1">
      <c r="A20" s="157"/>
      <c r="B20" s="148"/>
      <c r="C20" s="149"/>
      <c r="D20" s="102"/>
      <c r="E20" s="153"/>
      <c r="F20" s="154"/>
      <c r="G20" s="149"/>
    </row>
    <row r="21" spans="1:7" ht="16" customHeight="1">
      <c r="A21" s="157" t="s">
        <v>29</v>
      </c>
      <c r="B21" s="148"/>
      <c r="C21" s="149">
        <f>'07 2316 Rek'!I14</f>
        <v>0</v>
      </c>
      <c r="D21" s="102"/>
      <c r="E21" s="153"/>
      <c r="F21" s="154"/>
      <c r="G21" s="149"/>
    </row>
    <row r="22" spans="1:7" ht="16" customHeight="1">
      <c r="A22" s="158" t="s">
        <v>58</v>
      </c>
      <c r="B22" s="128"/>
      <c r="C22" s="149">
        <f>C19+C21</f>
        <v>0</v>
      </c>
      <c r="D22" s="102"/>
      <c r="E22" s="153"/>
      <c r="F22" s="154"/>
      <c r="G22" s="149"/>
    </row>
    <row r="23" spans="1:7" ht="16" customHeight="1" thickBot="1">
      <c r="A23" s="1080" t="s">
        <v>59</v>
      </c>
      <c r="B23" s="1081"/>
      <c r="C23" s="159">
        <f>C22+G23</f>
        <v>0</v>
      </c>
      <c r="D23" s="160"/>
      <c r="E23" s="161"/>
      <c r="F23" s="162"/>
      <c r="G23" s="149"/>
    </row>
    <row r="24" spans="1:7">
      <c r="A24" s="163" t="s">
        <v>60</v>
      </c>
      <c r="B24" s="164"/>
      <c r="C24" s="165"/>
      <c r="D24" s="164" t="s">
        <v>61</v>
      </c>
      <c r="E24" s="164"/>
      <c r="F24" s="166" t="s">
        <v>62</v>
      </c>
      <c r="G24" s="167"/>
    </row>
    <row r="25" spans="1:7">
      <c r="A25" s="158" t="s">
        <v>63</v>
      </c>
      <c r="B25" s="128"/>
      <c r="C25" s="168"/>
      <c r="D25" s="128" t="s">
        <v>63</v>
      </c>
      <c r="F25" s="169" t="s">
        <v>63</v>
      </c>
      <c r="G25" s="170"/>
    </row>
    <row r="26" spans="1:7" ht="37.5" customHeight="1">
      <c r="A26" s="158" t="s">
        <v>64</v>
      </c>
      <c r="B26" s="171"/>
      <c r="C26" s="168"/>
      <c r="D26" s="128" t="s">
        <v>64</v>
      </c>
      <c r="F26" s="169" t="s">
        <v>64</v>
      </c>
      <c r="G26" s="170"/>
    </row>
    <row r="27" spans="1:7">
      <c r="A27" s="158"/>
      <c r="B27" s="172"/>
      <c r="C27" s="168"/>
      <c r="D27" s="128"/>
      <c r="F27" s="169"/>
      <c r="G27" s="170"/>
    </row>
    <row r="28" spans="1:7">
      <c r="A28" s="158" t="s">
        <v>65</v>
      </c>
      <c r="B28" s="128"/>
      <c r="C28" s="168"/>
      <c r="D28" s="169" t="s">
        <v>66</v>
      </c>
      <c r="E28" s="168"/>
      <c r="F28" s="173" t="s">
        <v>66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>
      <c r="A30" s="176" t="s">
        <v>11</v>
      </c>
      <c r="B30" s="177"/>
      <c r="C30" s="178">
        <v>21</v>
      </c>
      <c r="D30" s="177" t="s">
        <v>67</v>
      </c>
      <c r="E30" s="179"/>
      <c r="F30" s="1082">
        <f>C23-F32</f>
        <v>0</v>
      </c>
      <c r="G30" s="1083"/>
    </row>
    <row r="31" spans="1:7">
      <c r="A31" s="176" t="s">
        <v>68</v>
      </c>
      <c r="B31" s="177"/>
      <c r="C31" s="178">
        <f>C30</f>
        <v>21</v>
      </c>
      <c r="D31" s="177" t="s">
        <v>69</v>
      </c>
      <c r="E31" s="179"/>
      <c r="F31" s="1082">
        <f>ROUND(PRODUCT(F30,C31/100),0)</f>
        <v>0</v>
      </c>
      <c r="G31" s="1083"/>
    </row>
    <row r="32" spans="1:7">
      <c r="A32" s="176" t="s">
        <v>11</v>
      </c>
      <c r="B32" s="177"/>
      <c r="C32" s="178">
        <v>0</v>
      </c>
      <c r="D32" s="177" t="s">
        <v>69</v>
      </c>
      <c r="E32" s="179"/>
      <c r="F32" s="1082">
        <v>0</v>
      </c>
      <c r="G32" s="1083"/>
    </row>
    <row r="33" spans="1:8">
      <c r="A33" s="176" t="s">
        <v>68</v>
      </c>
      <c r="B33" s="180"/>
      <c r="C33" s="181">
        <f>C32</f>
        <v>0</v>
      </c>
      <c r="D33" s="177" t="s">
        <v>69</v>
      </c>
      <c r="E33" s="154"/>
      <c r="F33" s="1082">
        <f>ROUND(PRODUCT(F32,C33/100),0)</f>
        <v>0</v>
      </c>
      <c r="G33" s="1083"/>
    </row>
    <row r="34" spans="1:8" s="185" customFormat="1" ht="19.5" customHeight="1" thickBot="1">
      <c r="A34" s="182" t="s">
        <v>70</v>
      </c>
      <c r="B34" s="183"/>
      <c r="C34" s="183"/>
      <c r="D34" s="183"/>
      <c r="E34" s="184"/>
      <c r="F34" s="1085">
        <f>ROUND(SUM(F30:F33),0)</f>
        <v>0</v>
      </c>
      <c r="G34" s="1086"/>
    </row>
    <row r="36" spans="1:8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087" t="s">
        <v>1319</v>
      </c>
      <c r="C37" s="1087"/>
      <c r="D37" s="1087"/>
      <c r="E37" s="1087"/>
      <c r="F37" s="1087"/>
      <c r="G37" s="1087"/>
      <c r="H37" s="1" t="s">
        <v>1</v>
      </c>
    </row>
    <row r="38" spans="1:8" ht="12.75" customHeight="1">
      <c r="A38" s="186"/>
      <c r="B38" s="1087"/>
      <c r="C38" s="1087"/>
      <c r="D38" s="1087"/>
      <c r="E38" s="1087"/>
      <c r="F38" s="1087"/>
      <c r="G38" s="1087"/>
      <c r="H38" s="1" t="s">
        <v>1</v>
      </c>
    </row>
    <row r="39" spans="1:8">
      <c r="A39" s="186"/>
      <c r="B39" s="1087"/>
      <c r="C39" s="1087"/>
      <c r="D39" s="1087"/>
      <c r="E39" s="1087"/>
      <c r="F39" s="1087"/>
      <c r="G39" s="1087"/>
      <c r="H39" s="1" t="s">
        <v>1</v>
      </c>
    </row>
    <row r="40" spans="1:8">
      <c r="A40" s="186"/>
      <c r="B40" s="1087"/>
      <c r="C40" s="1087"/>
      <c r="D40" s="1087"/>
      <c r="E40" s="1087"/>
      <c r="F40" s="1087"/>
      <c r="G40" s="1087"/>
      <c r="H40" s="1" t="s">
        <v>1</v>
      </c>
    </row>
    <row r="41" spans="1:8">
      <c r="A41" s="186"/>
      <c r="B41" s="1087"/>
      <c r="C41" s="1087"/>
      <c r="D41" s="1087"/>
      <c r="E41" s="1087"/>
      <c r="F41" s="1087"/>
      <c r="G41" s="1087"/>
      <c r="H41" s="1" t="s">
        <v>1</v>
      </c>
    </row>
    <row r="42" spans="1:8">
      <c r="A42" s="186"/>
      <c r="B42" s="1087"/>
      <c r="C42" s="1087"/>
      <c r="D42" s="1087"/>
      <c r="E42" s="1087"/>
      <c r="F42" s="1087"/>
      <c r="G42" s="1087"/>
      <c r="H42" s="1" t="s">
        <v>1</v>
      </c>
    </row>
    <row r="43" spans="1:8">
      <c r="A43" s="186"/>
      <c r="B43" s="1087"/>
      <c r="C43" s="1087"/>
      <c r="D43" s="1087"/>
      <c r="E43" s="1087"/>
      <c r="F43" s="1087"/>
      <c r="G43" s="1087"/>
      <c r="H43" s="1" t="s">
        <v>1</v>
      </c>
    </row>
    <row r="44" spans="1:8" ht="12.75" customHeight="1">
      <c r="A44" s="186"/>
      <c r="B44" s="1087"/>
      <c r="C44" s="1087"/>
      <c r="D44" s="1087"/>
      <c r="E44" s="1087"/>
      <c r="F44" s="1087"/>
      <c r="G44" s="1087"/>
      <c r="H44" s="1" t="s">
        <v>1</v>
      </c>
    </row>
    <row r="45" spans="1:8" ht="111.75" customHeight="1">
      <c r="A45" s="186"/>
      <c r="B45" s="1087"/>
      <c r="C45" s="1087"/>
      <c r="D45" s="1087"/>
      <c r="E45" s="1087"/>
      <c r="F45" s="1087"/>
      <c r="G45" s="1087"/>
      <c r="H45" s="1" t="s">
        <v>1</v>
      </c>
    </row>
    <row r="46" spans="1:8">
      <c r="B46" s="1084"/>
      <c r="C46" s="1084"/>
      <c r="D46" s="1084"/>
      <c r="E46" s="1084"/>
      <c r="F46" s="1084"/>
      <c r="G46" s="1084"/>
    </row>
    <row r="47" spans="1:8">
      <c r="B47" s="1084"/>
      <c r="C47" s="1084"/>
      <c r="D47" s="1084"/>
      <c r="E47" s="1084"/>
      <c r="F47" s="1084"/>
      <c r="G47" s="1084"/>
    </row>
    <row r="48" spans="1:8">
      <c r="B48" s="1084"/>
      <c r="C48" s="1084"/>
      <c r="D48" s="1084"/>
      <c r="E48" s="1084"/>
      <c r="F48" s="1084"/>
      <c r="G48" s="1084"/>
    </row>
    <row r="49" spans="2:7">
      <c r="B49" s="1084"/>
      <c r="C49" s="1084"/>
      <c r="D49" s="1084"/>
      <c r="E49" s="1084"/>
      <c r="F49" s="1084"/>
      <c r="G49" s="1084"/>
    </row>
    <row r="50" spans="2:7">
      <c r="B50" s="1084"/>
      <c r="C50" s="1084"/>
      <c r="D50" s="1084"/>
      <c r="E50" s="1084"/>
      <c r="F50" s="1084"/>
      <c r="G50" s="1084"/>
    </row>
    <row r="51" spans="2:7">
      <c r="B51" s="1084"/>
      <c r="C51" s="1084"/>
      <c r="D51" s="1084"/>
      <c r="E51" s="1084"/>
      <c r="F51" s="1084"/>
      <c r="G51" s="1084"/>
    </row>
  </sheetData>
  <mergeCells count="18">
    <mergeCell ref="B49:G49"/>
    <mergeCell ref="B50:G50"/>
    <mergeCell ref="B51:G51"/>
    <mergeCell ref="F34:G34"/>
    <mergeCell ref="B37:G45"/>
    <mergeCell ref="B46:G46"/>
    <mergeCell ref="B47:G47"/>
    <mergeCell ref="B48:G48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 enableFormatConditionsCalculation="0"/>
  <dimension ref="A1:BE78"/>
  <sheetViews>
    <sheetView workbookViewId="0">
      <selection activeCell="M26" sqref="M26"/>
    </sheetView>
  </sheetViews>
  <sheetFormatPr baseColWidth="10" defaultColWidth="8.7109375" defaultRowHeight="12" x14ac:dyDescent="0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8.7109375" style="1"/>
  </cols>
  <sheetData>
    <row r="1" spans="1:57" ht="13" thickTop="1">
      <c r="A1" s="1088" t="s">
        <v>2</v>
      </c>
      <c r="B1" s="1089"/>
      <c r="C1" s="187" t="s">
        <v>97</v>
      </c>
      <c r="D1" s="188"/>
      <c r="E1" s="189"/>
      <c r="F1" s="188"/>
      <c r="G1" s="190" t="s">
        <v>72</v>
      </c>
      <c r="H1" s="191" t="s">
        <v>102</v>
      </c>
      <c r="I1" s="192"/>
    </row>
    <row r="2" spans="1:57" ht="13" thickBot="1">
      <c r="A2" s="1090" t="s">
        <v>73</v>
      </c>
      <c r="B2" s="1091"/>
      <c r="C2" s="193" t="s">
        <v>1413</v>
      </c>
      <c r="D2" s="194"/>
      <c r="E2" s="195"/>
      <c r="F2" s="194"/>
      <c r="G2" s="1092" t="s">
        <v>103</v>
      </c>
      <c r="H2" s="1093"/>
      <c r="I2" s="1094"/>
    </row>
    <row r="3" spans="1:57" ht="13" thickTop="1">
      <c r="F3" s="128"/>
    </row>
    <row r="4" spans="1:57" ht="19.5" customHeight="1">
      <c r="A4" s="196" t="s">
        <v>74</v>
      </c>
      <c r="B4" s="197"/>
      <c r="C4" s="197"/>
      <c r="D4" s="197"/>
      <c r="E4" s="198"/>
      <c r="F4" s="197"/>
      <c r="G4" s="197"/>
      <c r="H4" s="197"/>
      <c r="I4" s="197"/>
    </row>
    <row r="5" spans="1:57" ht="13" thickBot="1"/>
    <row r="6" spans="1:57" s="128" customFormat="1" ht="13" thickBot="1">
      <c r="A6" s="199"/>
      <c r="B6" s="200" t="s">
        <v>75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57" s="128" customFormat="1">
      <c r="A7" s="294" t="str">
        <f>'07 2316 Pol'!B7</f>
        <v>1</v>
      </c>
      <c r="B7" s="62" t="str">
        <f>'07 2316 Pol'!C7</f>
        <v>Zemní práce</v>
      </c>
      <c r="D7" s="205"/>
      <c r="E7" s="295">
        <f>'07 2316 Pol'!BA38</f>
        <v>0</v>
      </c>
      <c r="F7" s="296">
        <f>'07 2316 Pol'!BB38</f>
        <v>0</v>
      </c>
      <c r="G7" s="296">
        <f>'07 2316 Pol'!BC38</f>
        <v>0</v>
      </c>
      <c r="H7" s="296">
        <f>'07 2316 Pol'!BD38</f>
        <v>0</v>
      </c>
      <c r="I7" s="297">
        <f>'07 2316 Pol'!BE38</f>
        <v>0</v>
      </c>
    </row>
    <row r="8" spans="1:57" s="128" customFormat="1">
      <c r="A8" s="294" t="str">
        <f>'07 2316 Pol'!B39</f>
        <v>2</v>
      </c>
      <c r="B8" s="62" t="str">
        <f>'07 2316 Pol'!C39</f>
        <v>Základy a zvláštní zakládání</v>
      </c>
      <c r="D8" s="205"/>
      <c r="E8" s="295">
        <f>'07 2316 Pol'!BA58</f>
        <v>0</v>
      </c>
      <c r="F8" s="296">
        <f>'07 2316 Pol'!BB58</f>
        <v>0</v>
      </c>
      <c r="G8" s="296">
        <f>'07 2316 Pol'!BC58</f>
        <v>0</v>
      </c>
      <c r="H8" s="296">
        <f>'07 2316 Pol'!BD58</f>
        <v>0</v>
      </c>
      <c r="I8" s="297">
        <f>'07 2316 Pol'!BE58</f>
        <v>0</v>
      </c>
    </row>
    <row r="9" spans="1:57" s="128" customFormat="1">
      <c r="A9" s="294" t="str">
        <f>'07 2316 Pol'!B59</f>
        <v>3</v>
      </c>
      <c r="B9" s="62" t="str">
        <f>'07 2316 Pol'!C59</f>
        <v>Svislé a kompletní konstrukce</v>
      </c>
      <c r="D9" s="205"/>
      <c r="E9" s="295">
        <f>'07 2316 Pol'!BA72</f>
        <v>0</v>
      </c>
      <c r="F9" s="296">
        <f>'07 2316 Pol'!BB72</f>
        <v>0</v>
      </c>
      <c r="G9" s="296">
        <f>'07 2316 Pol'!BC72</f>
        <v>0</v>
      </c>
      <c r="H9" s="296">
        <f>'07 2316 Pol'!BD72</f>
        <v>0</v>
      </c>
      <c r="I9" s="297">
        <f>'07 2316 Pol'!BE72</f>
        <v>0</v>
      </c>
    </row>
    <row r="10" spans="1:57" s="128" customFormat="1">
      <c r="A10" s="294" t="str">
        <f>'07 2316 Pol'!B73</f>
        <v>99</v>
      </c>
      <c r="B10" s="62" t="str">
        <f>'07 2316 Pol'!C73</f>
        <v>Staveništní přesun hmot</v>
      </c>
      <c r="D10" s="205"/>
      <c r="E10" s="295">
        <f>'07 2316 Pol'!BA75</f>
        <v>0</v>
      </c>
      <c r="F10" s="296">
        <f>'07 2316 Pol'!BB75</f>
        <v>0</v>
      </c>
      <c r="G10" s="296">
        <f>'07 2316 Pol'!BC75</f>
        <v>0</v>
      </c>
      <c r="H10" s="296">
        <f>'07 2316 Pol'!BD75</f>
        <v>0</v>
      </c>
      <c r="I10" s="297">
        <f>'07 2316 Pol'!BE75</f>
        <v>0</v>
      </c>
    </row>
    <row r="11" spans="1:57" s="128" customFormat="1">
      <c r="A11" s="294" t="str">
        <f>'07 2316 Pol'!B76</f>
        <v>711</v>
      </c>
      <c r="B11" s="62" t="str">
        <f>'07 2316 Pol'!C76</f>
        <v>Izolace proti vodě</v>
      </c>
      <c r="D11" s="205"/>
      <c r="E11" s="295">
        <f>'07 2316 Pol'!BA85</f>
        <v>0</v>
      </c>
      <c r="F11" s="296">
        <f>'07 2316 Pol'!BB85</f>
        <v>0</v>
      </c>
      <c r="G11" s="296">
        <f>'07 2316 Pol'!BC85</f>
        <v>0</v>
      </c>
      <c r="H11" s="296">
        <f>'07 2316 Pol'!BD85</f>
        <v>0</v>
      </c>
      <c r="I11" s="297">
        <f>'07 2316 Pol'!BE85</f>
        <v>0</v>
      </c>
    </row>
    <row r="12" spans="1:57" s="128" customFormat="1">
      <c r="A12" s="294" t="str">
        <f>'07 2316 Pol'!B86</f>
        <v>767</v>
      </c>
      <c r="B12" s="62" t="str">
        <f>'07 2316 Pol'!C86</f>
        <v>Konstrukce zámečnické</v>
      </c>
      <c r="D12" s="205"/>
      <c r="E12" s="295">
        <f>'07 2316 Pol'!BA100</f>
        <v>0</v>
      </c>
      <c r="F12" s="296">
        <f>'07 2316 Pol'!BB100</f>
        <v>0</v>
      </c>
      <c r="G12" s="296">
        <f>'07 2316 Pol'!BC100</f>
        <v>0</v>
      </c>
      <c r="H12" s="296">
        <f>'07 2316 Pol'!BD100</f>
        <v>0</v>
      </c>
      <c r="I12" s="297">
        <f>'07 2316 Pol'!BE100</f>
        <v>0</v>
      </c>
    </row>
    <row r="13" spans="1:57" s="128" customFormat="1" ht="13" thickBot="1">
      <c r="A13" s="294" t="str">
        <f>'07 2316 Pol'!B101</f>
        <v>D96</v>
      </c>
      <c r="B13" s="62" t="str">
        <f>'07 2316 Pol'!C101</f>
        <v>Přesuny suti a vybouraných hmot</v>
      </c>
      <c r="D13" s="205"/>
      <c r="E13" s="295">
        <f>'07 2316 Pol'!BA106</f>
        <v>0</v>
      </c>
      <c r="F13" s="296">
        <f>'07 2316 Pol'!BB106</f>
        <v>0</v>
      </c>
      <c r="G13" s="296">
        <f>'07 2316 Pol'!BC106</f>
        <v>0</v>
      </c>
      <c r="H13" s="296">
        <f>'07 2316 Pol'!BD106</f>
        <v>0</v>
      </c>
      <c r="I13" s="297">
        <f>'07 2316 Pol'!BE106</f>
        <v>0</v>
      </c>
    </row>
    <row r="14" spans="1:57" s="14" customFormat="1" ht="13" thickBot="1">
      <c r="A14" s="206"/>
      <c r="B14" s="207" t="s">
        <v>76</v>
      </c>
      <c r="C14" s="207"/>
      <c r="D14" s="208"/>
      <c r="E14" s="209">
        <f>SUM(E7:E13)</f>
        <v>0</v>
      </c>
      <c r="F14" s="210">
        <f>SUM(F7:F13)</f>
        <v>0</v>
      </c>
      <c r="G14" s="210">
        <f>SUM(G7:G13)</f>
        <v>0</v>
      </c>
      <c r="H14" s="210">
        <f>SUM(H7:H13)</f>
        <v>0</v>
      </c>
      <c r="I14" s="211">
        <f>SUM(I7:I13)</f>
        <v>0</v>
      </c>
    </row>
    <row r="15" spans="1:57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57" ht="19.5" customHeight="1">
      <c r="A16" s="197"/>
      <c r="B16" s="197"/>
      <c r="C16" s="197"/>
      <c r="D16" s="197"/>
      <c r="E16" s="197"/>
      <c r="F16" s="197"/>
      <c r="G16" s="212"/>
      <c r="H16" s="197"/>
      <c r="I16" s="197"/>
      <c r="BA16" s="134"/>
      <c r="BB16" s="134"/>
      <c r="BC16" s="134"/>
      <c r="BD16" s="134"/>
      <c r="BE16" s="134"/>
    </row>
    <row r="17" spans="1:53" ht="13" thickBot="1"/>
    <row r="18" spans="1:53">
      <c r="A18" s="163"/>
      <c r="B18" s="164"/>
      <c r="C18" s="164"/>
      <c r="D18" s="213"/>
      <c r="E18" s="214"/>
      <c r="F18" s="215"/>
      <c r="G18" s="216"/>
      <c r="H18" s="217"/>
      <c r="I18" s="218"/>
    </row>
    <row r="19" spans="1:53">
      <c r="A19" s="157"/>
      <c r="B19" s="148"/>
      <c r="C19" s="148"/>
      <c r="D19" s="219"/>
      <c r="E19" s="220"/>
      <c r="F19" s="221"/>
      <c r="G19" s="222"/>
      <c r="H19" s="223"/>
      <c r="I19" s="224"/>
      <c r="BA19" s="1">
        <v>0</v>
      </c>
    </row>
    <row r="20" spans="1:53">
      <c r="A20" s="157"/>
      <c r="B20" s="148"/>
      <c r="C20" s="148"/>
      <c r="D20" s="219"/>
      <c r="E20" s="220"/>
      <c r="F20" s="221"/>
      <c r="G20" s="222"/>
      <c r="H20" s="223"/>
      <c r="I20" s="224"/>
      <c r="BA20" s="1">
        <v>0</v>
      </c>
    </row>
    <row r="21" spans="1:53">
      <c r="A21" s="157"/>
      <c r="B21" s="148"/>
      <c r="C21" s="148"/>
      <c r="D21" s="219"/>
      <c r="E21" s="220"/>
      <c r="F21" s="221"/>
      <c r="G21" s="222"/>
      <c r="H21" s="223"/>
      <c r="I21" s="224"/>
      <c r="BA21" s="1">
        <v>0</v>
      </c>
    </row>
    <row r="22" spans="1:53">
      <c r="A22" s="157"/>
      <c r="B22" s="148"/>
      <c r="C22" s="148"/>
      <c r="D22" s="219"/>
      <c r="E22" s="220"/>
      <c r="F22" s="221"/>
      <c r="G22" s="222"/>
      <c r="H22" s="223"/>
      <c r="I22" s="224"/>
      <c r="BA22" s="1">
        <v>0</v>
      </c>
    </row>
    <row r="23" spans="1:53">
      <c r="A23" s="157"/>
      <c r="B23" s="148"/>
      <c r="C23" s="148"/>
      <c r="D23" s="219"/>
      <c r="E23" s="220"/>
      <c r="F23" s="221"/>
      <c r="G23" s="222"/>
      <c r="H23" s="223"/>
      <c r="I23" s="224"/>
      <c r="BA23" s="1">
        <v>1</v>
      </c>
    </row>
    <row r="24" spans="1:53">
      <c r="A24" s="157"/>
      <c r="B24" s="148"/>
      <c r="C24" s="148"/>
      <c r="D24" s="219"/>
      <c r="E24" s="220"/>
      <c r="F24" s="221"/>
      <c r="G24" s="222"/>
      <c r="H24" s="223"/>
      <c r="I24" s="224"/>
      <c r="BA24" s="1">
        <v>1</v>
      </c>
    </row>
    <row r="25" spans="1:53">
      <c r="A25" s="157"/>
      <c r="B25" s="148"/>
      <c r="C25" s="148"/>
      <c r="D25" s="219"/>
      <c r="E25" s="220"/>
      <c r="F25" s="221"/>
      <c r="G25" s="222"/>
      <c r="H25" s="223"/>
      <c r="I25" s="224"/>
      <c r="BA25" s="1">
        <v>2</v>
      </c>
    </row>
    <row r="26" spans="1:53">
      <c r="A26" s="157"/>
      <c r="B26" s="148"/>
      <c r="C26" s="148"/>
      <c r="D26" s="219"/>
      <c r="E26" s="220"/>
      <c r="F26" s="221"/>
      <c r="G26" s="222"/>
      <c r="H26" s="223"/>
      <c r="I26" s="224"/>
      <c r="BA26" s="1">
        <v>2</v>
      </c>
    </row>
    <row r="27" spans="1:53" ht="13" thickBot="1">
      <c r="A27" s="225"/>
      <c r="B27" s="226"/>
      <c r="C27" s="227"/>
      <c r="D27" s="228"/>
      <c r="E27" s="229"/>
      <c r="F27" s="230"/>
      <c r="G27" s="230"/>
      <c r="H27" s="1095"/>
      <c r="I27" s="1096"/>
    </row>
    <row r="29" spans="1:53">
      <c r="B29" s="14"/>
      <c r="F29" s="231"/>
      <c r="G29" s="232"/>
      <c r="H29" s="232"/>
      <c r="I29" s="46"/>
    </row>
    <row r="30" spans="1:53">
      <c r="F30" s="231"/>
      <c r="G30" s="232"/>
      <c r="H30" s="232"/>
      <c r="I30" s="46"/>
    </row>
    <row r="31" spans="1:53">
      <c r="F31" s="231"/>
      <c r="G31" s="232"/>
      <c r="H31" s="232"/>
      <c r="I31" s="46"/>
    </row>
    <row r="32" spans="1:53">
      <c r="F32" s="231"/>
      <c r="G32" s="232"/>
      <c r="H32" s="232"/>
      <c r="I32" s="46"/>
    </row>
    <row r="33" spans="6:9">
      <c r="F33" s="231"/>
      <c r="G33" s="232"/>
      <c r="H33" s="232"/>
      <c r="I33" s="46"/>
    </row>
    <row r="34" spans="6:9">
      <c r="F34" s="231"/>
      <c r="G34" s="232"/>
      <c r="H34" s="232"/>
      <c r="I34" s="46"/>
    </row>
    <row r="35" spans="6:9">
      <c r="F35" s="231"/>
      <c r="G35" s="232"/>
      <c r="H35" s="232"/>
      <c r="I35" s="46"/>
    </row>
    <row r="36" spans="6:9">
      <c r="F36" s="231"/>
      <c r="G36" s="232"/>
      <c r="H36" s="232"/>
      <c r="I36" s="46"/>
    </row>
    <row r="37" spans="6:9">
      <c r="F37" s="231"/>
      <c r="G37" s="232"/>
      <c r="H37" s="232"/>
      <c r="I37" s="46"/>
    </row>
    <row r="38" spans="6:9">
      <c r="F38" s="231"/>
      <c r="G38" s="232"/>
      <c r="H38" s="232"/>
      <c r="I38" s="46"/>
    </row>
    <row r="39" spans="6:9">
      <c r="F39" s="231"/>
      <c r="G39" s="232"/>
      <c r="H39" s="232"/>
      <c r="I39" s="46"/>
    </row>
    <row r="40" spans="6:9">
      <c r="F40" s="231"/>
      <c r="G40" s="232"/>
      <c r="H40" s="232"/>
      <c r="I40" s="46"/>
    </row>
    <row r="41" spans="6:9">
      <c r="F41" s="231"/>
      <c r="G41" s="232"/>
      <c r="H41" s="232"/>
      <c r="I41" s="46"/>
    </row>
    <row r="42" spans="6:9">
      <c r="F42" s="231"/>
      <c r="G42" s="232"/>
      <c r="H42" s="232"/>
      <c r="I42" s="46"/>
    </row>
    <row r="43" spans="6:9">
      <c r="F43" s="231"/>
      <c r="G43" s="232"/>
      <c r="H43" s="232"/>
      <c r="I43" s="46"/>
    </row>
    <row r="44" spans="6:9">
      <c r="F44" s="231"/>
      <c r="G44" s="232"/>
      <c r="H44" s="232"/>
      <c r="I44" s="46"/>
    </row>
    <row r="45" spans="6:9">
      <c r="F45" s="231"/>
      <c r="G45" s="232"/>
      <c r="H45" s="232"/>
      <c r="I45" s="46"/>
    </row>
    <row r="46" spans="6:9">
      <c r="F46" s="231"/>
      <c r="G46" s="232"/>
      <c r="H46" s="232"/>
      <c r="I46" s="46"/>
    </row>
    <row r="47" spans="6:9">
      <c r="F47" s="231"/>
      <c r="G47" s="232"/>
      <c r="H47" s="232"/>
      <c r="I47" s="46"/>
    </row>
    <row r="48" spans="6:9">
      <c r="F48" s="231"/>
      <c r="G48" s="232"/>
      <c r="H48" s="232"/>
      <c r="I48" s="46"/>
    </row>
    <row r="49" spans="6:9">
      <c r="F49" s="231"/>
      <c r="G49" s="232"/>
      <c r="H49" s="232"/>
      <c r="I49" s="46"/>
    </row>
    <row r="50" spans="6:9">
      <c r="F50" s="231"/>
      <c r="G50" s="232"/>
      <c r="H50" s="232"/>
      <c r="I50" s="46"/>
    </row>
    <row r="51" spans="6:9">
      <c r="F51" s="231"/>
      <c r="G51" s="232"/>
      <c r="H51" s="232"/>
      <c r="I51" s="46"/>
    </row>
    <row r="52" spans="6:9">
      <c r="F52" s="231"/>
      <c r="G52" s="232"/>
      <c r="H52" s="232"/>
      <c r="I52" s="46"/>
    </row>
    <row r="53" spans="6:9">
      <c r="F53" s="231"/>
      <c r="G53" s="232"/>
      <c r="H53" s="232"/>
      <c r="I53" s="46"/>
    </row>
    <row r="54" spans="6:9">
      <c r="F54" s="231"/>
      <c r="G54" s="232"/>
      <c r="H54" s="232"/>
      <c r="I54" s="46"/>
    </row>
    <row r="55" spans="6:9">
      <c r="F55" s="231"/>
      <c r="G55" s="232"/>
      <c r="H55" s="232"/>
      <c r="I55" s="46"/>
    </row>
    <row r="56" spans="6:9">
      <c r="F56" s="231"/>
      <c r="G56" s="232"/>
      <c r="H56" s="232"/>
      <c r="I56" s="46"/>
    </row>
    <row r="57" spans="6:9">
      <c r="F57" s="231"/>
      <c r="G57" s="232"/>
      <c r="H57" s="232"/>
      <c r="I57" s="46"/>
    </row>
    <row r="58" spans="6:9">
      <c r="F58" s="231"/>
      <c r="G58" s="232"/>
      <c r="H58" s="232"/>
      <c r="I58" s="46"/>
    </row>
    <row r="59" spans="6:9">
      <c r="F59" s="231"/>
      <c r="G59" s="232"/>
      <c r="H59" s="232"/>
      <c r="I59" s="46"/>
    </row>
    <row r="60" spans="6:9">
      <c r="F60" s="231"/>
      <c r="G60" s="232"/>
      <c r="H60" s="232"/>
      <c r="I60" s="46"/>
    </row>
    <row r="61" spans="6:9">
      <c r="F61" s="231"/>
      <c r="G61" s="232"/>
      <c r="H61" s="232"/>
      <c r="I61" s="46"/>
    </row>
    <row r="62" spans="6:9">
      <c r="F62" s="231"/>
      <c r="G62" s="232"/>
      <c r="H62" s="232"/>
      <c r="I62" s="46"/>
    </row>
    <row r="63" spans="6:9">
      <c r="F63" s="231"/>
      <c r="G63" s="232"/>
      <c r="H63" s="232"/>
      <c r="I63" s="46"/>
    </row>
    <row r="64" spans="6:9">
      <c r="F64" s="231"/>
      <c r="G64" s="232"/>
      <c r="H64" s="232"/>
      <c r="I64" s="46"/>
    </row>
    <row r="65" spans="6:9">
      <c r="F65" s="231"/>
      <c r="G65" s="232"/>
      <c r="H65" s="232"/>
      <c r="I65" s="46"/>
    </row>
    <row r="66" spans="6:9">
      <c r="F66" s="231"/>
      <c r="G66" s="232"/>
      <c r="H66" s="232"/>
      <c r="I66" s="46"/>
    </row>
    <row r="67" spans="6:9">
      <c r="F67" s="231"/>
      <c r="G67" s="232"/>
      <c r="H67" s="232"/>
      <c r="I67" s="46"/>
    </row>
    <row r="68" spans="6:9">
      <c r="F68" s="231"/>
      <c r="G68" s="232"/>
      <c r="H68" s="232"/>
      <c r="I68" s="46"/>
    </row>
    <row r="69" spans="6:9">
      <c r="F69" s="231"/>
      <c r="G69" s="232"/>
      <c r="H69" s="232"/>
      <c r="I69" s="46"/>
    </row>
    <row r="70" spans="6:9">
      <c r="F70" s="231"/>
      <c r="G70" s="232"/>
      <c r="H70" s="232"/>
      <c r="I70" s="46"/>
    </row>
    <row r="71" spans="6:9">
      <c r="F71" s="231"/>
      <c r="G71" s="232"/>
      <c r="H71" s="232"/>
      <c r="I71" s="46"/>
    </row>
    <row r="72" spans="6:9">
      <c r="F72" s="231"/>
      <c r="G72" s="232"/>
      <c r="H72" s="232"/>
      <c r="I72" s="46"/>
    </row>
    <row r="73" spans="6:9">
      <c r="F73" s="231"/>
      <c r="G73" s="232"/>
      <c r="H73" s="232"/>
      <c r="I73" s="46"/>
    </row>
    <row r="74" spans="6:9">
      <c r="F74" s="231"/>
      <c r="G74" s="232"/>
      <c r="H74" s="232"/>
      <c r="I74" s="46"/>
    </row>
    <row r="75" spans="6:9">
      <c r="F75" s="231"/>
      <c r="G75" s="232"/>
      <c r="H75" s="232"/>
      <c r="I75" s="46"/>
    </row>
    <row r="76" spans="6:9">
      <c r="F76" s="231"/>
      <c r="G76" s="232"/>
      <c r="H76" s="232"/>
      <c r="I76" s="46"/>
    </row>
    <row r="77" spans="6:9">
      <c r="F77" s="231"/>
      <c r="G77" s="232"/>
      <c r="H77" s="232"/>
      <c r="I77" s="46"/>
    </row>
    <row r="78" spans="6:9">
      <c r="F78" s="231"/>
      <c r="G78" s="232"/>
      <c r="H78" s="232"/>
      <c r="I78" s="46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 enableFormatConditionsCalculation="0"/>
  <dimension ref="A1:CB179"/>
  <sheetViews>
    <sheetView showGridLines="0" showZeros="0" topLeftCell="A28" zoomScaleSheetLayoutView="100" workbookViewId="0">
      <selection activeCell="L22" sqref="L22"/>
    </sheetView>
  </sheetViews>
  <sheetFormatPr baseColWidth="10" defaultColWidth="8.7109375" defaultRowHeight="12" x14ac:dyDescent="0"/>
  <cols>
    <col min="1" max="1" width="4.42578125" style="233" customWidth="1"/>
    <col min="2" max="2" width="11.5703125" style="233" customWidth="1"/>
    <col min="3" max="3" width="40.42578125" style="233" customWidth="1"/>
    <col min="4" max="4" width="5.5703125" style="233" customWidth="1"/>
    <col min="5" max="5" width="8.5703125" style="243" customWidth="1"/>
    <col min="6" max="6" width="9.85546875" style="233" customWidth="1"/>
    <col min="7" max="7" width="13.85546875" style="233" customWidth="1"/>
    <col min="8" max="8" width="11.7109375" style="233" hidden="1" customWidth="1"/>
    <col min="9" max="9" width="11.5703125" style="233" hidden="1" customWidth="1"/>
    <col min="10" max="10" width="11" style="233" hidden="1" customWidth="1"/>
    <col min="11" max="11" width="10.42578125" style="233" hidden="1" customWidth="1"/>
    <col min="12" max="12" width="75.42578125" style="233" customWidth="1"/>
    <col min="13" max="13" width="45.28515625" style="233" customWidth="1"/>
    <col min="14" max="16384" width="8.7109375" style="233"/>
  </cols>
  <sheetData>
    <row r="1" spans="1:80" ht="15">
      <c r="A1" s="1099" t="s">
        <v>77</v>
      </c>
      <c r="B1" s="1099"/>
      <c r="C1" s="1099"/>
      <c r="D1" s="1099"/>
      <c r="E1" s="1099"/>
      <c r="F1" s="1099"/>
      <c r="G1" s="1099"/>
    </row>
    <row r="2" spans="1:80" ht="14.25" customHeight="1" thickBot="1">
      <c r="B2" s="234"/>
      <c r="C2" s="235"/>
      <c r="D2" s="235"/>
      <c r="E2" s="236"/>
      <c r="F2" s="235"/>
      <c r="G2" s="235"/>
    </row>
    <row r="3" spans="1:80" ht="13" thickTop="1">
      <c r="A3" s="1088" t="s">
        <v>2</v>
      </c>
      <c r="B3" s="1089"/>
      <c r="C3" s="187" t="s">
        <v>97</v>
      </c>
      <c r="D3" s="237"/>
      <c r="E3" s="238" t="s">
        <v>78</v>
      </c>
      <c r="F3" s="239" t="str">
        <f>'07 2316 Rek'!H1</f>
        <v>23/16</v>
      </c>
      <c r="G3" s="240"/>
    </row>
    <row r="4" spans="1:80" ht="13" thickBot="1">
      <c r="A4" s="1100" t="s">
        <v>73</v>
      </c>
      <c r="B4" s="1091"/>
      <c r="C4" s="193" t="s">
        <v>1413</v>
      </c>
      <c r="D4" s="241"/>
      <c r="E4" s="1101" t="str">
        <f>'07 2316 Rek'!G2</f>
        <v>Rozpočet projektanta</v>
      </c>
      <c r="F4" s="1102"/>
      <c r="G4" s="1103"/>
    </row>
    <row r="5" spans="1:80" ht="13" thickTop="1">
      <c r="A5" s="242"/>
      <c r="G5" s="244"/>
    </row>
    <row r="6" spans="1:80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80">
      <c r="A7" s="250" t="s">
        <v>90</v>
      </c>
      <c r="B7" s="251" t="s">
        <v>91</v>
      </c>
      <c r="C7" s="252" t="s">
        <v>92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>
      <c r="A8" s="261">
        <v>1</v>
      </c>
      <c r="B8" s="262" t="s">
        <v>205</v>
      </c>
      <c r="C8" s="263" t="s">
        <v>206</v>
      </c>
      <c r="D8" s="264" t="s">
        <v>207</v>
      </c>
      <c r="E8" s="265">
        <v>111.93</v>
      </c>
      <c r="F8" s="265"/>
      <c r="G8" s="266">
        <f>E8*F8</f>
        <v>0</v>
      </c>
      <c r="H8" s="267">
        <v>0</v>
      </c>
      <c r="I8" s="268">
        <f>E8*H8</f>
        <v>0</v>
      </c>
      <c r="J8" s="267">
        <v>0</v>
      </c>
      <c r="K8" s="268">
        <f>E8*J8</f>
        <v>0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80">
      <c r="A9" s="269"/>
      <c r="B9" s="272"/>
      <c r="C9" s="1097" t="s">
        <v>1414</v>
      </c>
      <c r="D9" s="1098"/>
      <c r="E9" s="273">
        <v>0</v>
      </c>
      <c r="F9" s="274"/>
      <c r="G9" s="275"/>
      <c r="H9" s="276"/>
      <c r="I9" s="270"/>
      <c r="J9" s="277"/>
      <c r="K9" s="270"/>
      <c r="M9" s="271" t="s">
        <v>1414</v>
      </c>
      <c r="O9" s="260"/>
    </row>
    <row r="10" spans="1:80">
      <c r="A10" s="269"/>
      <c r="B10" s="272"/>
      <c r="C10" s="1097" t="s">
        <v>1415</v>
      </c>
      <c r="D10" s="1098"/>
      <c r="E10" s="273">
        <v>103.53</v>
      </c>
      <c r="F10" s="274"/>
      <c r="G10" s="275"/>
      <c r="H10" s="276"/>
      <c r="I10" s="270"/>
      <c r="J10" s="277"/>
      <c r="K10" s="270"/>
      <c r="M10" s="271" t="s">
        <v>1415</v>
      </c>
      <c r="O10" s="260"/>
    </row>
    <row r="11" spans="1:80">
      <c r="A11" s="269"/>
      <c r="B11" s="272"/>
      <c r="C11" s="1097" t="s">
        <v>1416</v>
      </c>
      <c r="D11" s="1098"/>
      <c r="E11" s="273">
        <v>8.4</v>
      </c>
      <c r="F11" s="274"/>
      <c r="G11" s="275"/>
      <c r="H11" s="276"/>
      <c r="I11" s="270"/>
      <c r="J11" s="277"/>
      <c r="K11" s="270"/>
      <c r="M11" s="271" t="s">
        <v>1416</v>
      </c>
      <c r="O11" s="260"/>
    </row>
    <row r="12" spans="1:80">
      <c r="A12" s="261">
        <v>2</v>
      </c>
      <c r="B12" s="262" t="s">
        <v>209</v>
      </c>
      <c r="C12" s="263" t="s">
        <v>210</v>
      </c>
      <c r="D12" s="264" t="s">
        <v>207</v>
      </c>
      <c r="E12" s="265">
        <v>111.93</v>
      </c>
      <c r="F12" s="265"/>
      <c r="G12" s="266">
        <f>E12*F12</f>
        <v>0</v>
      </c>
      <c r="H12" s="267">
        <v>0</v>
      </c>
      <c r="I12" s="268">
        <f>E12*H12</f>
        <v>0</v>
      </c>
      <c r="J12" s="267">
        <v>0</v>
      </c>
      <c r="K12" s="268">
        <f>E12*J12</f>
        <v>0</v>
      </c>
      <c r="O12" s="260">
        <v>2</v>
      </c>
      <c r="AA12" s="233">
        <v>1</v>
      </c>
      <c r="AB12" s="233">
        <v>1</v>
      </c>
      <c r="AC12" s="233">
        <v>1</v>
      </c>
      <c r="AZ12" s="233">
        <v>1</v>
      </c>
      <c r="BA12" s="233">
        <f>IF(AZ12=1,G12,0)</f>
        <v>0</v>
      </c>
      <c r="BB12" s="233">
        <f>IF(AZ12=2,G12,0)</f>
        <v>0</v>
      </c>
      <c r="BC12" s="233">
        <f>IF(AZ12=3,G12,0)</f>
        <v>0</v>
      </c>
      <c r="BD12" s="233">
        <f>IF(AZ12=4,G12,0)</f>
        <v>0</v>
      </c>
      <c r="BE12" s="233">
        <f>IF(AZ12=5,G12,0)</f>
        <v>0</v>
      </c>
      <c r="CA12" s="260">
        <v>1</v>
      </c>
      <c r="CB12" s="260">
        <v>1</v>
      </c>
    </row>
    <row r="13" spans="1:80">
      <c r="A13" s="261">
        <v>3</v>
      </c>
      <c r="B13" s="262" t="s">
        <v>1417</v>
      </c>
      <c r="C13" s="263" t="s">
        <v>1418</v>
      </c>
      <c r="D13" s="264" t="s">
        <v>207</v>
      </c>
      <c r="E13" s="265">
        <v>2.16</v>
      </c>
      <c r="F13" s="265"/>
      <c r="G13" s="266">
        <f>E13*F13</f>
        <v>0</v>
      </c>
      <c r="H13" s="267">
        <v>0</v>
      </c>
      <c r="I13" s="268">
        <f>E13*H13</f>
        <v>0</v>
      </c>
      <c r="J13" s="267">
        <v>0</v>
      </c>
      <c r="K13" s="268">
        <f>E13*J13</f>
        <v>0</v>
      </c>
      <c r="O13" s="260">
        <v>2</v>
      </c>
      <c r="AA13" s="233">
        <v>1</v>
      </c>
      <c r="AB13" s="233">
        <v>1</v>
      </c>
      <c r="AC13" s="233">
        <v>1</v>
      </c>
      <c r="AZ13" s="233">
        <v>1</v>
      </c>
      <c r="BA13" s="233">
        <f>IF(AZ13=1,G13,0)</f>
        <v>0</v>
      </c>
      <c r="BB13" s="233">
        <f>IF(AZ13=2,G13,0)</f>
        <v>0</v>
      </c>
      <c r="BC13" s="233">
        <f>IF(AZ13=3,G13,0)</f>
        <v>0</v>
      </c>
      <c r="BD13" s="233">
        <f>IF(AZ13=4,G13,0)</f>
        <v>0</v>
      </c>
      <c r="BE13" s="233">
        <f>IF(AZ13=5,G13,0)</f>
        <v>0</v>
      </c>
      <c r="CA13" s="260">
        <v>1</v>
      </c>
      <c r="CB13" s="260">
        <v>1</v>
      </c>
    </row>
    <row r="14" spans="1:80">
      <c r="A14" s="269"/>
      <c r="B14" s="272"/>
      <c r="C14" s="1097" t="s">
        <v>1419</v>
      </c>
      <c r="D14" s="1098"/>
      <c r="E14" s="273">
        <v>2.16</v>
      </c>
      <c r="F14" s="274"/>
      <c r="G14" s="275"/>
      <c r="H14" s="276"/>
      <c r="I14" s="270"/>
      <c r="J14" s="277"/>
      <c r="K14" s="270"/>
      <c r="M14" s="271" t="s">
        <v>1419</v>
      </c>
      <c r="O14" s="260"/>
    </row>
    <row r="15" spans="1:80">
      <c r="A15" s="261">
        <v>4</v>
      </c>
      <c r="B15" s="262" t="s">
        <v>1420</v>
      </c>
      <c r="C15" s="263" t="s">
        <v>1421</v>
      </c>
      <c r="D15" s="264" t="s">
        <v>207</v>
      </c>
      <c r="E15" s="265">
        <v>44.8155</v>
      </c>
      <c r="F15" s="265"/>
      <c r="G15" s="266">
        <f>E15*F15</f>
        <v>0</v>
      </c>
      <c r="H15" s="267">
        <v>0</v>
      </c>
      <c r="I15" s="268">
        <f>E15*H15</f>
        <v>0</v>
      </c>
      <c r="J15" s="267">
        <v>0</v>
      </c>
      <c r="K15" s="268">
        <f>E15*J15</f>
        <v>0</v>
      </c>
      <c r="O15" s="260">
        <v>2</v>
      </c>
      <c r="AA15" s="233">
        <v>1</v>
      </c>
      <c r="AB15" s="233">
        <v>1</v>
      </c>
      <c r="AC15" s="233">
        <v>1</v>
      </c>
      <c r="AZ15" s="233">
        <v>1</v>
      </c>
      <c r="BA15" s="233">
        <f>IF(AZ15=1,G15,0)</f>
        <v>0</v>
      </c>
      <c r="BB15" s="233">
        <f>IF(AZ15=2,G15,0)</f>
        <v>0</v>
      </c>
      <c r="BC15" s="233">
        <f>IF(AZ15=3,G15,0)</f>
        <v>0</v>
      </c>
      <c r="BD15" s="233">
        <f>IF(AZ15=4,G15,0)</f>
        <v>0</v>
      </c>
      <c r="BE15" s="233">
        <f>IF(AZ15=5,G15,0)</f>
        <v>0</v>
      </c>
      <c r="CA15" s="260">
        <v>1</v>
      </c>
      <c r="CB15" s="260">
        <v>1</v>
      </c>
    </row>
    <row r="16" spans="1:80">
      <c r="A16" s="269"/>
      <c r="B16" s="272"/>
      <c r="C16" s="1097" t="s">
        <v>1422</v>
      </c>
      <c r="D16" s="1098"/>
      <c r="E16" s="273">
        <v>6.4394999999999998</v>
      </c>
      <c r="F16" s="274"/>
      <c r="G16" s="275"/>
      <c r="H16" s="276"/>
      <c r="I16" s="270"/>
      <c r="J16" s="277"/>
      <c r="K16" s="270"/>
      <c r="M16" s="271" t="s">
        <v>1422</v>
      </c>
      <c r="O16" s="260"/>
    </row>
    <row r="17" spans="1:80">
      <c r="A17" s="269"/>
      <c r="B17" s="272"/>
      <c r="C17" s="1097" t="s">
        <v>1423</v>
      </c>
      <c r="D17" s="1098"/>
      <c r="E17" s="273">
        <v>35.496000000000002</v>
      </c>
      <c r="F17" s="274"/>
      <c r="G17" s="275"/>
      <c r="H17" s="276"/>
      <c r="I17" s="270"/>
      <c r="J17" s="277"/>
      <c r="K17" s="270"/>
      <c r="M17" s="271" t="s">
        <v>1423</v>
      </c>
      <c r="O17" s="260"/>
    </row>
    <row r="18" spans="1:80">
      <c r="A18" s="269"/>
      <c r="B18" s="272"/>
      <c r="C18" s="1097" t="s">
        <v>1424</v>
      </c>
      <c r="D18" s="1098"/>
      <c r="E18" s="273">
        <v>2.88</v>
      </c>
      <c r="F18" s="274"/>
      <c r="G18" s="275"/>
      <c r="H18" s="276"/>
      <c r="I18" s="270"/>
      <c r="J18" s="277"/>
      <c r="K18" s="270"/>
      <c r="M18" s="271" t="s">
        <v>1424</v>
      </c>
      <c r="O18" s="260"/>
    </row>
    <row r="19" spans="1:80">
      <c r="A19" s="261">
        <v>5</v>
      </c>
      <c r="B19" s="262" t="s">
        <v>1425</v>
      </c>
      <c r="C19" s="263" t="s">
        <v>1426</v>
      </c>
      <c r="D19" s="264" t="s">
        <v>207</v>
      </c>
      <c r="E19" s="265">
        <v>44.8155</v>
      </c>
      <c r="F19" s="265"/>
      <c r="G19" s="266">
        <f>E19*F19</f>
        <v>0</v>
      </c>
      <c r="H19" s="267">
        <v>0</v>
      </c>
      <c r="I19" s="268">
        <f>E19*H19</f>
        <v>0</v>
      </c>
      <c r="J19" s="267">
        <v>0</v>
      </c>
      <c r="K19" s="268">
        <f>E19*J19</f>
        <v>0</v>
      </c>
      <c r="O19" s="260">
        <v>2</v>
      </c>
      <c r="AA19" s="233">
        <v>1</v>
      </c>
      <c r="AB19" s="233">
        <v>1</v>
      </c>
      <c r="AC19" s="233">
        <v>1</v>
      </c>
      <c r="AZ19" s="233">
        <v>1</v>
      </c>
      <c r="BA19" s="233">
        <f>IF(AZ19=1,G19,0)</f>
        <v>0</v>
      </c>
      <c r="BB19" s="233">
        <f>IF(AZ19=2,G19,0)</f>
        <v>0</v>
      </c>
      <c r="BC19" s="233">
        <f>IF(AZ19=3,G19,0)</f>
        <v>0</v>
      </c>
      <c r="BD19" s="233">
        <f>IF(AZ19=4,G19,0)</f>
        <v>0</v>
      </c>
      <c r="BE19" s="233">
        <f>IF(AZ19=5,G19,0)</f>
        <v>0</v>
      </c>
      <c r="CA19" s="260">
        <v>1</v>
      </c>
      <c r="CB19" s="260">
        <v>1</v>
      </c>
    </row>
    <row r="20" spans="1:80">
      <c r="A20" s="261">
        <v>6</v>
      </c>
      <c r="B20" s="262" t="s">
        <v>1427</v>
      </c>
      <c r="C20" s="263" t="s">
        <v>1428</v>
      </c>
      <c r="D20" s="264" t="s">
        <v>207</v>
      </c>
      <c r="E20" s="265">
        <v>1.512</v>
      </c>
      <c r="F20" s="265"/>
      <c r="G20" s="266">
        <f>E20*F20</f>
        <v>0</v>
      </c>
      <c r="H20" s="267">
        <v>0</v>
      </c>
      <c r="I20" s="268">
        <f>E20*H20</f>
        <v>0</v>
      </c>
      <c r="J20" s="267">
        <v>0</v>
      </c>
      <c r="K20" s="268">
        <f>E20*J20</f>
        <v>0</v>
      </c>
      <c r="O20" s="260">
        <v>2</v>
      </c>
      <c r="AA20" s="233">
        <v>1</v>
      </c>
      <c r="AB20" s="233">
        <v>1</v>
      </c>
      <c r="AC20" s="233">
        <v>1</v>
      </c>
      <c r="AZ20" s="233">
        <v>1</v>
      </c>
      <c r="BA20" s="233">
        <f>IF(AZ20=1,G20,0)</f>
        <v>0</v>
      </c>
      <c r="BB20" s="233">
        <f>IF(AZ20=2,G20,0)</f>
        <v>0</v>
      </c>
      <c r="BC20" s="233">
        <f>IF(AZ20=3,G20,0)</f>
        <v>0</v>
      </c>
      <c r="BD20" s="233">
        <f>IF(AZ20=4,G20,0)</f>
        <v>0</v>
      </c>
      <c r="BE20" s="233">
        <f>IF(AZ20=5,G20,0)</f>
        <v>0</v>
      </c>
      <c r="CA20" s="260">
        <v>1</v>
      </c>
      <c r="CB20" s="260">
        <v>1</v>
      </c>
    </row>
    <row r="21" spans="1:80">
      <c r="A21" s="269"/>
      <c r="B21" s="272"/>
      <c r="C21" s="1097" t="s">
        <v>1429</v>
      </c>
      <c r="D21" s="1098"/>
      <c r="E21" s="273">
        <v>1.512</v>
      </c>
      <c r="F21" s="274"/>
      <c r="G21" s="275"/>
      <c r="H21" s="276"/>
      <c r="I21" s="270"/>
      <c r="J21" s="277"/>
      <c r="K21" s="270"/>
      <c r="M21" s="271" t="s">
        <v>1429</v>
      </c>
      <c r="O21" s="260"/>
    </row>
    <row r="22" spans="1:80">
      <c r="A22" s="261">
        <v>7</v>
      </c>
      <c r="B22" s="262" t="s">
        <v>1427</v>
      </c>
      <c r="C22" s="263" t="s">
        <v>1428</v>
      </c>
      <c r="D22" s="264" t="s">
        <v>207</v>
      </c>
      <c r="E22" s="265">
        <v>1.3160000000000001</v>
      </c>
      <c r="F22" s="265"/>
      <c r="G22" s="266">
        <f>E22*F22</f>
        <v>0</v>
      </c>
      <c r="H22" s="267">
        <v>0</v>
      </c>
      <c r="I22" s="268">
        <f>E22*H22</f>
        <v>0</v>
      </c>
      <c r="J22" s="267">
        <v>0</v>
      </c>
      <c r="K22" s="268">
        <f>E22*J22</f>
        <v>0</v>
      </c>
      <c r="O22" s="260">
        <v>2</v>
      </c>
      <c r="AA22" s="233">
        <v>1</v>
      </c>
      <c r="AB22" s="233">
        <v>1</v>
      </c>
      <c r="AC22" s="233">
        <v>1</v>
      </c>
      <c r="AZ22" s="233">
        <v>1</v>
      </c>
      <c r="BA22" s="233">
        <f>IF(AZ22=1,G22,0)</f>
        <v>0</v>
      </c>
      <c r="BB22" s="233">
        <f>IF(AZ22=2,G22,0)</f>
        <v>0</v>
      </c>
      <c r="BC22" s="233">
        <f>IF(AZ22=3,G22,0)</f>
        <v>0</v>
      </c>
      <c r="BD22" s="233">
        <f>IF(AZ22=4,G22,0)</f>
        <v>0</v>
      </c>
      <c r="BE22" s="233">
        <f>IF(AZ22=5,G22,0)</f>
        <v>0</v>
      </c>
      <c r="CA22" s="260">
        <v>1</v>
      </c>
      <c r="CB22" s="260">
        <v>1</v>
      </c>
    </row>
    <row r="23" spans="1:80">
      <c r="A23" s="269"/>
      <c r="B23" s="272"/>
      <c r="C23" s="1097" t="s">
        <v>1430</v>
      </c>
      <c r="D23" s="1098"/>
      <c r="E23" s="273">
        <v>1.3160000000000001</v>
      </c>
      <c r="F23" s="274"/>
      <c r="G23" s="275"/>
      <c r="H23" s="276"/>
      <c r="I23" s="270"/>
      <c r="J23" s="277"/>
      <c r="K23" s="270"/>
      <c r="M23" s="271" t="s">
        <v>1430</v>
      </c>
      <c r="O23" s="260"/>
    </row>
    <row r="24" spans="1:80">
      <c r="A24" s="261">
        <v>8</v>
      </c>
      <c r="B24" s="262" t="s">
        <v>1431</v>
      </c>
      <c r="C24" s="263" t="s">
        <v>1432</v>
      </c>
      <c r="D24" s="264" t="s">
        <v>207</v>
      </c>
      <c r="E24" s="265">
        <v>2.8279999999999998</v>
      </c>
      <c r="F24" s="265"/>
      <c r="G24" s="266">
        <f>E24*F24</f>
        <v>0</v>
      </c>
      <c r="H24" s="267">
        <v>0</v>
      </c>
      <c r="I24" s="268">
        <f>E24*H24</f>
        <v>0</v>
      </c>
      <c r="J24" s="267">
        <v>0</v>
      </c>
      <c r="K24" s="268">
        <f>E24*J24</f>
        <v>0</v>
      </c>
      <c r="O24" s="260">
        <v>2</v>
      </c>
      <c r="AA24" s="233">
        <v>1</v>
      </c>
      <c r="AB24" s="233">
        <v>1</v>
      </c>
      <c r="AC24" s="233">
        <v>1</v>
      </c>
      <c r="AZ24" s="233">
        <v>1</v>
      </c>
      <c r="BA24" s="233">
        <f>IF(AZ24=1,G24,0)</f>
        <v>0</v>
      </c>
      <c r="BB24" s="233">
        <f>IF(AZ24=2,G24,0)</f>
        <v>0</v>
      </c>
      <c r="BC24" s="233">
        <f>IF(AZ24=3,G24,0)</f>
        <v>0</v>
      </c>
      <c r="BD24" s="233">
        <f>IF(AZ24=4,G24,0)</f>
        <v>0</v>
      </c>
      <c r="BE24" s="233">
        <f>IF(AZ24=5,G24,0)</f>
        <v>0</v>
      </c>
      <c r="CA24" s="260">
        <v>1</v>
      </c>
      <c r="CB24" s="260">
        <v>1</v>
      </c>
    </row>
    <row r="25" spans="1:80">
      <c r="A25" s="269"/>
      <c r="B25" s="272"/>
      <c r="C25" s="1097" t="s">
        <v>1433</v>
      </c>
      <c r="D25" s="1098"/>
      <c r="E25" s="273">
        <v>2.8279999999999998</v>
      </c>
      <c r="F25" s="274"/>
      <c r="G25" s="275"/>
      <c r="H25" s="276"/>
      <c r="I25" s="270"/>
      <c r="J25" s="277"/>
      <c r="K25" s="270"/>
      <c r="M25" s="271" t="s">
        <v>1433</v>
      </c>
      <c r="O25" s="260"/>
    </row>
    <row r="26" spans="1:80">
      <c r="A26" s="261">
        <v>9</v>
      </c>
      <c r="B26" s="262" t="s">
        <v>1434</v>
      </c>
      <c r="C26" s="263" t="s">
        <v>1435</v>
      </c>
      <c r="D26" s="264" t="s">
        <v>207</v>
      </c>
      <c r="E26" s="265">
        <v>2.8279999999999998</v>
      </c>
      <c r="F26" s="265"/>
      <c r="G26" s="266">
        <f>E26*F26</f>
        <v>0</v>
      </c>
      <c r="H26" s="267">
        <v>0</v>
      </c>
      <c r="I26" s="268">
        <f>E26*H26</f>
        <v>0</v>
      </c>
      <c r="J26" s="267">
        <v>0</v>
      </c>
      <c r="K26" s="268">
        <f>E26*J26</f>
        <v>0</v>
      </c>
      <c r="O26" s="260">
        <v>2</v>
      </c>
      <c r="AA26" s="233">
        <v>1</v>
      </c>
      <c r="AB26" s="233">
        <v>1</v>
      </c>
      <c r="AC26" s="233">
        <v>1</v>
      </c>
      <c r="AZ26" s="233">
        <v>1</v>
      </c>
      <c r="BA26" s="233">
        <f>IF(AZ26=1,G26,0)</f>
        <v>0</v>
      </c>
      <c r="BB26" s="233">
        <f>IF(AZ26=2,G26,0)</f>
        <v>0</v>
      </c>
      <c r="BC26" s="233">
        <f>IF(AZ26=3,G26,0)</f>
        <v>0</v>
      </c>
      <c r="BD26" s="233">
        <f>IF(AZ26=4,G26,0)</f>
        <v>0</v>
      </c>
      <c r="BE26" s="233">
        <f>IF(AZ26=5,G26,0)</f>
        <v>0</v>
      </c>
      <c r="CA26" s="260">
        <v>1</v>
      </c>
      <c r="CB26" s="260">
        <v>1</v>
      </c>
    </row>
    <row r="27" spans="1:80">
      <c r="A27" s="269"/>
      <c r="B27" s="272"/>
      <c r="C27" s="1097" t="s">
        <v>1433</v>
      </c>
      <c r="D27" s="1098"/>
      <c r="E27" s="273">
        <v>2.8279999999999998</v>
      </c>
      <c r="F27" s="274"/>
      <c r="G27" s="275"/>
      <c r="H27" s="276"/>
      <c r="I27" s="270"/>
      <c r="J27" s="277"/>
      <c r="K27" s="270"/>
      <c r="M27" s="271" t="s">
        <v>1433</v>
      </c>
      <c r="O27" s="260"/>
    </row>
    <row r="28" spans="1:80">
      <c r="A28" s="261">
        <v>10</v>
      </c>
      <c r="B28" s="262" t="s">
        <v>219</v>
      </c>
      <c r="C28" s="263" t="s">
        <v>220</v>
      </c>
      <c r="D28" s="264" t="s">
        <v>207</v>
      </c>
      <c r="E28" s="265">
        <v>44.8155</v>
      </c>
      <c r="F28" s="265"/>
      <c r="G28" s="266">
        <f>E28*F28</f>
        <v>0</v>
      </c>
      <c r="H28" s="267">
        <v>0</v>
      </c>
      <c r="I28" s="268">
        <f>E28*H28</f>
        <v>0</v>
      </c>
      <c r="J28" s="267">
        <v>0</v>
      </c>
      <c r="K28" s="268">
        <f>E28*J28</f>
        <v>0</v>
      </c>
      <c r="O28" s="260">
        <v>2</v>
      </c>
      <c r="AA28" s="233">
        <v>1</v>
      </c>
      <c r="AB28" s="233">
        <v>1</v>
      </c>
      <c r="AC28" s="233">
        <v>1</v>
      </c>
      <c r="AZ28" s="233">
        <v>1</v>
      </c>
      <c r="BA28" s="233">
        <f>IF(AZ28=1,G28,0)</f>
        <v>0</v>
      </c>
      <c r="BB28" s="233">
        <f>IF(AZ28=2,G28,0)</f>
        <v>0</v>
      </c>
      <c r="BC28" s="233">
        <f>IF(AZ28=3,G28,0)</f>
        <v>0</v>
      </c>
      <c r="BD28" s="233">
        <f>IF(AZ28=4,G28,0)</f>
        <v>0</v>
      </c>
      <c r="BE28" s="233">
        <f>IF(AZ28=5,G28,0)</f>
        <v>0</v>
      </c>
      <c r="CA28" s="260">
        <v>1</v>
      </c>
      <c r="CB28" s="260">
        <v>1</v>
      </c>
    </row>
    <row r="29" spans="1:80">
      <c r="A29" s="261">
        <v>11</v>
      </c>
      <c r="B29" s="262" t="s">
        <v>219</v>
      </c>
      <c r="C29" s="263" t="s">
        <v>220</v>
      </c>
      <c r="D29" s="264" t="s">
        <v>207</v>
      </c>
      <c r="E29" s="265">
        <v>2.8279999999999998</v>
      </c>
      <c r="F29" s="265"/>
      <c r="G29" s="266">
        <f>E29*F29</f>
        <v>0</v>
      </c>
      <c r="H29" s="267">
        <v>0</v>
      </c>
      <c r="I29" s="268">
        <f>E29*H29</f>
        <v>0</v>
      </c>
      <c r="J29" s="267">
        <v>0</v>
      </c>
      <c r="K29" s="268">
        <f>E29*J29</f>
        <v>0</v>
      </c>
      <c r="O29" s="260">
        <v>2</v>
      </c>
      <c r="AA29" s="233">
        <v>1</v>
      </c>
      <c r="AB29" s="233">
        <v>1</v>
      </c>
      <c r="AC29" s="233">
        <v>1</v>
      </c>
      <c r="AZ29" s="233">
        <v>1</v>
      </c>
      <c r="BA29" s="233">
        <f>IF(AZ29=1,G29,0)</f>
        <v>0</v>
      </c>
      <c r="BB29" s="233">
        <f>IF(AZ29=2,G29,0)</f>
        <v>0</v>
      </c>
      <c r="BC29" s="233">
        <f>IF(AZ29=3,G29,0)</f>
        <v>0</v>
      </c>
      <c r="BD29" s="233">
        <f>IF(AZ29=4,G29,0)</f>
        <v>0</v>
      </c>
      <c r="BE29" s="233">
        <f>IF(AZ29=5,G29,0)</f>
        <v>0</v>
      </c>
      <c r="CA29" s="260">
        <v>1</v>
      </c>
      <c r="CB29" s="260">
        <v>1</v>
      </c>
    </row>
    <row r="30" spans="1:80">
      <c r="A30" s="269"/>
      <c r="B30" s="272"/>
      <c r="C30" s="1097" t="s">
        <v>1433</v>
      </c>
      <c r="D30" s="1098"/>
      <c r="E30" s="273">
        <v>2.8279999999999998</v>
      </c>
      <c r="F30" s="274"/>
      <c r="G30" s="275"/>
      <c r="H30" s="276"/>
      <c r="I30" s="270"/>
      <c r="J30" s="277"/>
      <c r="K30" s="270"/>
      <c r="M30" s="271" t="s">
        <v>1433</v>
      </c>
      <c r="O30" s="260"/>
    </row>
    <row r="31" spans="1:80">
      <c r="A31" s="261">
        <v>12</v>
      </c>
      <c r="B31" s="262" t="s">
        <v>219</v>
      </c>
      <c r="C31" s="263" t="s">
        <v>220</v>
      </c>
      <c r="D31" s="264" t="s">
        <v>207</v>
      </c>
      <c r="E31" s="265">
        <v>111.93</v>
      </c>
      <c r="F31" s="265"/>
      <c r="G31" s="266">
        <f t="shared" ref="G31:G36" si="0">E31*F31</f>
        <v>0</v>
      </c>
      <c r="H31" s="267">
        <v>0</v>
      </c>
      <c r="I31" s="268">
        <f t="shared" ref="I31:I36" si="1">E31*H31</f>
        <v>0</v>
      </c>
      <c r="J31" s="267">
        <v>0</v>
      </c>
      <c r="K31" s="268">
        <f t="shared" ref="K31:K36" si="2">E31*J31</f>
        <v>0</v>
      </c>
      <c r="O31" s="260">
        <v>2</v>
      </c>
      <c r="AA31" s="233">
        <v>1</v>
      </c>
      <c r="AB31" s="233">
        <v>1</v>
      </c>
      <c r="AC31" s="233">
        <v>1</v>
      </c>
      <c r="AZ31" s="233">
        <v>1</v>
      </c>
      <c r="BA31" s="233">
        <f t="shared" ref="BA31:BA36" si="3">IF(AZ31=1,G31,0)</f>
        <v>0</v>
      </c>
      <c r="BB31" s="233">
        <f t="shared" ref="BB31:BB36" si="4">IF(AZ31=2,G31,0)</f>
        <v>0</v>
      </c>
      <c r="BC31" s="233">
        <f t="shared" ref="BC31:BC36" si="5">IF(AZ31=3,G31,0)</f>
        <v>0</v>
      </c>
      <c r="BD31" s="233">
        <f t="shared" ref="BD31:BD36" si="6">IF(AZ31=4,G31,0)</f>
        <v>0</v>
      </c>
      <c r="BE31" s="233">
        <f t="shared" ref="BE31:BE36" si="7">IF(AZ31=5,G31,0)</f>
        <v>0</v>
      </c>
      <c r="CA31" s="260">
        <v>1</v>
      </c>
      <c r="CB31" s="260">
        <v>1</v>
      </c>
    </row>
    <row r="32" spans="1:80">
      <c r="A32" s="261">
        <v>13</v>
      </c>
      <c r="B32" s="262" t="s">
        <v>223</v>
      </c>
      <c r="C32" s="263" t="s">
        <v>224</v>
      </c>
      <c r="D32" s="264" t="s">
        <v>207</v>
      </c>
      <c r="E32" s="265">
        <v>44.8155</v>
      </c>
      <c r="F32" s="265"/>
      <c r="G32" s="266">
        <f t="shared" si="0"/>
        <v>0</v>
      </c>
      <c r="H32" s="267">
        <v>0</v>
      </c>
      <c r="I32" s="268">
        <f t="shared" si="1"/>
        <v>0</v>
      </c>
      <c r="J32" s="267">
        <v>0</v>
      </c>
      <c r="K32" s="268">
        <f t="shared" si="2"/>
        <v>0</v>
      </c>
      <c r="O32" s="260">
        <v>2</v>
      </c>
      <c r="AA32" s="233">
        <v>1</v>
      </c>
      <c r="AB32" s="233">
        <v>1</v>
      </c>
      <c r="AC32" s="233">
        <v>1</v>
      </c>
      <c r="AZ32" s="233">
        <v>1</v>
      </c>
      <c r="BA32" s="233">
        <f t="shared" si="3"/>
        <v>0</v>
      </c>
      <c r="BB32" s="233">
        <f t="shared" si="4"/>
        <v>0</v>
      </c>
      <c r="BC32" s="233">
        <f t="shared" si="5"/>
        <v>0</v>
      </c>
      <c r="BD32" s="233">
        <f t="shared" si="6"/>
        <v>0</v>
      </c>
      <c r="BE32" s="233">
        <f t="shared" si="7"/>
        <v>0</v>
      </c>
      <c r="CA32" s="260">
        <v>1</v>
      </c>
      <c r="CB32" s="260">
        <v>1</v>
      </c>
    </row>
    <row r="33" spans="1:80">
      <c r="A33" s="261">
        <v>14</v>
      </c>
      <c r="B33" s="262" t="s">
        <v>225</v>
      </c>
      <c r="C33" s="263" t="s">
        <v>226</v>
      </c>
      <c r="D33" s="264" t="s">
        <v>207</v>
      </c>
      <c r="E33" s="265">
        <v>111.93</v>
      </c>
      <c r="F33" s="265"/>
      <c r="G33" s="266">
        <f t="shared" si="0"/>
        <v>0</v>
      </c>
      <c r="H33" s="267">
        <v>0</v>
      </c>
      <c r="I33" s="268">
        <f t="shared" si="1"/>
        <v>0</v>
      </c>
      <c r="J33" s="267">
        <v>0</v>
      </c>
      <c r="K33" s="268">
        <f t="shared" si="2"/>
        <v>0</v>
      </c>
      <c r="O33" s="260">
        <v>2</v>
      </c>
      <c r="AA33" s="233">
        <v>1</v>
      </c>
      <c r="AB33" s="233">
        <v>1</v>
      </c>
      <c r="AC33" s="233">
        <v>1</v>
      </c>
      <c r="AZ33" s="233">
        <v>1</v>
      </c>
      <c r="BA33" s="233">
        <f t="shared" si="3"/>
        <v>0</v>
      </c>
      <c r="BB33" s="233">
        <f t="shared" si="4"/>
        <v>0</v>
      </c>
      <c r="BC33" s="233">
        <f t="shared" si="5"/>
        <v>0</v>
      </c>
      <c r="BD33" s="233">
        <f t="shared" si="6"/>
        <v>0</v>
      </c>
      <c r="BE33" s="233">
        <f t="shared" si="7"/>
        <v>0</v>
      </c>
      <c r="CA33" s="260">
        <v>1</v>
      </c>
      <c r="CB33" s="260">
        <v>1</v>
      </c>
    </row>
    <row r="34" spans="1:80">
      <c r="A34" s="261">
        <v>15</v>
      </c>
      <c r="B34" s="262" t="s">
        <v>1436</v>
      </c>
      <c r="C34" s="263" t="s">
        <v>1437</v>
      </c>
      <c r="D34" s="264" t="s">
        <v>207</v>
      </c>
      <c r="E34" s="265">
        <v>1.512</v>
      </c>
      <c r="F34" s="265"/>
      <c r="G34" s="266">
        <f t="shared" si="0"/>
        <v>0</v>
      </c>
      <c r="H34" s="267">
        <v>0</v>
      </c>
      <c r="I34" s="268">
        <f t="shared" si="1"/>
        <v>0</v>
      </c>
      <c r="J34" s="267">
        <v>0</v>
      </c>
      <c r="K34" s="268">
        <f t="shared" si="2"/>
        <v>0</v>
      </c>
      <c r="O34" s="260">
        <v>2</v>
      </c>
      <c r="AA34" s="233">
        <v>1</v>
      </c>
      <c r="AB34" s="233">
        <v>1</v>
      </c>
      <c r="AC34" s="233">
        <v>1</v>
      </c>
      <c r="AZ34" s="233">
        <v>1</v>
      </c>
      <c r="BA34" s="233">
        <f t="shared" si="3"/>
        <v>0</v>
      </c>
      <c r="BB34" s="233">
        <f t="shared" si="4"/>
        <v>0</v>
      </c>
      <c r="BC34" s="233">
        <f t="shared" si="5"/>
        <v>0</v>
      </c>
      <c r="BD34" s="233">
        <f t="shared" si="6"/>
        <v>0</v>
      </c>
      <c r="BE34" s="233">
        <f t="shared" si="7"/>
        <v>0</v>
      </c>
      <c r="CA34" s="260">
        <v>1</v>
      </c>
      <c r="CB34" s="260">
        <v>1</v>
      </c>
    </row>
    <row r="35" spans="1:80">
      <c r="A35" s="261">
        <v>16</v>
      </c>
      <c r="B35" s="262" t="s">
        <v>1436</v>
      </c>
      <c r="C35" s="263" t="s">
        <v>1437</v>
      </c>
      <c r="D35" s="264" t="s">
        <v>207</v>
      </c>
      <c r="E35" s="265">
        <v>1.3160000000000001</v>
      </c>
      <c r="F35" s="265"/>
      <c r="G35" s="266">
        <f t="shared" si="0"/>
        <v>0</v>
      </c>
      <c r="H35" s="267">
        <v>0</v>
      </c>
      <c r="I35" s="268">
        <f t="shared" si="1"/>
        <v>0</v>
      </c>
      <c r="J35" s="267">
        <v>0</v>
      </c>
      <c r="K35" s="268">
        <f t="shared" si="2"/>
        <v>0</v>
      </c>
      <c r="O35" s="260">
        <v>2</v>
      </c>
      <c r="AA35" s="233">
        <v>1</v>
      </c>
      <c r="AB35" s="233">
        <v>1</v>
      </c>
      <c r="AC35" s="233">
        <v>1</v>
      </c>
      <c r="AZ35" s="233">
        <v>1</v>
      </c>
      <c r="BA35" s="233">
        <f t="shared" si="3"/>
        <v>0</v>
      </c>
      <c r="BB35" s="233">
        <f t="shared" si="4"/>
        <v>0</v>
      </c>
      <c r="BC35" s="233">
        <f t="shared" si="5"/>
        <v>0</v>
      </c>
      <c r="BD35" s="233">
        <f t="shared" si="6"/>
        <v>0</v>
      </c>
      <c r="BE35" s="233">
        <f t="shared" si="7"/>
        <v>0</v>
      </c>
      <c r="CA35" s="260">
        <v>1</v>
      </c>
      <c r="CB35" s="260">
        <v>1</v>
      </c>
    </row>
    <row r="36" spans="1:80">
      <c r="A36" s="261">
        <v>17</v>
      </c>
      <c r="B36" s="262" t="s">
        <v>253</v>
      </c>
      <c r="C36" s="263" t="s">
        <v>254</v>
      </c>
      <c r="D36" s="264" t="s">
        <v>255</v>
      </c>
      <c r="E36" s="265">
        <v>263.28719999999998</v>
      </c>
      <c r="F36" s="265"/>
      <c r="G36" s="266">
        <f t="shared" si="0"/>
        <v>0</v>
      </c>
      <c r="H36" s="267">
        <v>0</v>
      </c>
      <c r="I36" s="268">
        <f t="shared" si="1"/>
        <v>0</v>
      </c>
      <c r="J36" s="267">
        <v>0</v>
      </c>
      <c r="K36" s="268">
        <f t="shared" si="2"/>
        <v>0</v>
      </c>
      <c r="O36" s="260">
        <v>2</v>
      </c>
      <c r="AA36" s="233">
        <v>1</v>
      </c>
      <c r="AB36" s="233">
        <v>1</v>
      </c>
      <c r="AC36" s="233">
        <v>1</v>
      </c>
      <c r="AZ36" s="233">
        <v>1</v>
      </c>
      <c r="BA36" s="233">
        <f t="shared" si="3"/>
        <v>0</v>
      </c>
      <c r="BB36" s="233">
        <f t="shared" si="4"/>
        <v>0</v>
      </c>
      <c r="BC36" s="233">
        <f t="shared" si="5"/>
        <v>0</v>
      </c>
      <c r="BD36" s="233">
        <f t="shared" si="6"/>
        <v>0</v>
      </c>
      <c r="BE36" s="233">
        <f t="shared" si="7"/>
        <v>0</v>
      </c>
      <c r="CA36" s="260">
        <v>1</v>
      </c>
      <c r="CB36" s="260">
        <v>1</v>
      </c>
    </row>
    <row r="37" spans="1:80">
      <c r="A37" s="269"/>
      <c r="B37" s="272"/>
      <c r="C37" s="1097" t="s">
        <v>1438</v>
      </c>
      <c r="D37" s="1098"/>
      <c r="E37" s="273">
        <v>263.28719999999998</v>
      </c>
      <c r="F37" s="274"/>
      <c r="G37" s="275"/>
      <c r="H37" s="276"/>
      <c r="I37" s="270"/>
      <c r="J37" s="277"/>
      <c r="K37" s="270"/>
      <c r="M37" s="271" t="s">
        <v>1438</v>
      </c>
      <c r="O37" s="260"/>
    </row>
    <row r="38" spans="1:80">
      <c r="A38" s="278"/>
      <c r="B38" s="279" t="s">
        <v>94</v>
      </c>
      <c r="C38" s="280" t="s">
        <v>180</v>
      </c>
      <c r="D38" s="281"/>
      <c r="E38" s="282"/>
      <c r="F38" s="283"/>
      <c r="G38" s="284">
        <f>SUM(G7:G37)</f>
        <v>0</v>
      </c>
      <c r="H38" s="285"/>
      <c r="I38" s="286">
        <f>SUM(I7:I37)</f>
        <v>0</v>
      </c>
      <c r="J38" s="285"/>
      <c r="K38" s="286">
        <f>SUM(K7:K37)</f>
        <v>0</v>
      </c>
      <c r="O38" s="260">
        <v>4</v>
      </c>
      <c r="BA38" s="287">
        <f>SUM(BA7:BA37)</f>
        <v>0</v>
      </c>
      <c r="BB38" s="287">
        <f>SUM(BB7:BB37)</f>
        <v>0</v>
      </c>
      <c r="BC38" s="287">
        <f>SUM(BC7:BC37)</f>
        <v>0</v>
      </c>
      <c r="BD38" s="287">
        <f>SUM(BD7:BD37)</f>
        <v>0</v>
      </c>
      <c r="BE38" s="287">
        <f>SUM(BE7:BE37)</f>
        <v>0</v>
      </c>
    </row>
    <row r="39" spans="1:80">
      <c r="A39" s="250" t="s">
        <v>90</v>
      </c>
      <c r="B39" s="251" t="s">
        <v>287</v>
      </c>
      <c r="C39" s="252" t="s">
        <v>288</v>
      </c>
      <c r="D39" s="253"/>
      <c r="E39" s="254"/>
      <c r="F39" s="254"/>
      <c r="G39" s="255"/>
      <c r="H39" s="256"/>
      <c r="I39" s="257"/>
      <c r="J39" s="258"/>
      <c r="K39" s="259"/>
      <c r="O39" s="260">
        <v>1</v>
      </c>
    </row>
    <row r="40" spans="1:80">
      <c r="A40" s="261">
        <v>18</v>
      </c>
      <c r="B40" s="262" t="s">
        <v>367</v>
      </c>
      <c r="C40" s="263" t="s">
        <v>368</v>
      </c>
      <c r="D40" s="264" t="s">
        <v>207</v>
      </c>
      <c r="E40" s="265">
        <v>43.273800000000001</v>
      </c>
      <c r="F40" s="265"/>
      <c r="G40" s="266">
        <f>E40*F40</f>
        <v>0</v>
      </c>
      <c r="H40" s="267">
        <v>2.5249999999999999</v>
      </c>
      <c r="I40" s="268">
        <f>E40*H40</f>
        <v>109.266345</v>
      </c>
      <c r="J40" s="267">
        <v>0</v>
      </c>
      <c r="K40" s="268">
        <f>E40*J40</f>
        <v>0</v>
      </c>
      <c r="O40" s="260">
        <v>2</v>
      </c>
      <c r="AA40" s="233">
        <v>1</v>
      </c>
      <c r="AB40" s="233">
        <v>1</v>
      </c>
      <c r="AC40" s="233">
        <v>1</v>
      </c>
      <c r="AZ40" s="233">
        <v>1</v>
      </c>
      <c r="BA40" s="233">
        <f>IF(AZ40=1,G40,0)</f>
        <v>0</v>
      </c>
      <c r="BB40" s="233">
        <f>IF(AZ40=2,G40,0)</f>
        <v>0</v>
      </c>
      <c r="BC40" s="233">
        <f>IF(AZ40=3,G40,0)</f>
        <v>0</v>
      </c>
      <c r="BD40" s="233">
        <f>IF(AZ40=4,G40,0)</f>
        <v>0</v>
      </c>
      <c r="BE40" s="233">
        <f>IF(AZ40=5,G40,0)</f>
        <v>0</v>
      </c>
      <c r="CA40" s="260">
        <v>1</v>
      </c>
      <c r="CB40" s="260">
        <v>1</v>
      </c>
    </row>
    <row r="41" spans="1:80">
      <c r="A41" s="269"/>
      <c r="B41" s="272"/>
      <c r="C41" s="1097" t="s">
        <v>1439</v>
      </c>
      <c r="D41" s="1098"/>
      <c r="E41" s="273">
        <v>3.5546000000000002</v>
      </c>
      <c r="F41" s="274"/>
      <c r="G41" s="275"/>
      <c r="H41" s="276"/>
      <c r="I41" s="270"/>
      <c r="J41" s="277"/>
      <c r="K41" s="270"/>
      <c r="M41" s="271" t="s">
        <v>1439</v>
      </c>
      <c r="O41" s="260"/>
    </row>
    <row r="42" spans="1:80">
      <c r="A42" s="269"/>
      <c r="B42" s="272"/>
      <c r="C42" s="1097" t="s">
        <v>1440</v>
      </c>
      <c r="D42" s="1098"/>
      <c r="E42" s="273">
        <v>36.738399999999999</v>
      </c>
      <c r="F42" s="274"/>
      <c r="G42" s="275"/>
      <c r="H42" s="276"/>
      <c r="I42" s="270"/>
      <c r="J42" s="277"/>
      <c r="K42" s="270"/>
      <c r="M42" s="271" t="s">
        <v>1440</v>
      </c>
      <c r="O42" s="260"/>
    </row>
    <row r="43" spans="1:80">
      <c r="A43" s="269"/>
      <c r="B43" s="272"/>
      <c r="C43" s="1097" t="s">
        <v>1441</v>
      </c>
      <c r="D43" s="1098"/>
      <c r="E43" s="273">
        <v>2.9807999999999999</v>
      </c>
      <c r="F43" s="274"/>
      <c r="G43" s="275"/>
      <c r="H43" s="276"/>
      <c r="I43" s="270"/>
      <c r="J43" s="277"/>
      <c r="K43" s="270"/>
      <c r="M43" s="271" t="s">
        <v>1441</v>
      </c>
      <c r="O43" s="260"/>
    </row>
    <row r="44" spans="1:80">
      <c r="A44" s="261">
        <v>19</v>
      </c>
      <c r="B44" s="262" t="s">
        <v>1442</v>
      </c>
      <c r="C44" s="263" t="s">
        <v>1443</v>
      </c>
      <c r="D44" s="264" t="s">
        <v>190</v>
      </c>
      <c r="E44" s="265">
        <v>35.381999999999998</v>
      </c>
      <c r="F44" s="265"/>
      <c r="G44" s="266">
        <f>E44*F44</f>
        <v>0</v>
      </c>
      <c r="H44" s="267">
        <v>3.6339999999999997E-2</v>
      </c>
      <c r="I44" s="268">
        <f>E44*H44</f>
        <v>1.2857818799999998</v>
      </c>
      <c r="J44" s="267">
        <v>0</v>
      </c>
      <c r="K44" s="268">
        <f>E44*J44</f>
        <v>0</v>
      </c>
      <c r="O44" s="260">
        <v>2</v>
      </c>
      <c r="AA44" s="233">
        <v>1</v>
      </c>
      <c r="AB44" s="233">
        <v>1</v>
      </c>
      <c r="AC44" s="233">
        <v>1</v>
      </c>
      <c r="AZ44" s="233">
        <v>1</v>
      </c>
      <c r="BA44" s="233">
        <f>IF(AZ44=1,G44,0)</f>
        <v>0</v>
      </c>
      <c r="BB44" s="233">
        <f>IF(AZ44=2,G44,0)</f>
        <v>0</v>
      </c>
      <c r="BC44" s="233">
        <f>IF(AZ44=3,G44,0)</f>
        <v>0</v>
      </c>
      <c r="BD44" s="233">
        <f>IF(AZ44=4,G44,0)</f>
        <v>0</v>
      </c>
      <c r="BE44" s="233">
        <f>IF(AZ44=5,G44,0)</f>
        <v>0</v>
      </c>
      <c r="CA44" s="260">
        <v>1</v>
      </c>
      <c r="CB44" s="260">
        <v>1</v>
      </c>
    </row>
    <row r="45" spans="1:80">
      <c r="A45" s="269"/>
      <c r="B45" s="272"/>
      <c r="C45" s="1097" t="s">
        <v>1444</v>
      </c>
      <c r="D45" s="1098"/>
      <c r="E45" s="273">
        <v>2.8620000000000001</v>
      </c>
      <c r="F45" s="274"/>
      <c r="G45" s="275"/>
      <c r="H45" s="276"/>
      <c r="I45" s="270"/>
      <c r="J45" s="277"/>
      <c r="K45" s="270"/>
      <c r="M45" s="271" t="s">
        <v>1444</v>
      </c>
      <c r="O45" s="260"/>
    </row>
    <row r="46" spans="1:80">
      <c r="A46" s="269"/>
      <c r="B46" s="272"/>
      <c r="C46" s="1097" t="s">
        <v>1445</v>
      </c>
      <c r="D46" s="1098"/>
      <c r="E46" s="273">
        <v>29.85</v>
      </c>
      <c r="F46" s="274"/>
      <c r="G46" s="275"/>
      <c r="H46" s="276"/>
      <c r="I46" s="270"/>
      <c r="J46" s="277"/>
      <c r="K46" s="270"/>
      <c r="M46" s="271" t="s">
        <v>1445</v>
      </c>
      <c r="O46" s="260"/>
    </row>
    <row r="47" spans="1:80">
      <c r="A47" s="269"/>
      <c r="B47" s="272"/>
      <c r="C47" s="1097" t="s">
        <v>1446</v>
      </c>
      <c r="D47" s="1098"/>
      <c r="E47" s="273">
        <v>2.67</v>
      </c>
      <c r="F47" s="274"/>
      <c r="G47" s="275"/>
      <c r="H47" s="276"/>
      <c r="I47" s="270"/>
      <c r="J47" s="277"/>
      <c r="K47" s="270"/>
      <c r="M47" s="271" t="s">
        <v>1446</v>
      </c>
      <c r="O47" s="260"/>
    </row>
    <row r="48" spans="1:80">
      <c r="A48" s="261">
        <v>20</v>
      </c>
      <c r="B48" s="262" t="s">
        <v>1447</v>
      </c>
      <c r="C48" s="263" t="s">
        <v>1448</v>
      </c>
      <c r="D48" s="264" t="s">
        <v>190</v>
      </c>
      <c r="E48" s="265">
        <v>35.381999999999998</v>
      </c>
      <c r="F48" s="265"/>
      <c r="G48" s="266">
        <f>E48*F48</f>
        <v>0</v>
      </c>
      <c r="H48" s="267">
        <v>0</v>
      </c>
      <c r="I48" s="268">
        <f>E48*H48</f>
        <v>0</v>
      </c>
      <c r="J48" s="267">
        <v>0</v>
      </c>
      <c r="K48" s="268">
        <f>E48*J48</f>
        <v>0</v>
      </c>
      <c r="O48" s="260">
        <v>2</v>
      </c>
      <c r="AA48" s="233">
        <v>1</v>
      </c>
      <c r="AB48" s="233">
        <v>1</v>
      </c>
      <c r="AC48" s="233">
        <v>1</v>
      </c>
      <c r="AZ48" s="233">
        <v>1</v>
      </c>
      <c r="BA48" s="233">
        <f>IF(AZ48=1,G48,0)</f>
        <v>0</v>
      </c>
      <c r="BB48" s="233">
        <f>IF(AZ48=2,G48,0)</f>
        <v>0</v>
      </c>
      <c r="BC48" s="233">
        <f>IF(AZ48=3,G48,0)</f>
        <v>0</v>
      </c>
      <c r="BD48" s="233">
        <f>IF(AZ48=4,G48,0)</f>
        <v>0</v>
      </c>
      <c r="BE48" s="233">
        <f>IF(AZ48=5,G48,0)</f>
        <v>0</v>
      </c>
      <c r="CA48" s="260">
        <v>1</v>
      </c>
      <c r="CB48" s="260">
        <v>1</v>
      </c>
    </row>
    <row r="49" spans="1:80">
      <c r="A49" s="261">
        <v>21</v>
      </c>
      <c r="B49" s="262" t="s">
        <v>386</v>
      </c>
      <c r="C49" s="263" t="s">
        <v>387</v>
      </c>
      <c r="D49" s="264" t="s">
        <v>255</v>
      </c>
      <c r="E49" s="265">
        <v>0</v>
      </c>
      <c r="F49" s="265"/>
      <c r="G49" s="266">
        <f>E49*F49</f>
        <v>0</v>
      </c>
      <c r="H49" s="267">
        <v>1.0211600000000001</v>
      </c>
      <c r="I49" s="268">
        <f>E49*H49</f>
        <v>0</v>
      </c>
      <c r="J49" s="267">
        <v>0</v>
      </c>
      <c r="K49" s="268">
        <f>E49*J49</f>
        <v>0</v>
      </c>
      <c r="O49" s="260">
        <v>2</v>
      </c>
      <c r="AA49" s="233">
        <v>1</v>
      </c>
      <c r="AB49" s="233">
        <v>1</v>
      </c>
      <c r="AC49" s="233">
        <v>1</v>
      </c>
      <c r="AZ49" s="233">
        <v>1</v>
      </c>
      <c r="BA49" s="233">
        <f>IF(AZ49=1,G49,0)</f>
        <v>0</v>
      </c>
      <c r="BB49" s="233">
        <f>IF(AZ49=2,G49,0)</f>
        <v>0</v>
      </c>
      <c r="BC49" s="233">
        <f>IF(AZ49=3,G49,0)</f>
        <v>0</v>
      </c>
      <c r="BD49" s="233">
        <f>IF(AZ49=4,G49,0)</f>
        <v>0</v>
      </c>
      <c r="BE49" s="233">
        <f>IF(AZ49=5,G49,0)</f>
        <v>0</v>
      </c>
      <c r="CA49" s="260">
        <v>1</v>
      </c>
      <c r="CB49" s="260">
        <v>1</v>
      </c>
    </row>
    <row r="50" spans="1:80">
      <c r="A50" s="269"/>
      <c r="B50" s="272"/>
      <c r="C50" s="1097" t="s">
        <v>1335</v>
      </c>
      <c r="D50" s="1098"/>
      <c r="E50" s="273">
        <v>0</v>
      </c>
      <c r="F50" s="274"/>
      <c r="G50" s="275"/>
      <c r="H50" s="276"/>
      <c r="I50" s="270"/>
      <c r="J50" s="277"/>
      <c r="K50" s="270"/>
      <c r="M50" s="271" t="s">
        <v>1335</v>
      </c>
      <c r="O50" s="260"/>
    </row>
    <row r="51" spans="1:80">
      <c r="A51" s="261">
        <v>22</v>
      </c>
      <c r="B51" s="262" t="s">
        <v>1449</v>
      </c>
      <c r="C51" s="263" t="s">
        <v>1450</v>
      </c>
      <c r="D51" s="264" t="s">
        <v>207</v>
      </c>
      <c r="E51" s="265">
        <v>1.1922999999999999</v>
      </c>
      <c r="F51" s="265"/>
      <c r="G51" s="266">
        <f>E51*F51</f>
        <v>0</v>
      </c>
      <c r="H51" s="267">
        <v>2.5249999999999999</v>
      </c>
      <c r="I51" s="268">
        <f>E51*H51</f>
        <v>3.0105574999999996</v>
      </c>
      <c r="J51" s="267">
        <v>0</v>
      </c>
      <c r="K51" s="268">
        <f>E51*J51</f>
        <v>0</v>
      </c>
      <c r="O51" s="260">
        <v>2</v>
      </c>
      <c r="AA51" s="233">
        <v>1</v>
      </c>
      <c r="AB51" s="233">
        <v>1</v>
      </c>
      <c r="AC51" s="233">
        <v>1</v>
      </c>
      <c r="AZ51" s="233">
        <v>1</v>
      </c>
      <c r="BA51" s="233">
        <f>IF(AZ51=1,G51,0)</f>
        <v>0</v>
      </c>
      <c r="BB51" s="233">
        <f>IF(AZ51=2,G51,0)</f>
        <v>0</v>
      </c>
      <c r="BC51" s="233">
        <f>IF(AZ51=3,G51,0)</f>
        <v>0</v>
      </c>
      <c r="BD51" s="233">
        <f>IF(AZ51=4,G51,0)</f>
        <v>0</v>
      </c>
      <c r="BE51" s="233">
        <f>IF(AZ51=5,G51,0)</f>
        <v>0</v>
      </c>
      <c r="CA51" s="260">
        <v>1</v>
      </c>
      <c r="CB51" s="260">
        <v>1</v>
      </c>
    </row>
    <row r="52" spans="1:80">
      <c r="A52" s="269"/>
      <c r="B52" s="272"/>
      <c r="C52" s="1097" t="s">
        <v>1451</v>
      </c>
      <c r="D52" s="1098"/>
      <c r="E52" s="273">
        <v>1.1922999999999999</v>
      </c>
      <c r="F52" s="274"/>
      <c r="G52" s="275"/>
      <c r="H52" s="276"/>
      <c r="I52" s="270"/>
      <c r="J52" s="277"/>
      <c r="K52" s="270"/>
      <c r="M52" s="271" t="s">
        <v>1451</v>
      </c>
      <c r="O52" s="260"/>
    </row>
    <row r="53" spans="1:80">
      <c r="A53" s="261">
        <v>23</v>
      </c>
      <c r="B53" s="262" t="s">
        <v>1452</v>
      </c>
      <c r="C53" s="263" t="s">
        <v>1453</v>
      </c>
      <c r="D53" s="264" t="s">
        <v>207</v>
      </c>
      <c r="E53" s="265">
        <v>1.6538999999999999</v>
      </c>
      <c r="F53" s="265"/>
      <c r="G53" s="266">
        <f>E53*F53</f>
        <v>0</v>
      </c>
      <c r="H53" s="267">
        <v>2.5249999999999999</v>
      </c>
      <c r="I53" s="268">
        <f>E53*H53</f>
        <v>4.1760975</v>
      </c>
      <c r="J53" s="267">
        <v>0</v>
      </c>
      <c r="K53" s="268">
        <f>E53*J53</f>
        <v>0</v>
      </c>
      <c r="O53" s="260">
        <v>2</v>
      </c>
      <c r="AA53" s="233">
        <v>1</v>
      </c>
      <c r="AB53" s="233">
        <v>1</v>
      </c>
      <c r="AC53" s="233">
        <v>1</v>
      </c>
      <c r="AZ53" s="233">
        <v>1</v>
      </c>
      <c r="BA53" s="233">
        <f>IF(AZ53=1,G53,0)</f>
        <v>0</v>
      </c>
      <c r="BB53" s="233">
        <f>IF(AZ53=2,G53,0)</f>
        <v>0</v>
      </c>
      <c r="BC53" s="233">
        <f>IF(AZ53=3,G53,0)</f>
        <v>0</v>
      </c>
      <c r="BD53" s="233">
        <f>IF(AZ53=4,G53,0)</f>
        <v>0</v>
      </c>
      <c r="BE53" s="233">
        <f>IF(AZ53=5,G53,0)</f>
        <v>0</v>
      </c>
      <c r="CA53" s="260">
        <v>1</v>
      </c>
      <c r="CB53" s="260">
        <v>1</v>
      </c>
    </row>
    <row r="54" spans="1:80">
      <c r="A54" s="269"/>
      <c r="B54" s="272"/>
      <c r="C54" s="1097" t="s">
        <v>1454</v>
      </c>
      <c r="D54" s="1098"/>
      <c r="E54" s="273">
        <v>1.6538999999999999</v>
      </c>
      <c r="F54" s="274"/>
      <c r="G54" s="275"/>
      <c r="H54" s="276"/>
      <c r="I54" s="270"/>
      <c r="J54" s="277"/>
      <c r="K54" s="270"/>
      <c r="M54" s="271" t="s">
        <v>1454</v>
      </c>
      <c r="O54" s="260"/>
    </row>
    <row r="55" spans="1:80">
      <c r="A55" s="261">
        <v>24</v>
      </c>
      <c r="B55" s="262" t="s">
        <v>1455</v>
      </c>
      <c r="C55" s="263" t="s">
        <v>1456</v>
      </c>
      <c r="D55" s="264" t="s">
        <v>190</v>
      </c>
      <c r="E55" s="265">
        <v>1.44</v>
      </c>
      <c r="F55" s="265"/>
      <c r="G55" s="266">
        <f>E55*F55</f>
        <v>0</v>
      </c>
      <c r="H55" s="267">
        <v>3.6400000000000002E-2</v>
      </c>
      <c r="I55" s="268">
        <f>E55*H55</f>
        <v>5.2415999999999997E-2</v>
      </c>
      <c r="J55" s="267">
        <v>0</v>
      </c>
      <c r="K55" s="268">
        <f>E55*J55</f>
        <v>0</v>
      </c>
      <c r="O55" s="260">
        <v>2</v>
      </c>
      <c r="AA55" s="233">
        <v>1</v>
      </c>
      <c r="AB55" s="233">
        <v>1</v>
      </c>
      <c r="AC55" s="233">
        <v>1</v>
      </c>
      <c r="AZ55" s="233">
        <v>1</v>
      </c>
      <c r="BA55" s="233">
        <f>IF(AZ55=1,G55,0)</f>
        <v>0</v>
      </c>
      <c r="BB55" s="233">
        <f>IF(AZ55=2,G55,0)</f>
        <v>0</v>
      </c>
      <c r="BC55" s="233">
        <f>IF(AZ55=3,G55,0)</f>
        <v>0</v>
      </c>
      <c r="BD55" s="233">
        <f>IF(AZ55=4,G55,0)</f>
        <v>0</v>
      </c>
      <c r="BE55" s="233">
        <f>IF(AZ55=5,G55,0)</f>
        <v>0</v>
      </c>
      <c r="CA55" s="260">
        <v>1</v>
      </c>
      <c r="CB55" s="260">
        <v>1</v>
      </c>
    </row>
    <row r="56" spans="1:80">
      <c r="A56" s="269"/>
      <c r="B56" s="272"/>
      <c r="C56" s="1097" t="s">
        <v>1457</v>
      </c>
      <c r="D56" s="1098"/>
      <c r="E56" s="273">
        <v>1.44</v>
      </c>
      <c r="F56" s="274"/>
      <c r="G56" s="275"/>
      <c r="H56" s="276"/>
      <c r="I56" s="270"/>
      <c r="J56" s="277"/>
      <c r="K56" s="270"/>
      <c r="M56" s="271" t="s">
        <v>1457</v>
      </c>
      <c r="O56" s="260"/>
    </row>
    <row r="57" spans="1:80">
      <c r="A57" s="261">
        <v>25</v>
      </c>
      <c r="B57" s="262" t="s">
        <v>1458</v>
      </c>
      <c r="C57" s="263" t="s">
        <v>1459</v>
      </c>
      <c r="D57" s="264" t="s">
        <v>190</v>
      </c>
      <c r="E57" s="265">
        <v>1.44</v>
      </c>
      <c r="F57" s="265"/>
      <c r="G57" s="266">
        <f>E57*F57</f>
        <v>0</v>
      </c>
      <c r="H57" s="267">
        <v>0</v>
      </c>
      <c r="I57" s="268">
        <f>E57*H57</f>
        <v>0</v>
      </c>
      <c r="J57" s="267">
        <v>0</v>
      </c>
      <c r="K57" s="268">
        <f>E57*J57</f>
        <v>0</v>
      </c>
      <c r="O57" s="260">
        <v>2</v>
      </c>
      <c r="AA57" s="233">
        <v>1</v>
      </c>
      <c r="AB57" s="233">
        <v>1</v>
      </c>
      <c r="AC57" s="233">
        <v>1</v>
      </c>
      <c r="AZ57" s="233">
        <v>1</v>
      </c>
      <c r="BA57" s="233">
        <f>IF(AZ57=1,G57,0)</f>
        <v>0</v>
      </c>
      <c r="BB57" s="233">
        <f>IF(AZ57=2,G57,0)</f>
        <v>0</v>
      </c>
      <c r="BC57" s="233">
        <f>IF(AZ57=3,G57,0)</f>
        <v>0</v>
      </c>
      <c r="BD57" s="233">
        <f>IF(AZ57=4,G57,0)</f>
        <v>0</v>
      </c>
      <c r="BE57" s="233">
        <f>IF(AZ57=5,G57,0)</f>
        <v>0</v>
      </c>
      <c r="CA57" s="260">
        <v>1</v>
      </c>
      <c r="CB57" s="260">
        <v>1</v>
      </c>
    </row>
    <row r="58" spans="1:80">
      <c r="A58" s="278"/>
      <c r="B58" s="279" t="s">
        <v>94</v>
      </c>
      <c r="C58" s="280" t="s">
        <v>289</v>
      </c>
      <c r="D58" s="281"/>
      <c r="E58" s="282"/>
      <c r="F58" s="283"/>
      <c r="G58" s="284">
        <f>SUM(G39:G57)</f>
        <v>0</v>
      </c>
      <c r="H58" s="285"/>
      <c r="I58" s="286">
        <f>SUM(I39:I57)</f>
        <v>117.79119788</v>
      </c>
      <c r="J58" s="285"/>
      <c r="K58" s="286">
        <f>SUM(K39:K57)</f>
        <v>0</v>
      </c>
      <c r="O58" s="260">
        <v>4</v>
      </c>
      <c r="BA58" s="287">
        <f>SUM(BA39:BA57)</f>
        <v>0</v>
      </c>
      <c r="BB58" s="287">
        <f>SUM(BB39:BB57)</f>
        <v>0</v>
      </c>
      <c r="BC58" s="287">
        <f>SUM(BC39:BC57)</f>
        <v>0</v>
      </c>
      <c r="BD58" s="287">
        <f>SUM(BD39:BD57)</f>
        <v>0</v>
      </c>
      <c r="BE58" s="287">
        <f>SUM(BE39:BE57)</f>
        <v>0</v>
      </c>
    </row>
    <row r="59" spans="1:80">
      <c r="A59" s="250" t="s">
        <v>90</v>
      </c>
      <c r="B59" s="251" t="s">
        <v>406</v>
      </c>
      <c r="C59" s="252" t="s">
        <v>407</v>
      </c>
      <c r="D59" s="253"/>
      <c r="E59" s="254"/>
      <c r="F59" s="254"/>
      <c r="G59" s="255"/>
      <c r="H59" s="256"/>
      <c r="I59" s="257"/>
      <c r="J59" s="258"/>
      <c r="K59" s="259"/>
      <c r="O59" s="260">
        <v>1</v>
      </c>
    </row>
    <row r="60" spans="1:80">
      <c r="A60" s="261">
        <v>26</v>
      </c>
      <c r="B60" s="262" t="s">
        <v>181</v>
      </c>
      <c r="C60" s="263" t="s">
        <v>1460</v>
      </c>
      <c r="D60" s="264" t="s">
        <v>93</v>
      </c>
      <c r="E60" s="265">
        <v>50</v>
      </c>
      <c r="F60" s="265"/>
      <c r="G60" s="266">
        <f>E60*F60</f>
        <v>0</v>
      </c>
      <c r="H60" s="267">
        <v>0</v>
      </c>
      <c r="I60" s="268">
        <f>E60*H60</f>
        <v>0</v>
      </c>
      <c r="J60" s="267"/>
      <c r="K60" s="268">
        <f>E60*J60</f>
        <v>0</v>
      </c>
      <c r="O60" s="260">
        <v>2</v>
      </c>
      <c r="AA60" s="233">
        <v>11</v>
      </c>
      <c r="AB60" s="233">
        <v>3</v>
      </c>
      <c r="AC60" s="233">
        <v>1</v>
      </c>
      <c r="AZ60" s="233">
        <v>1</v>
      </c>
      <c r="BA60" s="233">
        <f>IF(AZ60=1,G60,0)</f>
        <v>0</v>
      </c>
      <c r="BB60" s="233">
        <f>IF(AZ60=2,G60,0)</f>
        <v>0</v>
      </c>
      <c r="BC60" s="233">
        <f>IF(AZ60=3,G60,0)</f>
        <v>0</v>
      </c>
      <c r="BD60" s="233">
        <f>IF(AZ60=4,G60,0)</f>
        <v>0</v>
      </c>
      <c r="BE60" s="233">
        <f>IF(AZ60=5,G60,0)</f>
        <v>0</v>
      </c>
      <c r="CA60" s="260">
        <v>11</v>
      </c>
      <c r="CB60" s="260">
        <v>3</v>
      </c>
    </row>
    <row r="61" spans="1:80">
      <c r="A61" s="269"/>
      <c r="B61" s="272"/>
      <c r="C61" s="1097" t="s">
        <v>1461</v>
      </c>
      <c r="D61" s="1098"/>
      <c r="E61" s="273">
        <v>0</v>
      </c>
      <c r="F61" s="274"/>
      <c r="G61" s="275"/>
      <c r="H61" s="276"/>
      <c r="I61" s="270"/>
      <c r="J61" s="277"/>
      <c r="K61" s="270"/>
      <c r="M61" s="271" t="s">
        <v>1461</v>
      </c>
      <c r="O61" s="260"/>
    </row>
    <row r="62" spans="1:80">
      <c r="A62" s="269"/>
      <c r="B62" s="272"/>
      <c r="C62" s="1097" t="s">
        <v>1462</v>
      </c>
      <c r="D62" s="1098"/>
      <c r="E62" s="273">
        <v>40</v>
      </c>
      <c r="F62" s="274"/>
      <c r="G62" s="275"/>
      <c r="H62" s="276"/>
      <c r="I62" s="270"/>
      <c r="J62" s="277"/>
      <c r="K62" s="270"/>
      <c r="M62" s="271" t="s">
        <v>1462</v>
      </c>
      <c r="O62" s="260"/>
    </row>
    <row r="63" spans="1:80">
      <c r="A63" s="269"/>
      <c r="B63" s="272"/>
      <c r="C63" s="1097" t="s">
        <v>1463</v>
      </c>
      <c r="D63" s="1098"/>
      <c r="E63" s="273">
        <v>10</v>
      </c>
      <c r="F63" s="274"/>
      <c r="G63" s="275"/>
      <c r="H63" s="276"/>
      <c r="I63" s="270"/>
      <c r="J63" s="277"/>
      <c r="K63" s="270"/>
      <c r="M63" s="271" t="s">
        <v>1463</v>
      </c>
      <c r="O63" s="260"/>
    </row>
    <row r="64" spans="1:80">
      <c r="A64" s="261">
        <v>27</v>
      </c>
      <c r="B64" s="262" t="s">
        <v>1464</v>
      </c>
      <c r="C64" s="263" t="s">
        <v>1465</v>
      </c>
      <c r="D64" s="264" t="s">
        <v>190</v>
      </c>
      <c r="E64" s="265">
        <v>179.5</v>
      </c>
      <c r="F64" s="265"/>
      <c r="G64" s="266">
        <f>E64*F64</f>
        <v>0</v>
      </c>
      <c r="H64" s="267">
        <v>0.89956999999999998</v>
      </c>
      <c r="I64" s="268">
        <f>E64*H64</f>
        <v>161.472815</v>
      </c>
      <c r="J64" s="267">
        <v>0</v>
      </c>
      <c r="K64" s="268">
        <f>E64*J64</f>
        <v>0</v>
      </c>
      <c r="O64" s="260">
        <v>2</v>
      </c>
      <c r="AA64" s="233">
        <v>1</v>
      </c>
      <c r="AB64" s="233">
        <v>1</v>
      </c>
      <c r="AC64" s="233">
        <v>1</v>
      </c>
      <c r="AZ64" s="233">
        <v>1</v>
      </c>
      <c r="BA64" s="233">
        <f>IF(AZ64=1,G64,0)</f>
        <v>0</v>
      </c>
      <c r="BB64" s="233">
        <f>IF(AZ64=2,G64,0)</f>
        <v>0</v>
      </c>
      <c r="BC64" s="233">
        <f>IF(AZ64=3,G64,0)</f>
        <v>0</v>
      </c>
      <c r="BD64" s="233">
        <f>IF(AZ64=4,G64,0)</f>
        <v>0</v>
      </c>
      <c r="BE64" s="233">
        <f>IF(AZ64=5,G64,0)</f>
        <v>0</v>
      </c>
      <c r="CA64" s="260">
        <v>1</v>
      </c>
      <c r="CB64" s="260">
        <v>1</v>
      </c>
    </row>
    <row r="65" spans="1:80">
      <c r="A65" s="269"/>
      <c r="B65" s="272"/>
      <c r="C65" s="1097" t="s">
        <v>1466</v>
      </c>
      <c r="D65" s="1098"/>
      <c r="E65" s="273">
        <v>19.600000000000001</v>
      </c>
      <c r="F65" s="274"/>
      <c r="G65" s="275"/>
      <c r="H65" s="276"/>
      <c r="I65" s="270"/>
      <c r="J65" s="277"/>
      <c r="K65" s="270"/>
      <c r="M65" s="271" t="s">
        <v>1466</v>
      </c>
      <c r="O65" s="260"/>
    </row>
    <row r="66" spans="1:80">
      <c r="A66" s="269"/>
      <c r="B66" s="272"/>
      <c r="C66" s="1097" t="s">
        <v>1467</v>
      </c>
      <c r="D66" s="1098"/>
      <c r="E66" s="273">
        <v>147.9</v>
      </c>
      <c r="F66" s="274"/>
      <c r="G66" s="275"/>
      <c r="H66" s="276"/>
      <c r="I66" s="270"/>
      <c r="J66" s="277"/>
      <c r="K66" s="270"/>
      <c r="M66" s="271" t="s">
        <v>1467</v>
      </c>
      <c r="O66" s="260"/>
    </row>
    <row r="67" spans="1:80">
      <c r="A67" s="269"/>
      <c r="B67" s="272"/>
      <c r="C67" s="1097" t="s">
        <v>1468</v>
      </c>
      <c r="D67" s="1098"/>
      <c r="E67" s="273">
        <v>12</v>
      </c>
      <c r="F67" s="274"/>
      <c r="G67" s="275"/>
      <c r="H67" s="276"/>
      <c r="I67" s="270"/>
      <c r="J67" s="277"/>
      <c r="K67" s="270"/>
      <c r="M67" s="271" t="s">
        <v>1468</v>
      </c>
      <c r="O67" s="260"/>
    </row>
    <row r="68" spans="1:80">
      <c r="A68" s="261">
        <v>28</v>
      </c>
      <c r="B68" s="262" t="s">
        <v>466</v>
      </c>
      <c r="C68" s="263" t="s">
        <v>1469</v>
      </c>
      <c r="D68" s="264" t="s">
        <v>255</v>
      </c>
      <c r="E68" s="265">
        <v>0</v>
      </c>
      <c r="F68" s="265"/>
      <c r="G68" s="266">
        <f>E68*F68</f>
        <v>0</v>
      </c>
      <c r="H68" s="267">
        <v>1.0202899999999999</v>
      </c>
      <c r="I68" s="268">
        <f>E68*H68</f>
        <v>0</v>
      </c>
      <c r="J68" s="267">
        <v>0</v>
      </c>
      <c r="K68" s="268">
        <f>E68*J68</f>
        <v>0</v>
      </c>
      <c r="O68" s="260">
        <v>2</v>
      </c>
      <c r="AA68" s="233">
        <v>1</v>
      </c>
      <c r="AB68" s="233">
        <v>1</v>
      </c>
      <c r="AC68" s="233">
        <v>1</v>
      </c>
      <c r="AZ68" s="233">
        <v>1</v>
      </c>
      <c r="BA68" s="233">
        <f>IF(AZ68=1,G68,0)</f>
        <v>0</v>
      </c>
      <c r="BB68" s="233">
        <f>IF(AZ68=2,G68,0)</f>
        <v>0</v>
      </c>
      <c r="BC68" s="233">
        <f>IF(AZ68=3,G68,0)</f>
        <v>0</v>
      </c>
      <c r="BD68" s="233">
        <f>IF(AZ68=4,G68,0)</f>
        <v>0</v>
      </c>
      <c r="BE68" s="233">
        <f>IF(AZ68=5,G68,0)</f>
        <v>0</v>
      </c>
      <c r="CA68" s="260">
        <v>1</v>
      </c>
      <c r="CB68" s="260">
        <v>1</v>
      </c>
    </row>
    <row r="69" spans="1:80">
      <c r="A69" s="269"/>
      <c r="B69" s="272"/>
      <c r="C69" s="1097" t="s">
        <v>1335</v>
      </c>
      <c r="D69" s="1098"/>
      <c r="E69" s="273">
        <v>0</v>
      </c>
      <c r="F69" s="274"/>
      <c r="G69" s="275"/>
      <c r="H69" s="276"/>
      <c r="I69" s="270"/>
      <c r="J69" s="277"/>
      <c r="K69" s="270"/>
      <c r="M69" s="271" t="s">
        <v>1335</v>
      </c>
      <c r="O69" s="260"/>
    </row>
    <row r="70" spans="1:80">
      <c r="A70" s="261">
        <v>29</v>
      </c>
      <c r="B70" s="262" t="s">
        <v>1470</v>
      </c>
      <c r="C70" s="263" t="s">
        <v>1471</v>
      </c>
      <c r="D70" s="264" t="s">
        <v>183</v>
      </c>
      <c r="E70" s="265">
        <v>21</v>
      </c>
      <c r="F70" s="265"/>
      <c r="G70" s="266">
        <f>E70*F70</f>
        <v>0</v>
      </c>
      <c r="H70" s="267">
        <v>0.125</v>
      </c>
      <c r="I70" s="268">
        <f>E70*H70</f>
        <v>2.625</v>
      </c>
      <c r="J70" s="267">
        <v>0</v>
      </c>
      <c r="K70" s="268">
        <f>E70*J70</f>
        <v>0</v>
      </c>
      <c r="O70" s="260">
        <v>2</v>
      </c>
      <c r="AA70" s="233">
        <v>1</v>
      </c>
      <c r="AB70" s="233">
        <v>1</v>
      </c>
      <c r="AC70" s="233">
        <v>1</v>
      </c>
      <c r="AZ70" s="233">
        <v>1</v>
      </c>
      <c r="BA70" s="233">
        <f>IF(AZ70=1,G70,0)</f>
        <v>0</v>
      </c>
      <c r="BB70" s="233">
        <f>IF(AZ70=2,G70,0)</f>
        <v>0</v>
      </c>
      <c r="BC70" s="233">
        <f>IF(AZ70=3,G70,0)</f>
        <v>0</v>
      </c>
      <c r="BD70" s="233">
        <f>IF(AZ70=4,G70,0)</f>
        <v>0</v>
      </c>
      <c r="BE70" s="233">
        <f>IF(AZ70=5,G70,0)</f>
        <v>0</v>
      </c>
      <c r="CA70" s="260">
        <v>1</v>
      </c>
      <c r="CB70" s="260">
        <v>1</v>
      </c>
    </row>
    <row r="71" spans="1:80">
      <c r="A71" s="269"/>
      <c r="B71" s="272"/>
      <c r="C71" s="1097" t="s">
        <v>1472</v>
      </c>
      <c r="D71" s="1098"/>
      <c r="E71" s="273">
        <v>21</v>
      </c>
      <c r="F71" s="274"/>
      <c r="G71" s="275"/>
      <c r="H71" s="276"/>
      <c r="I71" s="270"/>
      <c r="J71" s="277"/>
      <c r="K71" s="270"/>
      <c r="M71" s="271" t="s">
        <v>1472</v>
      </c>
      <c r="O71" s="260"/>
    </row>
    <row r="72" spans="1:80">
      <c r="A72" s="278"/>
      <c r="B72" s="279" t="s">
        <v>94</v>
      </c>
      <c r="C72" s="280" t="s">
        <v>408</v>
      </c>
      <c r="D72" s="281"/>
      <c r="E72" s="282"/>
      <c r="F72" s="283"/>
      <c r="G72" s="284">
        <f>SUM(G59:G71)</f>
        <v>0</v>
      </c>
      <c r="H72" s="285"/>
      <c r="I72" s="286">
        <f>SUM(I59:I71)</f>
        <v>164.097815</v>
      </c>
      <c r="J72" s="285"/>
      <c r="K72" s="286">
        <f>SUM(K59:K71)</f>
        <v>0</v>
      </c>
      <c r="O72" s="260">
        <v>4</v>
      </c>
      <c r="BA72" s="287">
        <f>SUM(BA59:BA71)</f>
        <v>0</v>
      </c>
      <c r="BB72" s="287">
        <f>SUM(BB59:BB71)</f>
        <v>0</v>
      </c>
      <c r="BC72" s="287">
        <f>SUM(BC59:BC71)</f>
        <v>0</v>
      </c>
      <c r="BD72" s="287">
        <f>SUM(BD59:BD71)</f>
        <v>0</v>
      </c>
      <c r="BE72" s="287">
        <f>SUM(BE59:BE71)</f>
        <v>0</v>
      </c>
    </row>
    <row r="73" spans="1:80">
      <c r="A73" s="250" t="s">
        <v>90</v>
      </c>
      <c r="B73" s="251" t="s">
        <v>864</v>
      </c>
      <c r="C73" s="252" t="s">
        <v>865</v>
      </c>
      <c r="D73" s="253"/>
      <c r="E73" s="254"/>
      <c r="F73" s="254"/>
      <c r="G73" s="255"/>
      <c r="H73" s="256"/>
      <c r="I73" s="257"/>
      <c r="J73" s="258"/>
      <c r="K73" s="259"/>
      <c r="O73" s="260">
        <v>1</v>
      </c>
    </row>
    <row r="74" spans="1:80">
      <c r="A74" s="261">
        <v>30</v>
      </c>
      <c r="B74" s="262" t="s">
        <v>1344</v>
      </c>
      <c r="C74" s="263" t="s">
        <v>1345</v>
      </c>
      <c r="D74" s="264" t="s">
        <v>255</v>
      </c>
      <c r="E74" s="265">
        <v>281.88901288</v>
      </c>
      <c r="F74" s="265"/>
      <c r="G74" s="266">
        <f>E74*F74</f>
        <v>0</v>
      </c>
      <c r="H74" s="267">
        <v>0</v>
      </c>
      <c r="I74" s="268">
        <f>E74*H74</f>
        <v>0</v>
      </c>
      <c r="J74" s="267"/>
      <c r="K74" s="268">
        <f>E74*J74</f>
        <v>0</v>
      </c>
      <c r="O74" s="260">
        <v>2</v>
      </c>
      <c r="AA74" s="233">
        <v>7</v>
      </c>
      <c r="AB74" s="233">
        <v>1</v>
      </c>
      <c r="AC74" s="233">
        <v>2</v>
      </c>
      <c r="AZ74" s="233">
        <v>1</v>
      </c>
      <c r="BA74" s="233">
        <f>IF(AZ74=1,G74,0)</f>
        <v>0</v>
      </c>
      <c r="BB74" s="233">
        <f>IF(AZ74=2,G74,0)</f>
        <v>0</v>
      </c>
      <c r="BC74" s="233">
        <f>IF(AZ74=3,G74,0)</f>
        <v>0</v>
      </c>
      <c r="BD74" s="233">
        <f>IF(AZ74=4,G74,0)</f>
        <v>0</v>
      </c>
      <c r="BE74" s="233">
        <f>IF(AZ74=5,G74,0)</f>
        <v>0</v>
      </c>
      <c r="CA74" s="260">
        <v>7</v>
      </c>
      <c r="CB74" s="260">
        <v>1</v>
      </c>
    </row>
    <row r="75" spans="1:80">
      <c r="A75" s="278"/>
      <c r="B75" s="279" t="s">
        <v>94</v>
      </c>
      <c r="C75" s="280" t="s">
        <v>866</v>
      </c>
      <c r="D75" s="281"/>
      <c r="E75" s="282"/>
      <c r="F75" s="283"/>
      <c r="G75" s="284">
        <f>SUM(G73:G74)</f>
        <v>0</v>
      </c>
      <c r="H75" s="285"/>
      <c r="I75" s="286">
        <f>SUM(I73:I74)</f>
        <v>0</v>
      </c>
      <c r="J75" s="285"/>
      <c r="K75" s="286">
        <f>SUM(K73:K74)</f>
        <v>0</v>
      </c>
      <c r="O75" s="260">
        <v>4</v>
      </c>
      <c r="BA75" s="287">
        <f>SUM(BA73:BA74)</f>
        <v>0</v>
      </c>
      <c r="BB75" s="287">
        <f>SUM(BB73:BB74)</f>
        <v>0</v>
      </c>
      <c r="BC75" s="287">
        <f>SUM(BC73:BC74)</f>
        <v>0</v>
      </c>
      <c r="BD75" s="287">
        <f>SUM(BD73:BD74)</f>
        <v>0</v>
      </c>
      <c r="BE75" s="287">
        <f>SUM(BE73:BE74)</f>
        <v>0</v>
      </c>
    </row>
    <row r="76" spans="1:80">
      <c r="A76" s="250" t="s">
        <v>90</v>
      </c>
      <c r="B76" s="251" t="s">
        <v>869</v>
      </c>
      <c r="C76" s="252" t="s">
        <v>870</v>
      </c>
      <c r="D76" s="253"/>
      <c r="E76" s="254"/>
      <c r="F76" s="254"/>
      <c r="G76" s="255"/>
      <c r="H76" s="256"/>
      <c r="I76" s="257"/>
      <c r="J76" s="258"/>
      <c r="K76" s="259"/>
      <c r="O76" s="260">
        <v>1</v>
      </c>
    </row>
    <row r="77" spans="1:80">
      <c r="A77" s="261">
        <v>31</v>
      </c>
      <c r="B77" s="262" t="s">
        <v>1473</v>
      </c>
      <c r="C77" s="263" t="s">
        <v>1474</v>
      </c>
      <c r="D77" s="264" t="s">
        <v>190</v>
      </c>
      <c r="E77" s="265">
        <v>168.3</v>
      </c>
      <c r="F77" s="265"/>
      <c r="G77" s="266">
        <f>E77*F77</f>
        <v>0</v>
      </c>
      <c r="H77" s="267">
        <v>1.7000000000000001E-4</v>
      </c>
      <c r="I77" s="268">
        <f>E77*H77</f>
        <v>2.8611000000000004E-2</v>
      </c>
      <c r="J77" s="267">
        <v>0</v>
      </c>
      <c r="K77" s="268">
        <f>E77*J77</f>
        <v>0</v>
      </c>
      <c r="O77" s="260">
        <v>2</v>
      </c>
      <c r="AA77" s="233">
        <v>1</v>
      </c>
      <c r="AB77" s="233">
        <v>7</v>
      </c>
      <c r="AC77" s="233">
        <v>7</v>
      </c>
      <c r="AZ77" s="233">
        <v>2</v>
      </c>
      <c r="BA77" s="233">
        <f>IF(AZ77=1,G77,0)</f>
        <v>0</v>
      </c>
      <c r="BB77" s="233">
        <f>IF(AZ77=2,G77,0)</f>
        <v>0</v>
      </c>
      <c r="BC77" s="233">
        <f>IF(AZ77=3,G77,0)</f>
        <v>0</v>
      </c>
      <c r="BD77" s="233">
        <f>IF(AZ77=4,G77,0)</f>
        <v>0</v>
      </c>
      <c r="BE77" s="233">
        <f>IF(AZ77=5,G77,0)</f>
        <v>0</v>
      </c>
      <c r="CA77" s="260">
        <v>1</v>
      </c>
      <c r="CB77" s="260">
        <v>7</v>
      </c>
    </row>
    <row r="78" spans="1:80">
      <c r="A78" s="269"/>
      <c r="B78" s="272"/>
      <c r="C78" s="1097" t="s">
        <v>1475</v>
      </c>
      <c r="D78" s="1098"/>
      <c r="E78" s="273">
        <v>0</v>
      </c>
      <c r="F78" s="274"/>
      <c r="G78" s="275"/>
      <c r="H78" s="276"/>
      <c r="I78" s="270"/>
      <c r="J78" s="277"/>
      <c r="K78" s="270"/>
      <c r="M78" s="271" t="s">
        <v>1475</v>
      </c>
      <c r="O78" s="260"/>
    </row>
    <row r="79" spans="1:80">
      <c r="A79" s="269"/>
      <c r="B79" s="272"/>
      <c r="C79" s="1097" t="s">
        <v>1476</v>
      </c>
      <c r="D79" s="1098"/>
      <c r="E79" s="273">
        <v>8.4</v>
      </c>
      <c r="F79" s="274"/>
      <c r="G79" s="275"/>
      <c r="H79" s="276"/>
      <c r="I79" s="270"/>
      <c r="J79" s="277"/>
      <c r="K79" s="270"/>
      <c r="M79" s="271" t="s">
        <v>1476</v>
      </c>
      <c r="O79" s="260"/>
    </row>
    <row r="80" spans="1:80">
      <c r="A80" s="269"/>
      <c r="B80" s="272"/>
      <c r="C80" s="1097" t="s">
        <v>1467</v>
      </c>
      <c r="D80" s="1098"/>
      <c r="E80" s="273">
        <v>147.9</v>
      </c>
      <c r="F80" s="274"/>
      <c r="G80" s="275"/>
      <c r="H80" s="276"/>
      <c r="I80" s="270"/>
      <c r="J80" s="277"/>
      <c r="K80" s="270"/>
      <c r="M80" s="271" t="s">
        <v>1467</v>
      </c>
      <c r="O80" s="260"/>
    </row>
    <row r="81" spans="1:80">
      <c r="A81" s="269"/>
      <c r="B81" s="272"/>
      <c r="C81" s="1097" t="s">
        <v>1468</v>
      </c>
      <c r="D81" s="1098"/>
      <c r="E81" s="273">
        <v>12</v>
      </c>
      <c r="F81" s="274"/>
      <c r="G81" s="275"/>
      <c r="H81" s="276"/>
      <c r="I81" s="270"/>
      <c r="J81" s="277"/>
      <c r="K81" s="270"/>
      <c r="M81" s="271" t="s">
        <v>1468</v>
      </c>
      <c r="O81" s="260"/>
    </row>
    <row r="82" spans="1:80">
      <c r="A82" s="261">
        <v>32</v>
      </c>
      <c r="B82" s="262" t="s">
        <v>1477</v>
      </c>
      <c r="C82" s="263" t="s">
        <v>1478</v>
      </c>
      <c r="D82" s="264" t="s">
        <v>190</v>
      </c>
      <c r="E82" s="265">
        <v>185.13</v>
      </c>
      <c r="F82" s="265"/>
      <c r="G82" s="266">
        <f>E82*F82</f>
        <v>0</v>
      </c>
      <c r="H82" s="267">
        <v>5.5000000000000003E-4</v>
      </c>
      <c r="I82" s="268">
        <f>E82*H82</f>
        <v>0.10182150000000001</v>
      </c>
      <c r="J82" s="267"/>
      <c r="K82" s="268">
        <f>E82*J82</f>
        <v>0</v>
      </c>
      <c r="O82" s="260">
        <v>2</v>
      </c>
      <c r="AA82" s="233">
        <v>3</v>
      </c>
      <c r="AB82" s="233">
        <v>7</v>
      </c>
      <c r="AC82" s="233">
        <v>28323116</v>
      </c>
      <c r="AZ82" s="233">
        <v>2</v>
      </c>
      <c r="BA82" s="233">
        <f>IF(AZ82=1,G82,0)</f>
        <v>0</v>
      </c>
      <c r="BB82" s="233">
        <f>IF(AZ82=2,G82,0)</f>
        <v>0</v>
      </c>
      <c r="BC82" s="233">
        <f>IF(AZ82=3,G82,0)</f>
        <v>0</v>
      </c>
      <c r="BD82" s="233">
        <f>IF(AZ82=4,G82,0)</f>
        <v>0</v>
      </c>
      <c r="BE82" s="233">
        <f>IF(AZ82=5,G82,0)</f>
        <v>0</v>
      </c>
      <c r="CA82" s="260">
        <v>3</v>
      </c>
      <c r="CB82" s="260">
        <v>7</v>
      </c>
    </row>
    <row r="83" spans="1:80">
      <c r="A83" s="269"/>
      <c r="B83" s="272"/>
      <c r="C83" s="1097" t="s">
        <v>1479</v>
      </c>
      <c r="D83" s="1098"/>
      <c r="E83" s="273">
        <v>185.13</v>
      </c>
      <c r="F83" s="274"/>
      <c r="G83" s="275"/>
      <c r="H83" s="276"/>
      <c r="I83" s="270"/>
      <c r="J83" s="277"/>
      <c r="K83" s="270"/>
      <c r="M83" s="271" t="s">
        <v>1479</v>
      </c>
      <c r="O83" s="260"/>
    </row>
    <row r="84" spans="1:80">
      <c r="A84" s="261">
        <v>33</v>
      </c>
      <c r="B84" s="262" t="s">
        <v>1480</v>
      </c>
      <c r="C84" s="263" t="s">
        <v>1481</v>
      </c>
      <c r="D84" s="264" t="s">
        <v>255</v>
      </c>
      <c r="E84" s="265">
        <v>0.13043250000000001</v>
      </c>
      <c r="F84" s="265"/>
      <c r="G84" s="266">
        <f>E84*F84</f>
        <v>0</v>
      </c>
      <c r="H84" s="267">
        <v>0</v>
      </c>
      <c r="I84" s="268">
        <f>E84*H84</f>
        <v>0</v>
      </c>
      <c r="J84" s="267"/>
      <c r="K84" s="268">
        <f>E84*J84</f>
        <v>0</v>
      </c>
      <c r="O84" s="260">
        <v>2</v>
      </c>
      <c r="AA84" s="233">
        <v>7</v>
      </c>
      <c r="AB84" s="233">
        <v>1001</v>
      </c>
      <c r="AC84" s="233">
        <v>5</v>
      </c>
      <c r="AZ84" s="233">
        <v>2</v>
      </c>
      <c r="BA84" s="233">
        <f>IF(AZ84=1,G84,0)</f>
        <v>0</v>
      </c>
      <c r="BB84" s="233">
        <f>IF(AZ84=2,G84,0)</f>
        <v>0</v>
      </c>
      <c r="BC84" s="233">
        <f>IF(AZ84=3,G84,0)</f>
        <v>0</v>
      </c>
      <c r="BD84" s="233">
        <f>IF(AZ84=4,G84,0)</f>
        <v>0</v>
      </c>
      <c r="BE84" s="233">
        <f>IF(AZ84=5,G84,0)</f>
        <v>0</v>
      </c>
      <c r="CA84" s="260">
        <v>7</v>
      </c>
      <c r="CB84" s="260">
        <v>1001</v>
      </c>
    </row>
    <row r="85" spans="1:80">
      <c r="A85" s="278"/>
      <c r="B85" s="279" t="s">
        <v>94</v>
      </c>
      <c r="C85" s="280" t="s">
        <v>871</v>
      </c>
      <c r="D85" s="281"/>
      <c r="E85" s="282"/>
      <c r="F85" s="283"/>
      <c r="G85" s="284">
        <f>SUM(G76:G84)</f>
        <v>0</v>
      </c>
      <c r="H85" s="285"/>
      <c r="I85" s="286">
        <f>SUM(I76:I84)</f>
        <v>0.13043250000000001</v>
      </c>
      <c r="J85" s="285"/>
      <c r="K85" s="286">
        <f>SUM(K76:K84)</f>
        <v>0</v>
      </c>
      <c r="O85" s="260">
        <v>4</v>
      </c>
      <c r="BA85" s="287">
        <f>SUM(BA76:BA84)</f>
        <v>0</v>
      </c>
      <c r="BB85" s="287">
        <f>SUM(BB76:BB84)</f>
        <v>0</v>
      </c>
      <c r="BC85" s="287">
        <f>SUM(BC76:BC84)</f>
        <v>0</v>
      </c>
      <c r="BD85" s="287">
        <f>SUM(BD76:BD84)</f>
        <v>0</v>
      </c>
      <c r="BE85" s="287">
        <f>SUM(BE76:BE84)</f>
        <v>0</v>
      </c>
    </row>
    <row r="86" spans="1:80">
      <c r="A86" s="250" t="s">
        <v>90</v>
      </c>
      <c r="B86" s="251" t="s">
        <v>1072</v>
      </c>
      <c r="C86" s="252" t="s">
        <v>1073</v>
      </c>
      <c r="D86" s="253"/>
      <c r="E86" s="254"/>
      <c r="F86" s="254"/>
      <c r="G86" s="255"/>
      <c r="H86" s="256"/>
      <c r="I86" s="257"/>
      <c r="J86" s="258"/>
      <c r="K86" s="259"/>
      <c r="O86" s="260">
        <v>1</v>
      </c>
    </row>
    <row r="87" spans="1:80">
      <c r="A87" s="261">
        <v>34</v>
      </c>
      <c r="B87" s="262" t="s">
        <v>181</v>
      </c>
      <c r="C87" s="263" t="s">
        <v>1482</v>
      </c>
      <c r="D87" s="264" t="s">
        <v>93</v>
      </c>
      <c r="E87" s="265">
        <v>71</v>
      </c>
      <c r="F87" s="265"/>
      <c r="G87" s="266">
        <f>E87*F87</f>
        <v>0</v>
      </c>
      <c r="H87" s="267">
        <v>0</v>
      </c>
      <c r="I87" s="268">
        <f>E87*H87</f>
        <v>0</v>
      </c>
      <c r="J87" s="267"/>
      <c r="K87" s="268">
        <f>E87*J87</f>
        <v>0</v>
      </c>
      <c r="O87" s="260">
        <v>2</v>
      </c>
      <c r="AA87" s="233">
        <v>11</v>
      </c>
      <c r="AB87" s="233">
        <v>3</v>
      </c>
      <c r="AC87" s="233">
        <v>2</v>
      </c>
      <c r="AZ87" s="233">
        <v>2</v>
      </c>
      <c r="BA87" s="233">
        <f>IF(AZ87=1,G87,0)</f>
        <v>0</v>
      </c>
      <c r="BB87" s="233">
        <f>IF(AZ87=2,G87,0)</f>
        <v>0</v>
      </c>
      <c r="BC87" s="233">
        <f>IF(AZ87=3,G87,0)</f>
        <v>0</v>
      </c>
      <c r="BD87" s="233">
        <f>IF(AZ87=4,G87,0)</f>
        <v>0</v>
      </c>
      <c r="BE87" s="233">
        <f>IF(AZ87=5,G87,0)</f>
        <v>0</v>
      </c>
      <c r="CA87" s="260">
        <v>11</v>
      </c>
      <c r="CB87" s="260">
        <v>3</v>
      </c>
    </row>
    <row r="88" spans="1:80">
      <c r="A88" s="269"/>
      <c r="B88" s="272"/>
      <c r="C88" s="1097" t="s">
        <v>1116</v>
      </c>
      <c r="D88" s="1098"/>
      <c r="E88" s="273">
        <v>0</v>
      </c>
      <c r="F88" s="274"/>
      <c r="G88" s="275"/>
      <c r="H88" s="276"/>
      <c r="I88" s="270"/>
      <c r="J88" s="277"/>
      <c r="K88" s="270"/>
      <c r="M88" s="271" t="s">
        <v>1116</v>
      </c>
      <c r="O88" s="260"/>
    </row>
    <row r="89" spans="1:80">
      <c r="A89" s="269"/>
      <c r="B89" s="272"/>
      <c r="C89" s="1097" t="s">
        <v>1483</v>
      </c>
      <c r="D89" s="1098"/>
      <c r="E89" s="273">
        <v>56</v>
      </c>
      <c r="F89" s="274"/>
      <c r="G89" s="275"/>
      <c r="H89" s="276"/>
      <c r="I89" s="270"/>
      <c r="J89" s="277"/>
      <c r="K89" s="270"/>
      <c r="M89" s="271" t="s">
        <v>1483</v>
      </c>
      <c r="O89" s="260"/>
    </row>
    <row r="90" spans="1:80">
      <c r="A90" s="269"/>
      <c r="B90" s="272"/>
      <c r="C90" s="1097" t="s">
        <v>1484</v>
      </c>
      <c r="D90" s="1098"/>
      <c r="E90" s="273">
        <v>15</v>
      </c>
      <c r="F90" s="274"/>
      <c r="G90" s="275"/>
      <c r="H90" s="276"/>
      <c r="I90" s="270"/>
      <c r="J90" s="277"/>
      <c r="K90" s="270"/>
      <c r="M90" s="271" t="s">
        <v>1484</v>
      </c>
      <c r="O90" s="260"/>
    </row>
    <row r="91" spans="1:80" ht="20">
      <c r="A91" s="261">
        <v>35</v>
      </c>
      <c r="B91" s="262" t="s">
        <v>1485</v>
      </c>
      <c r="C91" s="263" t="s">
        <v>1486</v>
      </c>
      <c r="D91" s="264" t="s">
        <v>309</v>
      </c>
      <c r="E91" s="265">
        <v>135.5</v>
      </c>
      <c r="F91" s="265"/>
      <c r="G91" s="266">
        <f>E91*F91</f>
        <v>0</v>
      </c>
      <c r="H91" s="267">
        <v>2.1700000000000001E-3</v>
      </c>
      <c r="I91" s="268">
        <f>E91*H91</f>
        <v>0.29403499999999999</v>
      </c>
      <c r="J91" s="267">
        <v>0</v>
      </c>
      <c r="K91" s="268">
        <f>E91*J91</f>
        <v>0</v>
      </c>
      <c r="O91" s="260">
        <v>2</v>
      </c>
      <c r="AA91" s="233">
        <v>1</v>
      </c>
      <c r="AB91" s="233">
        <v>7</v>
      </c>
      <c r="AC91" s="233">
        <v>7</v>
      </c>
      <c r="AZ91" s="233">
        <v>2</v>
      </c>
      <c r="BA91" s="233">
        <f>IF(AZ91=1,G91,0)</f>
        <v>0</v>
      </c>
      <c r="BB91" s="233">
        <f>IF(AZ91=2,G91,0)</f>
        <v>0</v>
      </c>
      <c r="BC91" s="233">
        <f>IF(AZ91=3,G91,0)</f>
        <v>0</v>
      </c>
      <c r="BD91" s="233">
        <f>IF(AZ91=4,G91,0)</f>
        <v>0</v>
      </c>
      <c r="BE91" s="233">
        <f>IF(AZ91=5,G91,0)</f>
        <v>0</v>
      </c>
      <c r="CA91" s="260">
        <v>1</v>
      </c>
      <c r="CB91" s="260">
        <v>7</v>
      </c>
    </row>
    <row r="92" spans="1:80">
      <c r="A92" s="269"/>
      <c r="B92" s="272"/>
      <c r="C92" s="1097" t="s">
        <v>1487</v>
      </c>
      <c r="D92" s="1098"/>
      <c r="E92" s="273">
        <v>135.5</v>
      </c>
      <c r="F92" s="274"/>
      <c r="G92" s="275"/>
      <c r="H92" s="276"/>
      <c r="I92" s="270"/>
      <c r="J92" s="277"/>
      <c r="K92" s="270"/>
      <c r="M92" s="271" t="s">
        <v>1487</v>
      </c>
      <c r="O92" s="260"/>
    </row>
    <row r="93" spans="1:80">
      <c r="A93" s="261">
        <v>36</v>
      </c>
      <c r="B93" s="262" t="s">
        <v>1488</v>
      </c>
      <c r="C93" s="263" t="s">
        <v>1489</v>
      </c>
      <c r="D93" s="264" t="s">
        <v>309</v>
      </c>
      <c r="E93" s="265">
        <v>98.6</v>
      </c>
      <c r="F93" s="265"/>
      <c r="G93" s="266">
        <f>E93*F93</f>
        <v>0</v>
      </c>
      <c r="H93" s="267">
        <v>0</v>
      </c>
      <c r="I93" s="268">
        <f>E93*H93</f>
        <v>0</v>
      </c>
      <c r="J93" s="267">
        <v>-2.48E-3</v>
      </c>
      <c r="K93" s="268">
        <f>E93*J93</f>
        <v>-0.244528</v>
      </c>
      <c r="O93" s="260">
        <v>2</v>
      </c>
      <c r="AA93" s="233">
        <v>1</v>
      </c>
      <c r="AB93" s="233">
        <v>7</v>
      </c>
      <c r="AC93" s="233">
        <v>7</v>
      </c>
      <c r="AZ93" s="233">
        <v>2</v>
      </c>
      <c r="BA93" s="233">
        <f>IF(AZ93=1,G93,0)</f>
        <v>0</v>
      </c>
      <c r="BB93" s="233">
        <f>IF(AZ93=2,G93,0)</f>
        <v>0</v>
      </c>
      <c r="BC93" s="233">
        <f>IF(AZ93=3,G93,0)</f>
        <v>0</v>
      </c>
      <c r="BD93" s="233">
        <f>IF(AZ93=4,G93,0)</f>
        <v>0</v>
      </c>
      <c r="BE93" s="233">
        <f>IF(AZ93=5,G93,0)</f>
        <v>0</v>
      </c>
      <c r="CA93" s="260">
        <v>1</v>
      </c>
      <c r="CB93" s="260">
        <v>7</v>
      </c>
    </row>
    <row r="94" spans="1:80">
      <c r="A94" s="269"/>
      <c r="B94" s="272"/>
      <c r="C94" s="1097" t="s">
        <v>1490</v>
      </c>
      <c r="D94" s="1098"/>
      <c r="E94" s="273">
        <v>98.6</v>
      </c>
      <c r="F94" s="274"/>
      <c r="G94" s="275"/>
      <c r="H94" s="276"/>
      <c r="I94" s="270"/>
      <c r="J94" s="277"/>
      <c r="K94" s="270"/>
      <c r="M94" s="271" t="s">
        <v>1490</v>
      </c>
      <c r="O94" s="260"/>
    </row>
    <row r="95" spans="1:80">
      <c r="A95" s="261">
        <v>37</v>
      </c>
      <c r="B95" s="262" t="s">
        <v>1491</v>
      </c>
      <c r="C95" s="263" t="s">
        <v>1492</v>
      </c>
      <c r="D95" s="264" t="s">
        <v>183</v>
      </c>
      <c r="E95" s="265">
        <v>16</v>
      </c>
      <c r="F95" s="265"/>
      <c r="G95" s="266">
        <f>E95*F95</f>
        <v>0</v>
      </c>
      <c r="H95" s="267">
        <v>3.5000000000000001E-3</v>
      </c>
      <c r="I95" s="268">
        <f>E95*H95</f>
        <v>5.6000000000000001E-2</v>
      </c>
      <c r="J95" s="267"/>
      <c r="K95" s="268">
        <f>E95*J95</f>
        <v>0</v>
      </c>
      <c r="O95" s="260">
        <v>2</v>
      </c>
      <c r="AA95" s="233">
        <v>3</v>
      </c>
      <c r="AB95" s="233">
        <v>7</v>
      </c>
      <c r="AC95" s="233">
        <v>55342340</v>
      </c>
      <c r="AZ95" s="233">
        <v>2</v>
      </c>
      <c r="BA95" s="233">
        <f>IF(AZ95=1,G95,0)</f>
        <v>0</v>
      </c>
      <c r="BB95" s="233">
        <f>IF(AZ95=2,G95,0)</f>
        <v>0</v>
      </c>
      <c r="BC95" s="233">
        <f>IF(AZ95=3,G95,0)</f>
        <v>0</v>
      </c>
      <c r="BD95" s="233">
        <f>IF(AZ95=4,G95,0)</f>
        <v>0</v>
      </c>
      <c r="BE95" s="233">
        <f>IF(AZ95=5,G95,0)</f>
        <v>0</v>
      </c>
      <c r="CA95" s="260">
        <v>3</v>
      </c>
      <c r="CB95" s="260">
        <v>7</v>
      </c>
    </row>
    <row r="96" spans="1:80">
      <c r="A96" s="261">
        <v>38</v>
      </c>
      <c r="B96" s="262" t="s">
        <v>1491</v>
      </c>
      <c r="C96" s="263" t="s">
        <v>1492</v>
      </c>
      <c r="D96" s="264" t="s">
        <v>183</v>
      </c>
      <c r="E96" s="265">
        <v>40</v>
      </c>
      <c r="F96" s="265"/>
      <c r="G96" s="266">
        <f>E96*F96</f>
        <v>0</v>
      </c>
      <c r="H96" s="267">
        <v>3.5000000000000001E-3</v>
      </c>
      <c r="I96" s="268">
        <f>E96*H96</f>
        <v>0.14000000000000001</v>
      </c>
      <c r="J96" s="267"/>
      <c r="K96" s="268">
        <f>E96*J96</f>
        <v>0</v>
      </c>
      <c r="O96" s="260">
        <v>2</v>
      </c>
      <c r="AA96" s="233">
        <v>3</v>
      </c>
      <c r="AB96" s="233">
        <v>7</v>
      </c>
      <c r="AC96" s="233">
        <v>55342340</v>
      </c>
      <c r="AZ96" s="233">
        <v>2</v>
      </c>
      <c r="BA96" s="233">
        <f>IF(AZ96=1,G96,0)</f>
        <v>0</v>
      </c>
      <c r="BB96" s="233">
        <f>IF(AZ96=2,G96,0)</f>
        <v>0</v>
      </c>
      <c r="BC96" s="233">
        <f>IF(AZ96=3,G96,0)</f>
        <v>0</v>
      </c>
      <c r="BD96" s="233">
        <f>IF(AZ96=4,G96,0)</f>
        <v>0</v>
      </c>
      <c r="BE96" s="233">
        <f>IF(AZ96=5,G96,0)</f>
        <v>0</v>
      </c>
      <c r="CA96" s="260">
        <v>3</v>
      </c>
      <c r="CB96" s="260">
        <v>7</v>
      </c>
    </row>
    <row r="97" spans="1:80">
      <c r="A97" s="261">
        <v>39</v>
      </c>
      <c r="B97" s="262" t="s">
        <v>1493</v>
      </c>
      <c r="C97" s="263" t="s">
        <v>1494</v>
      </c>
      <c r="D97" s="264" t="s">
        <v>183</v>
      </c>
      <c r="E97" s="265">
        <v>5</v>
      </c>
      <c r="F97" s="265"/>
      <c r="G97" s="266">
        <f>E97*F97</f>
        <v>0</v>
      </c>
      <c r="H97" s="267">
        <v>5.8999999999999999E-3</v>
      </c>
      <c r="I97" s="268">
        <f>E97*H97</f>
        <v>2.9499999999999998E-2</v>
      </c>
      <c r="J97" s="267"/>
      <c r="K97" s="268">
        <f>E97*J97</f>
        <v>0</v>
      </c>
      <c r="O97" s="260">
        <v>2</v>
      </c>
      <c r="AA97" s="233">
        <v>3</v>
      </c>
      <c r="AB97" s="233">
        <v>7</v>
      </c>
      <c r="AC97" s="233">
        <v>55342347</v>
      </c>
      <c r="AZ97" s="233">
        <v>2</v>
      </c>
      <c r="BA97" s="233">
        <f>IF(AZ97=1,G97,0)</f>
        <v>0</v>
      </c>
      <c r="BB97" s="233">
        <f>IF(AZ97=2,G97,0)</f>
        <v>0</v>
      </c>
      <c r="BC97" s="233">
        <f>IF(AZ97=3,G97,0)</f>
        <v>0</v>
      </c>
      <c r="BD97" s="233">
        <f>IF(AZ97=4,G97,0)</f>
        <v>0</v>
      </c>
      <c r="BE97" s="233">
        <f>IF(AZ97=5,G97,0)</f>
        <v>0</v>
      </c>
      <c r="CA97" s="260">
        <v>3</v>
      </c>
      <c r="CB97" s="260">
        <v>7</v>
      </c>
    </row>
    <row r="98" spans="1:80">
      <c r="A98" s="261">
        <v>40</v>
      </c>
      <c r="B98" s="262" t="s">
        <v>1493</v>
      </c>
      <c r="C98" s="263" t="s">
        <v>1494</v>
      </c>
      <c r="D98" s="264" t="s">
        <v>183</v>
      </c>
      <c r="E98" s="265">
        <v>10</v>
      </c>
      <c r="F98" s="265"/>
      <c r="G98" s="266">
        <f>E98*F98</f>
        <v>0</v>
      </c>
      <c r="H98" s="267">
        <v>5.8999999999999999E-3</v>
      </c>
      <c r="I98" s="268">
        <f>E98*H98</f>
        <v>5.8999999999999997E-2</v>
      </c>
      <c r="J98" s="267"/>
      <c r="K98" s="268">
        <f>E98*J98</f>
        <v>0</v>
      </c>
      <c r="O98" s="260">
        <v>2</v>
      </c>
      <c r="AA98" s="233">
        <v>3</v>
      </c>
      <c r="AB98" s="233">
        <v>7</v>
      </c>
      <c r="AC98" s="233">
        <v>55342347</v>
      </c>
      <c r="AZ98" s="233">
        <v>2</v>
      </c>
      <c r="BA98" s="233">
        <f>IF(AZ98=1,G98,0)</f>
        <v>0</v>
      </c>
      <c r="BB98" s="233">
        <f>IF(AZ98=2,G98,0)</f>
        <v>0</v>
      </c>
      <c r="BC98" s="233">
        <f>IF(AZ98=3,G98,0)</f>
        <v>0</v>
      </c>
      <c r="BD98" s="233">
        <f>IF(AZ98=4,G98,0)</f>
        <v>0</v>
      </c>
      <c r="BE98" s="233">
        <f>IF(AZ98=5,G98,0)</f>
        <v>0</v>
      </c>
      <c r="CA98" s="260">
        <v>3</v>
      </c>
      <c r="CB98" s="260">
        <v>7</v>
      </c>
    </row>
    <row r="99" spans="1:80">
      <c r="A99" s="261">
        <v>41</v>
      </c>
      <c r="B99" s="262" t="s">
        <v>1365</v>
      </c>
      <c r="C99" s="263" t="s">
        <v>1366</v>
      </c>
      <c r="D99" s="264" t="s">
        <v>255</v>
      </c>
      <c r="E99" s="265">
        <v>0.57853500000000002</v>
      </c>
      <c r="F99" s="265"/>
      <c r="G99" s="266">
        <f>E99*F99</f>
        <v>0</v>
      </c>
      <c r="H99" s="267">
        <v>0</v>
      </c>
      <c r="I99" s="268">
        <f>E99*H99</f>
        <v>0</v>
      </c>
      <c r="J99" s="267"/>
      <c r="K99" s="268">
        <f>E99*J99</f>
        <v>0</v>
      </c>
      <c r="O99" s="260">
        <v>2</v>
      </c>
      <c r="AA99" s="233">
        <v>7</v>
      </c>
      <c r="AB99" s="233">
        <v>1001</v>
      </c>
      <c r="AC99" s="233">
        <v>5</v>
      </c>
      <c r="AZ99" s="233">
        <v>2</v>
      </c>
      <c r="BA99" s="233">
        <f>IF(AZ99=1,G99,0)</f>
        <v>0</v>
      </c>
      <c r="BB99" s="233">
        <f>IF(AZ99=2,G99,0)</f>
        <v>0</v>
      </c>
      <c r="BC99" s="233">
        <f>IF(AZ99=3,G99,0)</f>
        <v>0</v>
      </c>
      <c r="BD99" s="233">
        <f>IF(AZ99=4,G99,0)</f>
        <v>0</v>
      </c>
      <c r="BE99" s="233">
        <f>IF(AZ99=5,G99,0)</f>
        <v>0</v>
      </c>
      <c r="CA99" s="260">
        <v>7</v>
      </c>
      <c r="CB99" s="260">
        <v>1001</v>
      </c>
    </row>
    <row r="100" spans="1:80">
      <c r="A100" s="278"/>
      <c r="B100" s="279" t="s">
        <v>94</v>
      </c>
      <c r="C100" s="280" t="s">
        <v>1074</v>
      </c>
      <c r="D100" s="281"/>
      <c r="E100" s="282"/>
      <c r="F100" s="283"/>
      <c r="G100" s="284">
        <f>SUM(G86:G99)</f>
        <v>0</v>
      </c>
      <c r="H100" s="285"/>
      <c r="I100" s="286">
        <f>SUM(I86:I99)</f>
        <v>0.57853500000000002</v>
      </c>
      <c r="J100" s="285"/>
      <c r="K100" s="286">
        <f>SUM(K86:K99)</f>
        <v>-0.244528</v>
      </c>
      <c r="O100" s="260">
        <v>4</v>
      </c>
      <c r="BA100" s="287">
        <f>SUM(BA86:BA99)</f>
        <v>0</v>
      </c>
      <c r="BB100" s="287">
        <f>SUM(BB86:BB99)</f>
        <v>0</v>
      </c>
      <c r="BC100" s="287">
        <f>SUM(BC86:BC99)</f>
        <v>0</v>
      </c>
      <c r="BD100" s="287">
        <f>SUM(BD86:BD99)</f>
        <v>0</v>
      </c>
      <c r="BE100" s="287">
        <f>SUM(BE86:BE99)</f>
        <v>0</v>
      </c>
    </row>
    <row r="101" spans="1:80">
      <c r="A101" s="250" t="s">
        <v>90</v>
      </c>
      <c r="B101" s="251" t="s">
        <v>1306</v>
      </c>
      <c r="C101" s="252" t="s">
        <v>1307</v>
      </c>
      <c r="D101" s="253"/>
      <c r="E101" s="254"/>
      <c r="F101" s="254"/>
      <c r="G101" s="255"/>
      <c r="H101" s="256"/>
      <c r="I101" s="257"/>
      <c r="J101" s="258"/>
      <c r="K101" s="259"/>
      <c r="O101" s="260">
        <v>1</v>
      </c>
    </row>
    <row r="102" spans="1:80">
      <c r="A102" s="261">
        <v>42</v>
      </c>
      <c r="B102" s="262" t="s">
        <v>1309</v>
      </c>
      <c r="C102" s="263" t="s">
        <v>1310</v>
      </c>
      <c r="D102" s="264" t="s">
        <v>255</v>
      </c>
      <c r="E102" s="265">
        <v>0.244528</v>
      </c>
      <c r="F102" s="265"/>
      <c r="G102" s="266">
        <f>E102*F102</f>
        <v>0</v>
      </c>
      <c r="H102" s="267">
        <v>0</v>
      </c>
      <c r="I102" s="268">
        <f>E102*H102</f>
        <v>0</v>
      </c>
      <c r="J102" s="267"/>
      <c r="K102" s="268">
        <f>E102*J102</f>
        <v>0</v>
      </c>
      <c r="O102" s="260">
        <v>2</v>
      </c>
      <c r="AA102" s="233">
        <v>8</v>
      </c>
      <c r="AB102" s="233">
        <v>0</v>
      </c>
      <c r="AC102" s="233">
        <v>3</v>
      </c>
      <c r="AZ102" s="233">
        <v>1</v>
      </c>
      <c r="BA102" s="233">
        <f>IF(AZ102=1,G102,0)</f>
        <v>0</v>
      </c>
      <c r="BB102" s="233">
        <f>IF(AZ102=2,G102,0)</f>
        <v>0</v>
      </c>
      <c r="BC102" s="233">
        <f>IF(AZ102=3,G102,0)</f>
        <v>0</v>
      </c>
      <c r="BD102" s="233">
        <f>IF(AZ102=4,G102,0)</f>
        <v>0</v>
      </c>
      <c r="BE102" s="233">
        <f>IF(AZ102=5,G102,0)</f>
        <v>0</v>
      </c>
      <c r="CA102" s="260">
        <v>8</v>
      </c>
      <c r="CB102" s="260">
        <v>0</v>
      </c>
    </row>
    <row r="103" spans="1:80">
      <c r="A103" s="261">
        <v>43</v>
      </c>
      <c r="B103" s="262" t="s">
        <v>1311</v>
      </c>
      <c r="C103" s="263" t="s">
        <v>1312</v>
      </c>
      <c r="D103" s="264" t="s">
        <v>255</v>
      </c>
      <c r="E103" s="265">
        <v>2.200752</v>
      </c>
      <c r="F103" s="265"/>
      <c r="G103" s="266">
        <f>E103*F103</f>
        <v>0</v>
      </c>
      <c r="H103" s="267">
        <v>0</v>
      </c>
      <c r="I103" s="268">
        <f>E103*H103</f>
        <v>0</v>
      </c>
      <c r="J103" s="267"/>
      <c r="K103" s="268">
        <f>E103*J103</f>
        <v>0</v>
      </c>
      <c r="O103" s="260">
        <v>2</v>
      </c>
      <c r="AA103" s="233">
        <v>8</v>
      </c>
      <c r="AB103" s="233">
        <v>0</v>
      </c>
      <c r="AC103" s="233">
        <v>3</v>
      </c>
      <c r="AZ103" s="233">
        <v>1</v>
      </c>
      <c r="BA103" s="233">
        <f>IF(AZ103=1,G103,0)</f>
        <v>0</v>
      </c>
      <c r="BB103" s="233">
        <f>IF(AZ103=2,G103,0)</f>
        <v>0</v>
      </c>
      <c r="BC103" s="233">
        <f>IF(AZ103=3,G103,0)</f>
        <v>0</v>
      </c>
      <c r="BD103" s="233">
        <f>IF(AZ103=4,G103,0)</f>
        <v>0</v>
      </c>
      <c r="BE103" s="233">
        <f>IF(AZ103=5,G103,0)</f>
        <v>0</v>
      </c>
      <c r="CA103" s="260">
        <v>8</v>
      </c>
      <c r="CB103" s="260">
        <v>0</v>
      </c>
    </row>
    <row r="104" spans="1:80">
      <c r="A104" s="261">
        <v>44</v>
      </c>
      <c r="B104" s="262" t="s">
        <v>1313</v>
      </c>
      <c r="C104" s="263" t="s">
        <v>1314</v>
      </c>
      <c r="D104" s="264" t="s">
        <v>255</v>
      </c>
      <c r="E104" s="265">
        <v>0.244528</v>
      </c>
      <c r="F104" s="265"/>
      <c r="G104" s="266">
        <f>E104*F104</f>
        <v>0</v>
      </c>
      <c r="H104" s="267">
        <v>0</v>
      </c>
      <c r="I104" s="268">
        <f>E104*H104</f>
        <v>0</v>
      </c>
      <c r="J104" s="267"/>
      <c r="K104" s="268">
        <f>E104*J104</f>
        <v>0</v>
      </c>
      <c r="O104" s="260">
        <v>2</v>
      </c>
      <c r="AA104" s="233">
        <v>8</v>
      </c>
      <c r="AB104" s="233">
        <v>0</v>
      </c>
      <c r="AC104" s="233">
        <v>3</v>
      </c>
      <c r="AZ104" s="233">
        <v>1</v>
      </c>
      <c r="BA104" s="233">
        <f>IF(AZ104=1,G104,0)</f>
        <v>0</v>
      </c>
      <c r="BB104" s="233">
        <f>IF(AZ104=2,G104,0)</f>
        <v>0</v>
      </c>
      <c r="BC104" s="233">
        <f>IF(AZ104=3,G104,0)</f>
        <v>0</v>
      </c>
      <c r="BD104" s="233">
        <f>IF(AZ104=4,G104,0)</f>
        <v>0</v>
      </c>
      <c r="BE104" s="233">
        <f>IF(AZ104=5,G104,0)</f>
        <v>0</v>
      </c>
      <c r="CA104" s="260">
        <v>8</v>
      </c>
      <c r="CB104" s="260">
        <v>0</v>
      </c>
    </row>
    <row r="105" spans="1:80">
      <c r="A105" s="261">
        <v>45</v>
      </c>
      <c r="B105" s="262" t="s">
        <v>1317</v>
      </c>
      <c r="C105" s="263" t="s">
        <v>1318</v>
      </c>
      <c r="D105" s="264" t="s">
        <v>255</v>
      </c>
      <c r="E105" s="265">
        <v>0.244528</v>
      </c>
      <c r="F105" s="265"/>
      <c r="G105" s="266">
        <f>E105*F105</f>
        <v>0</v>
      </c>
      <c r="H105" s="267">
        <v>0</v>
      </c>
      <c r="I105" s="268">
        <f>E105*H105</f>
        <v>0</v>
      </c>
      <c r="J105" s="267"/>
      <c r="K105" s="268">
        <f>E105*J105</f>
        <v>0</v>
      </c>
      <c r="O105" s="260">
        <v>2</v>
      </c>
      <c r="AA105" s="233">
        <v>8</v>
      </c>
      <c r="AB105" s="233">
        <v>0</v>
      </c>
      <c r="AC105" s="233">
        <v>3</v>
      </c>
      <c r="AZ105" s="233">
        <v>1</v>
      </c>
      <c r="BA105" s="233">
        <f>IF(AZ105=1,G105,0)</f>
        <v>0</v>
      </c>
      <c r="BB105" s="233">
        <f>IF(AZ105=2,G105,0)</f>
        <v>0</v>
      </c>
      <c r="BC105" s="233">
        <f>IF(AZ105=3,G105,0)</f>
        <v>0</v>
      </c>
      <c r="BD105" s="233">
        <f>IF(AZ105=4,G105,0)</f>
        <v>0</v>
      </c>
      <c r="BE105" s="233">
        <f>IF(AZ105=5,G105,0)</f>
        <v>0</v>
      </c>
      <c r="CA105" s="260">
        <v>8</v>
      </c>
      <c r="CB105" s="260">
        <v>0</v>
      </c>
    </row>
    <row r="106" spans="1:80">
      <c r="A106" s="278"/>
      <c r="B106" s="279" t="s">
        <v>94</v>
      </c>
      <c r="C106" s="280" t="s">
        <v>1308</v>
      </c>
      <c r="D106" s="281"/>
      <c r="E106" s="282"/>
      <c r="F106" s="283"/>
      <c r="G106" s="284">
        <f>SUM(G101:G105)</f>
        <v>0</v>
      </c>
      <c r="H106" s="285"/>
      <c r="I106" s="286">
        <f>SUM(I101:I105)</f>
        <v>0</v>
      </c>
      <c r="J106" s="285"/>
      <c r="K106" s="286">
        <f>SUM(K101:K105)</f>
        <v>0</v>
      </c>
      <c r="O106" s="260">
        <v>4</v>
      </c>
      <c r="BA106" s="287">
        <f>SUM(BA101:BA105)</f>
        <v>0</v>
      </c>
      <c r="BB106" s="287">
        <f>SUM(BB101:BB105)</f>
        <v>0</v>
      </c>
      <c r="BC106" s="287">
        <f>SUM(BC101:BC105)</f>
        <v>0</v>
      </c>
      <c r="BD106" s="287">
        <f>SUM(BD101:BD105)</f>
        <v>0</v>
      </c>
      <c r="BE106" s="287">
        <f>SUM(BE101:BE105)</f>
        <v>0</v>
      </c>
    </row>
    <row r="107" spans="1:80">
      <c r="E107" s="233"/>
    </row>
    <row r="108" spans="1:80">
      <c r="E108" s="233"/>
    </row>
    <row r="109" spans="1:80">
      <c r="E109" s="233"/>
    </row>
    <row r="110" spans="1:80">
      <c r="E110" s="233"/>
    </row>
    <row r="111" spans="1:80">
      <c r="E111" s="233"/>
    </row>
    <row r="112" spans="1:80">
      <c r="E112" s="233"/>
    </row>
    <row r="113" spans="5:5">
      <c r="E113" s="233"/>
    </row>
    <row r="114" spans="5:5">
      <c r="E114" s="233"/>
    </row>
    <row r="115" spans="5:5">
      <c r="E115" s="233"/>
    </row>
    <row r="116" spans="5:5">
      <c r="E116" s="233"/>
    </row>
    <row r="117" spans="5:5">
      <c r="E117" s="233"/>
    </row>
    <row r="118" spans="5:5">
      <c r="E118" s="233"/>
    </row>
    <row r="119" spans="5:5">
      <c r="E119" s="233"/>
    </row>
    <row r="120" spans="5:5">
      <c r="E120" s="233"/>
    </row>
    <row r="121" spans="5:5">
      <c r="E121" s="233"/>
    </row>
    <row r="122" spans="5:5">
      <c r="E122" s="233"/>
    </row>
    <row r="123" spans="5:5">
      <c r="E123" s="233"/>
    </row>
    <row r="124" spans="5:5">
      <c r="E124" s="233"/>
    </row>
    <row r="125" spans="5:5">
      <c r="E125" s="233"/>
    </row>
    <row r="126" spans="5:5">
      <c r="E126" s="233"/>
    </row>
    <row r="127" spans="5:5">
      <c r="E127" s="233"/>
    </row>
    <row r="128" spans="5:5">
      <c r="E128" s="233"/>
    </row>
    <row r="129" spans="1:7">
      <c r="E129" s="233"/>
    </row>
    <row r="130" spans="1:7">
      <c r="A130" s="277"/>
      <c r="B130" s="277"/>
      <c r="C130" s="277"/>
      <c r="D130" s="277"/>
      <c r="E130" s="277"/>
      <c r="F130" s="277"/>
      <c r="G130" s="277"/>
    </row>
    <row r="131" spans="1:7">
      <c r="A131" s="277"/>
      <c r="B131" s="277"/>
      <c r="C131" s="277"/>
      <c r="D131" s="277"/>
      <c r="E131" s="277"/>
      <c r="F131" s="277"/>
      <c r="G131" s="277"/>
    </row>
    <row r="132" spans="1:7">
      <c r="A132" s="277"/>
      <c r="B132" s="277"/>
      <c r="C132" s="277"/>
      <c r="D132" s="277"/>
      <c r="E132" s="277"/>
      <c r="F132" s="277"/>
      <c r="G132" s="277"/>
    </row>
    <row r="133" spans="1:7">
      <c r="A133" s="277"/>
      <c r="B133" s="277"/>
      <c r="C133" s="277"/>
      <c r="D133" s="277"/>
      <c r="E133" s="277"/>
      <c r="F133" s="277"/>
      <c r="G133" s="277"/>
    </row>
    <row r="134" spans="1:7">
      <c r="E134" s="233"/>
    </row>
    <row r="135" spans="1:7">
      <c r="E135" s="233"/>
    </row>
    <row r="136" spans="1:7">
      <c r="E136" s="233"/>
    </row>
    <row r="137" spans="1:7">
      <c r="E137" s="233"/>
    </row>
    <row r="138" spans="1:7">
      <c r="E138" s="233"/>
    </row>
    <row r="139" spans="1:7">
      <c r="E139" s="233"/>
    </row>
    <row r="140" spans="1:7">
      <c r="E140" s="233"/>
    </row>
    <row r="141" spans="1:7">
      <c r="E141" s="233"/>
    </row>
    <row r="142" spans="1:7">
      <c r="E142" s="233"/>
    </row>
    <row r="143" spans="1:7">
      <c r="E143" s="233"/>
    </row>
    <row r="144" spans="1:7">
      <c r="E144" s="233"/>
    </row>
    <row r="145" spans="5:5">
      <c r="E145" s="233"/>
    </row>
    <row r="146" spans="5:5">
      <c r="E146" s="233"/>
    </row>
    <row r="147" spans="5:5">
      <c r="E147" s="233"/>
    </row>
    <row r="148" spans="5:5">
      <c r="E148" s="233"/>
    </row>
    <row r="149" spans="5:5">
      <c r="E149" s="233"/>
    </row>
    <row r="150" spans="5:5">
      <c r="E150" s="233"/>
    </row>
    <row r="151" spans="5:5">
      <c r="E151" s="233"/>
    </row>
    <row r="152" spans="5:5">
      <c r="E152" s="233"/>
    </row>
    <row r="153" spans="5:5">
      <c r="E153" s="233"/>
    </row>
    <row r="154" spans="5:5">
      <c r="E154" s="233"/>
    </row>
    <row r="155" spans="5:5">
      <c r="E155" s="233"/>
    </row>
    <row r="156" spans="5:5">
      <c r="E156" s="233"/>
    </row>
    <row r="157" spans="5:5">
      <c r="E157" s="233"/>
    </row>
    <row r="158" spans="5:5">
      <c r="E158" s="233"/>
    </row>
    <row r="159" spans="5:5">
      <c r="E159" s="233"/>
    </row>
    <row r="160" spans="5:5">
      <c r="E160" s="233"/>
    </row>
    <row r="161" spans="1:7">
      <c r="E161" s="233"/>
    </row>
    <row r="162" spans="1:7">
      <c r="E162" s="233"/>
    </row>
    <row r="163" spans="1:7">
      <c r="E163" s="233"/>
    </row>
    <row r="164" spans="1:7">
      <c r="E164" s="233"/>
    </row>
    <row r="165" spans="1:7">
      <c r="A165" s="288"/>
      <c r="B165" s="288"/>
    </row>
    <row r="166" spans="1:7">
      <c r="A166" s="277"/>
      <c r="B166" s="277"/>
      <c r="C166" s="289"/>
      <c r="D166" s="289"/>
      <c r="E166" s="290"/>
      <c r="F166" s="289"/>
      <c r="G166" s="291"/>
    </row>
    <row r="167" spans="1:7">
      <c r="A167" s="292"/>
      <c r="B167" s="292"/>
      <c r="C167" s="277"/>
      <c r="D167" s="277"/>
      <c r="E167" s="293"/>
      <c r="F167" s="277"/>
      <c r="G167" s="277"/>
    </row>
    <row r="168" spans="1:7">
      <c r="A168" s="277"/>
      <c r="B168" s="277"/>
      <c r="C168" s="277"/>
      <c r="D168" s="277"/>
      <c r="E168" s="293"/>
      <c r="F168" s="277"/>
      <c r="G168" s="277"/>
    </row>
    <row r="169" spans="1:7">
      <c r="A169" s="277"/>
      <c r="B169" s="277"/>
      <c r="C169" s="277"/>
      <c r="D169" s="277"/>
      <c r="E169" s="293"/>
      <c r="F169" s="277"/>
      <c r="G169" s="277"/>
    </row>
    <row r="170" spans="1:7">
      <c r="A170" s="277"/>
      <c r="B170" s="277"/>
      <c r="C170" s="277"/>
      <c r="D170" s="277"/>
      <c r="E170" s="293"/>
      <c r="F170" s="277"/>
      <c r="G170" s="277"/>
    </row>
    <row r="171" spans="1:7">
      <c r="A171" s="277"/>
      <c r="B171" s="277"/>
      <c r="C171" s="277"/>
      <c r="D171" s="277"/>
      <c r="E171" s="293"/>
      <c r="F171" s="277"/>
      <c r="G171" s="277"/>
    </row>
    <row r="172" spans="1:7">
      <c r="A172" s="277"/>
      <c r="B172" s="277"/>
      <c r="C172" s="277"/>
      <c r="D172" s="277"/>
      <c r="E172" s="293"/>
      <c r="F172" s="277"/>
      <c r="G172" s="277"/>
    </row>
    <row r="173" spans="1:7">
      <c r="A173" s="277"/>
      <c r="B173" s="277"/>
      <c r="C173" s="277"/>
      <c r="D173" s="277"/>
      <c r="E173" s="293"/>
      <c r="F173" s="277"/>
      <c r="G173" s="277"/>
    </row>
    <row r="174" spans="1:7">
      <c r="A174" s="277"/>
      <c r="B174" s="277"/>
      <c r="C174" s="277"/>
      <c r="D174" s="277"/>
      <c r="E174" s="293"/>
      <c r="F174" s="277"/>
      <c r="G174" s="277"/>
    </row>
    <row r="175" spans="1:7">
      <c r="A175" s="277"/>
      <c r="B175" s="277"/>
      <c r="C175" s="277"/>
      <c r="D175" s="277"/>
      <c r="E175" s="293"/>
      <c r="F175" s="277"/>
      <c r="G175" s="277"/>
    </row>
    <row r="176" spans="1:7">
      <c r="A176" s="277"/>
      <c r="B176" s="277"/>
      <c r="C176" s="277"/>
      <c r="D176" s="277"/>
      <c r="E176" s="293"/>
      <c r="F176" s="277"/>
      <c r="G176" s="277"/>
    </row>
    <row r="177" spans="1:7">
      <c r="A177" s="277"/>
      <c r="B177" s="277"/>
      <c r="C177" s="277"/>
      <c r="D177" s="277"/>
      <c r="E177" s="293"/>
      <c r="F177" s="277"/>
      <c r="G177" s="277"/>
    </row>
    <row r="178" spans="1:7">
      <c r="A178" s="277"/>
      <c r="B178" s="277"/>
      <c r="C178" s="277"/>
      <c r="D178" s="277"/>
      <c r="E178" s="293"/>
      <c r="F178" s="277"/>
      <c r="G178" s="277"/>
    </row>
    <row r="179" spans="1:7">
      <c r="A179" s="277"/>
      <c r="B179" s="277"/>
      <c r="C179" s="277"/>
      <c r="D179" s="277"/>
      <c r="E179" s="293"/>
      <c r="F179" s="277"/>
      <c r="G179" s="277"/>
    </row>
  </sheetData>
  <mergeCells count="45">
    <mergeCell ref="C78:D78"/>
    <mergeCell ref="C79:D79"/>
    <mergeCell ref="C80:D80"/>
    <mergeCell ref="C81:D81"/>
    <mergeCell ref="C83:D83"/>
    <mergeCell ref="C88:D88"/>
    <mergeCell ref="C89:D89"/>
    <mergeCell ref="C90:D90"/>
    <mergeCell ref="C92:D92"/>
    <mergeCell ref="C94:D94"/>
    <mergeCell ref="C69:D69"/>
    <mergeCell ref="C71:D71"/>
    <mergeCell ref="C47:D47"/>
    <mergeCell ref="C50:D50"/>
    <mergeCell ref="C52:D52"/>
    <mergeCell ref="C54:D54"/>
    <mergeCell ref="C56:D56"/>
    <mergeCell ref="C61:D61"/>
    <mergeCell ref="C62:D62"/>
    <mergeCell ref="C63:D63"/>
    <mergeCell ref="C65:D65"/>
    <mergeCell ref="C66:D66"/>
    <mergeCell ref="C67:D67"/>
    <mergeCell ref="C45:D45"/>
    <mergeCell ref="C46:D46"/>
    <mergeCell ref="C16:D16"/>
    <mergeCell ref="C17:D17"/>
    <mergeCell ref="C18:D18"/>
    <mergeCell ref="C21:D21"/>
    <mergeCell ref="C23:D23"/>
    <mergeCell ref="C25:D25"/>
    <mergeCell ref="C27:D27"/>
    <mergeCell ref="C30:D30"/>
    <mergeCell ref="C37:D37"/>
    <mergeCell ref="C41:D41"/>
    <mergeCell ref="C42:D42"/>
    <mergeCell ref="C43:D43"/>
    <mergeCell ref="C11:D11"/>
    <mergeCell ref="C14:D14"/>
    <mergeCell ref="A1:G1"/>
    <mergeCell ref="A3:B3"/>
    <mergeCell ref="A4:B4"/>
    <mergeCell ref="E4:G4"/>
    <mergeCell ref="C9:D9"/>
    <mergeCell ref="C10:D10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 enableFormatConditionsCalculation="0"/>
  <dimension ref="A1:BE51"/>
  <sheetViews>
    <sheetView workbookViewId="0">
      <selection activeCell="K25" sqref="K25:K26"/>
    </sheetView>
  </sheetViews>
  <sheetFormatPr baseColWidth="10" defaultColWidth="8.7109375" defaultRowHeight="12" x14ac:dyDescent="0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8.7109375" style="1"/>
  </cols>
  <sheetData>
    <row r="1" spans="1:57" ht="24.75" customHeight="1" thickBot="1">
      <c r="A1" s="94" t="s">
        <v>30</v>
      </c>
      <c r="B1" s="95"/>
      <c r="C1" s="95"/>
      <c r="D1" s="95"/>
      <c r="E1" s="95"/>
      <c r="F1" s="95"/>
      <c r="G1" s="95"/>
    </row>
    <row r="2" spans="1:57" ht="12.75" customHeight="1">
      <c r="A2" s="96" t="s">
        <v>31</v>
      </c>
      <c r="B2" s="97"/>
      <c r="C2" s="98" t="s">
        <v>102</v>
      </c>
      <c r="D2" s="98" t="s">
        <v>103</v>
      </c>
      <c r="E2" s="99"/>
      <c r="F2" s="100" t="s">
        <v>32</v>
      </c>
      <c r="G2" s="101" t="s">
        <v>101</v>
      </c>
    </row>
    <row r="3" spans="1:57" ht="3" hidden="1" customHeight="1">
      <c r="A3" s="102"/>
      <c r="B3" s="103"/>
      <c r="C3" s="104"/>
      <c r="D3" s="104"/>
      <c r="E3" s="105"/>
      <c r="F3" s="106"/>
      <c r="G3" s="107"/>
    </row>
    <row r="4" spans="1:57" ht="12" customHeight="1">
      <c r="A4" s="108" t="s">
        <v>33</v>
      </c>
      <c r="B4" s="103"/>
      <c r="C4" s="104"/>
      <c r="D4" s="104"/>
      <c r="E4" s="105"/>
      <c r="F4" s="106" t="s">
        <v>34</v>
      </c>
      <c r="G4" s="109"/>
    </row>
    <row r="5" spans="1:57" ht="13" customHeight="1">
      <c r="A5" s="110" t="s">
        <v>1495</v>
      </c>
      <c r="B5" s="111"/>
      <c r="C5" s="112" t="s">
        <v>1496</v>
      </c>
      <c r="D5" s="113"/>
      <c r="E5" s="111"/>
      <c r="F5" s="106" t="s">
        <v>35</v>
      </c>
      <c r="G5" s="107"/>
    </row>
    <row r="6" spans="1:57" ht="13" customHeight="1">
      <c r="A6" s="108" t="s">
        <v>36</v>
      </c>
      <c r="B6" s="103"/>
      <c r="C6" s="104"/>
      <c r="D6" s="104"/>
      <c r="E6" s="105"/>
      <c r="F6" s="114" t="s">
        <v>37</v>
      </c>
      <c r="G6" s="115">
        <v>0</v>
      </c>
      <c r="O6" s="116"/>
    </row>
    <row r="7" spans="1:57" ht="13" customHeight="1">
      <c r="A7" s="117" t="s">
        <v>95</v>
      </c>
      <c r="B7" s="118"/>
      <c r="C7" s="119" t="s">
        <v>96</v>
      </c>
      <c r="D7" s="120"/>
      <c r="E7" s="120"/>
      <c r="F7" s="121" t="s">
        <v>38</v>
      </c>
      <c r="G7" s="115">
        <f>IF(G6=0,,ROUND((F30+F32)/G6,1))</f>
        <v>0</v>
      </c>
    </row>
    <row r="8" spans="1:57">
      <c r="A8" s="122" t="s">
        <v>39</v>
      </c>
      <c r="B8" s="106"/>
      <c r="C8" s="1077" t="s">
        <v>175</v>
      </c>
      <c r="D8" s="1077"/>
      <c r="E8" s="1078"/>
      <c r="F8" s="123" t="s">
        <v>40</v>
      </c>
      <c r="G8" s="124"/>
      <c r="H8" s="125"/>
      <c r="I8" s="126"/>
    </row>
    <row r="9" spans="1:57">
      <c r="A9" s="122" t="s">
        <v>41</v>
      </c>
      <c r="B9" s="106"/>
      <c r="C9" s="1077"/>
      <c r="D9" s="1077"/>
      <c r="E9" s="1078"/>
      <c r="F9" s="106"/>
      <c r="G9" s="127"/>
      <c r="H9" s="128"/>
    </row>
    <row r="10" spans="1:57">
      <c r="A10" s="122" t="s">
        <v>42</v>
      </c>
      <c r="B10" s="106"/>
      <c r="C10" s="1077" t="s">
        <v>174</v>
      </c>
      <c r="D10" s="1077"/>
      <c r="E10" s="1077"/>
      <c r="F10" s="129"/>
      <c r="G10" s="130"/>
      <c r="H10" s="131"/>
    </row>
    <row r="11" spans="1:57" ht="13.5" customHeight="1">
      <c r="A11" s="122" t="s">
        <v>43</v>
      </c>
      <c r="B11" s="106"/>
      <c r="C11" s="1077" t="s">
        <v>173</v>
      </c>
      <c r="D11" s="1077"/>
      <c r="E11" s="1077"/>
      <c r="F11" s="132" t="s">
        <v>44</v>
      </c>
      <c r="G11" s="133"/>
      <c r="H11" s="128"/>
      <c r="BA11" s="134"/>
      <c r="BB11" s="134"/>
      <c r="BC11" s="134"/>
      <c r="BD11" s="134"/>
      <c r="BE11" s="134"/>
    </row>
    <row r="12" spans="1:57" ht="12.75" customHeight="1">
      <c r="A12" s="135" t="s">
        <v>45</v>
      </c>
      <c r="B12" s="103"/>
      <c r="C12" s="1079"/>
      <c r="D12" s="1079"/>
      <c r="E12" s="1079"/>
      <c r="F12" s="136" t="s">
        <v>46</v>
      </c>
      <c r="G12" s="137"/>
      <c r="H12" s="128"/>
    </row>
    <row r="13" spans="1:57" ht="28.5" customHeight="1" thickBot="1">
      <c r="A13" s="138" t="s">
        <v>47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>
      <c r="A14" s="142" t="s">
        <v>48</v>
      </c>
      <c r="B14" s="143"/>
      <c r="C14" s="144"/>
      <c r="D14" s="145" t="s">
        <v>49</v>
      </c>
      <c r="E14" s="146"/>
      <c r="F14" s="146"/>
      <c r="G14" s="144"/>
    </row>
    <row r="15" spans="1:57" ht="16" customHeight="1">
      <c r="A15" s="147"/>
      <c r="B15" s="148" t="s">
        <v>50</v>
      </c>
      <c r="C15" s="149">
        <f>'08 2316 Rek'!E8</f>
        <v>0</v>
      </c>
      <c r="D15" s="150"/>
      <c r="E15" s="151"/>
      <c r="F15" s="152"/>
      <c r="G15" s="149"/>
    </row>
    <row r="16" spans="1:57" ht="16" customHeight="1">
      <c r="A16" s="147" t="s">
        <v>51</v>
      </c>
      <c r="B16" s="148" t="s">
        <v>52</v>
      </c>
      <c r="C16" s="149">
        <f>'08 2316 Rek'!F8</f>
        <v>0</v>
      </c>
      <c r="D16" s="102"/>
      <c r="E16" s="153"/>
      <c r="F16" s="154"/>
      <c r="G16" s="149"/>
    </row>
    <row r="17" spans="1:7" ht="16" customHeight="1">
      <c r="A17" s="147" t="s">
        <v>53</v>
      </c>
      <c r="B17" s="148" t="s">
        <v>54</v>
      </c>
      <c r="C17" s="149">
        <f>'08 2316 Rek'!H8</f>
        <v>0</v>
      </c>
      <c r="D17" s="102"/>
      <c r="E17" s="153"/>
      <c r="F17" s="154"/>
      <c r="G17" s="149"/>
    </row>
    <row r="18" spans="1:7" ht="16" customHeight="1">
      <c r="A18" s="155" t="s">
        <v>55</v>
      </c>
      <c r="B18" s="156" t="s">
        <v>56</v>
      </c>
      <c r="C18" s="149">
        <f>'08 2316 Rek'!G8</f>
        <v>0</v>
      </c>
      <c r="D18" s="102"/>
      <c r="E18" s="153"/>
      <c r="F18" s="154"/>
      <c r="G18" s="149"/>
    </row>
    <row r="19" spans="1:7" ht="16" customHeight="1">
      <c r="A19" s="157" t="s">
        <v>57</v>
      </c>
      <c r="B19" s="148"/>
      <c r="C19" s="149">
        <f>SUM(C15:C18)</f>
        <v>0</v>
      </c>
      <c r="D19" s="102"/>
      <c r="E19" s="153"/>
      <c r="F19" s="154"/>
      <c r="G19" s="149"/>
    </row>
    <row r="20" spans="1:7" ht="16" customHeight="1">
      <c r="A20" s="157"/>
      <c r="B20" s="148"/>
      <c r="C20" s="149"/>
      <c r="D20" s="102"/>
      <c r="E20" s="153"/>
      <c r="F20" s="154"/>
      <c r="G20" s="149"/>
    </row>
    <row r="21" spans="1:7" ht="16" customHeight="1">
      <c r="A21" s="157" t="s">
        <v>29</v>
      </c>
      <c r="B21" s="148"/>
      <c r="C21" s="149">
        <f>'08 2316 Rek'!I8</f>
        <v>0</v>
      </c>
      <c r="D21" s="102"/>
      <c r="E21" s="153"/>
      <c r="F21" s="154"/>
      <c r="G21" s="149"/>
    </row>
    <row r="22" spans="1:7" ht="16" customHeight="1">
      <c r="A22" s="158" t="s">
        <v>58</v>
      </c>
      <c r="B22" s="128"/>
      <c r="C22" s="149">
        <f>C19+C21</f>
        <v>0</v>
      </c>
      <c r="D22" s="102"/>
      <c r="E22" s="153"/>
      <c r="F22" s="154"/>
      <c r="G22" s="149"/>
    </row>
    <row r="23" spans="1:7" ht="16" customHeight="1" thickBot="1">
      <c r="A23" s="1080" t="s">
        <v>59</v>
      </c>
      <c r="B23" s="1081"/>
      <c r="C23" s="159">
        <f>C22+G23</f>
        <v>0</v>
      </c>
      <c r="D23" s="160"/>
      <c r="E23" s="161"/>
      <c r="F23" s="162"/>
      <c r="G23" s="149"/>
    </row>
    <row r="24" spans="1:7">
      <c r="A24" s="163" t="s">
        <v>60</v>
      </c>
      <c r="B24" s="164"/>
      <c r="C24" s="165"/>
      <c r="D24" s="164" t="s">
        <v>61</v>
      </c>
      <c r="E24" s="164"/>
      <c r="F24" s="166" t="s">
        <v>62</v>
      </c>
      <c r="G24" s="167"/>
    </row>
    <row r="25" spans="1:7">
      <c r="A25" s="158" t="s">
        <v>63</v>
      </c>
      <c r="B25" s="128"/>
      <c r="C25" s="168"/>
      <c r="D25" s="128" t="s">
        <v>63</v>
      </c>
      <c r="F25" s="169" t="s">
        <v>63</v>
      </c>
      <c r="G25" s="170"/>
    </row>
    <row r="26" spans="1:7" ht="37.5" customHeight="1">
      <c r="A26" s="158" t="s">
        <v>64</v>
      </c>
      <c r="B26" s="171"/>
      <c r="C26" s="168"/>
      <c r="D26" s="128" t="s">
        <v>64</v>
      </c>
      <c r="F26" s="169" t="s">
        <v>64</v>
      </c>
      <c r="G26" s="170"/>
    </row>
    <row r="27" spans="1:7">
      <c r="A27" s="158"/>
      <c r="B27" s="172"/>
      <c r="C27" s="168"/>
      <c r="D27" s="128"/>
      <c r="F27" s="169"/>
      <c r="G27" s="170"/>
    </row>
    <row r="28" spans="1:7">
      <c r="A28" s="158" t="s">
        <v>65</v>
      </c>
      <c r="B28" s="128"/>
      <c r="C28" s="168"/>
      <c r="D28" s="169" t="s">
        <v>66</v>
      </c>
      <c r="E28" s="168"/>
      <c r="F28" s="173" t="s">
        <v>66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>
      <c r="A30" s="176" t="s">
        <v>11</v>
      </c>
      <c r="B30" s="177"/>
      <c r="C30" s="178">
        <v>21</v>
      </c>
      <c r="D30" s="177" t="s">
        <v>67</v>
      </c>
      <c r="E30" s="179"/>
      <c r="F30" s="1082">
        <f>C23-F32</f>
        <v>0</v>
      </c>
      <c r="G30" s="1083"/>
    </row>
    <row r="31" spans="1:7">
      <c r="A31" s="176" t="s">
        <v>68</v>
      </c>
      <c r="B31" s="177"/>
      <c r="C31" s="178">
        <f>C30</f>
        <v>21</v>
      </c>
      <c r="D31" s="177" t="s">
        <v>69</v>
      </c>
      <c r="E31" s="179"/>
      <c r="F31" s="1082">
        <f>ROUND(PRODUCT(F30,C31/100),0)</f>
        <v>0</v>
      </c>
      <c r="G31" s="1083"/>
    </row>
    <row r="32" spans="1:7">
      <c r="A32" s="176" t="s">
        <v>11</v>
      </c>
      <c r="B32" s="177"/>
      <c r="C32" s="178">
        <v>0</v>
      </c>
      <c r="D32" s="177" t="s">
        <v>69</v>
      </c>
      <c r="E32" s="179"/>
      <c r="F32" s="1082">
        <v>0</v>
      </c>
      <c r="G32" s="1083"/>
    </row>
    <row r="33" spans="1:8">
      <c r="A33" s="176" t="s">
        <v>68</v>
      </c>
      <c r="B33" s="180"/>
      <c r="C33" s="181">
        <f>C32</f>
        <v>0</v>
      </c>
      <c r="D33" s="177" t="s">
        <v>69</v>
      </c>
      <c r="E33" s="154"/>
      <c r="F33" s="1082">
        <f>ROUND(PRODUCT(F32,C33/100),0)</f>
        <v>0</v>
      </c>
      <c r="G33" s="1083"/>
    </row>
    <row r="34" spans="1:8" s="185" customFormat="1" ht="19.5" customHeight="1" thickBot="1">
      <c r="A34" s="182" t="s">
        <v>70</v>
      </c>
      <c r="B34" s="183"/>
      <c r="C34" s="183"/>
      <c r="D34" s="183"/>
      <c r="E34" s="184"/>
      <c r="F34" s="1085">
        <f>ROUND(SUM(F30:F33),0)</f>
        <v>0</v>
      </c>
      <c r="G34" s="1086"/>
    </row>
    <row r="36" spans="1:8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087"/>
      <c r="C37" s="1087"/>
      <c r="D37" s="1087"/>
      <c r="E37" s="1087"/>
      <c r="F37" s="1087"/>
      <c r="G37" s="1087"/>
      <c r="H37" s="1" t="s">
        <v>1</v>
      </c>
    </row>
    <row r="38" spans="1:8" ht="12.75" customHeight="1">
      <c r="A38" s="186"/>
      <c r="B38" s="1087"/>
      <c r="C38" s="1087"/>
      <c r="D38" s="1087"/>
      <c r="E38" s="1087"/>
      <c r="F38" s="1087"/>
      <c r="G38" s="1087"/>
      <c r="H38" s="1" t="s">
        <v>1</v>
      </c>
    </row>
    <row r="39" spans="1:8">
      <c r="A39" s="186"/>
      <c r="B39" s="1087"/>
      <c r="C39" s="1087"/>
      <c r="D39" s="1087"/>
      <c r="E39" s="1087"/>
      <c r="F39" s="1087"/>
      <c r="G39" s="1087"/>
      <c r="H39" s="1" t="s">
        <v>1</v>
      </c>
    </row>
    <row r="40" spans="1:8">
      <c r="A40" s="186"/>
      <c r="B40" s="1087"/>
      <c r="C40" s="1087"/>
      <c r="D40" s="1087"/>
      <c r="E40" s="1087"/>
      <c r="F40" s="1087"/>
      <c r="G40" s="1087"/>
      <c r="H40" s="1" t="s">
        <v>1</v>
      </c>
    </row>
    <row r="41" spans="1:8">
      <c r="A41" s="186"/>
      <c r="B41" s="1087"/>
      <c r="C41" s="1087"/>
      <c r="D41" s="1087"/>
      <c r="E41" s="1087"/>
      <c r="F41" s="1087"/>
      <c r="G41" s="1087"/>
      <c r="H41" s="1" t="s">
        <v>1</v>
      </c>
    </row>
    <row r="42" spans="1:8">
      <c r="A42" s="186"/>
      <c r="B42" s="1087"/>
      <c r="C42" s="1087"/>
      <c r="D42" s="1087"/>
      <c r="E42" s="1087"/>
      <c r="F42" s="1087"/>
      <c r="G42" s="1087"/>
      <c r="H42" s="1" t="s">
        <v>1</v>
      </c>
    </row>
    <row r="43" spans="1:8">
      <c r="A43" s="186"/>
      <c r="B43" s="1087"/>
      <c r="C43" s="1087"/>
      <c r="D43" s="1087"/>
      <c r="E43" s="1087"/>
      <c r="F43" s="1087"/>
      <c r="G43" s="1087"/>
      <c r="H43" s="1" t="s">
        <v>1</v>
      </c>
    </row>
    <row r="44" spans="1:8" ht="12.75" customHeight="1">
      <c r="A44" s="186"/>
      <c r="B44" s="1087"/>
      <c r="C44" s="1087"/>
      <c r="D44" s="1087"/>
      <c r="E44" s="1087"/>
      <c r="F44" s="1087"/>
      <c r="G44" s="1087"/>
      <c r="H44" s="1" t="s">
        <v>1</v>
      </c>
    </row>
    <row r="45" spans="1:8" ht="12.75" customHeight="1">
      <c r="A45" s="186"/>
      <c r="B45" s="1087"/>
      <c r="C45" s="1087"/>
      <c r="D45" s="1087"/>
      <c r="E45" s="1087"/>
      <c r="F45" s="1087"/>
      <c r="G45" s="1087"/>
      <c r="H45" s="1" t="s">
        <v>1</v>
      </c>
    </row>
    <row r="46" spans="1:8">
      <c r="B46" s="1084"/>
      <c r="C46" s="1084"/>
      <c r="D46" s="1084"/>
      <c r="E46" s="1084"/>
      <c r="F46" s="1084"/>
      <c r="G46" s="1084"/>
    </row>
    <row r="47" spans="1:8">
      <c r="B47" s="1084"/>
      <c r="C47" s="1084"/>
      <c r="D47" s="1084"/>
      <c r="E47" s="1084"/>
      <c r="F47" s="1084"/>
      <c r="G47" s="1084"/>
    </row>
    <row r="48" spans="1:8">
      <c r="B48" s="1084"/>
      <c r="C48" s="1084"/>
      <c r="D48" s="1084"/>
      <c r="E48" s="1084"/>
      <c r="F48" s="1084"/>
      <c r="G48" s="1084"/>
    </row>
    <row r="49" spans="2:7">
      <c r="B49" s="1084"/>
      <c r="C49" s="1084"/>
      <c r="D49" s="1084"/>
      <c r="E49" s="1084"/>
      <c r="F49" s="1084"/>
      <c r="G49" s="1084"/>
    </row>
    <row r="50" spans="2:7">
      <c r="B50" s="1084"/>
      <c r="C50" s="1084"/>
      <c r="D50" s="1084"/>
      <c r="E50" s="1084"/>
      <c r="F50" s="1084"/>
      <c r="G50" s="1084"/>
    </row>
    <row r="51" spans="2:7">
      <c r="B51" s="1084"/>
      <c r="C51" s="1084"/>
      <c r="D51" s="1084"/>
      <c r="E51" s="1084"/>
      <c r="F51" s="1084"/>
      <c r="G51" s="1084"/>
    </row>
  </sheetData>
  <mergeCells count="18">
    <mergeCell ref="B49:G49"/>
    <mergeCell ref="B50:G50"/>
    <mergeCell ref="B51:G51"/>
    <mergeCell ref="F34:G34"/>
    <mergeCell ref="B37:G45"/>
    <mergeCell ref="B46:G46"/>
    <mergeCell ref="B47:G47"/>
    <mergeCell ref="B48:G48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 enableFormatConditionsCalculation="0"/>
  <dimension ref="A1:BE72"/>
  <sheetViews>
    <sheetView workbookViewId="0">
      <selection activeCell="L25" sqref="L25"/>
    </sheetView>
  </sheetViews>
  <sheetFormatPr baseColWidth="10" defaultColWidth="8.7109375" defaultRowHeight="12" x14ac:dyDescent="0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8.7109375" style="1"/>
  </cols>
  <sheetData>
    <row r="1" spans="1:57" ht="13" thickTop="1">
      <c r="A1" s="1088" t="s">
        <v>2</v>
      </c>
      <c r="B1" s="1089"/>
      <c r="C1" s="187" t="s">
        <v>97</v>
      </c>
      <c r="D1" s="188"/>
      <c r="E1" s="189"/>
      <c r="F1" s="188"/>
      <c r="G1" s="190" t="s">
        <v>72</v>
      </c>
      <c r="H1" s="191" t="s">
        <v>102</v>
      </c>
      <c r="I1" s="192"/>
    </row>
    <row r="2" spans="1:57" ht="13" thickBot="1">
      <c r="A2" s="1090" t="s">
        <v>73</v>
      </c>
      <c r="B2" s="1091"/>
      <c r="C2" s="193" t="s">
        <v>1497</v>
      </c>
      <c r="D2" s="194"/>
      <c r="E2" s="195"/>
      <c r="F2" s="194"/>
      <c r="G2" s="1092" t="s">
        <v>103</v>
      </c>
      <c r="H2" s="1093"/>
      <c r="I2" s="1094"/>
    </row>
    <row r="3" spans="1:57" ht="13" thickTop="1">
      <c r="F3" s="128"/>
    </row>
    <row r="4" spans="1:57" ht="19.5" customHeight="1">
      <c r="A4" s="196" t="s">
        <v>74</v>
      </c>
      <c r="B4" s="197"/>
      <c r="C4" s="197"/>
      <c r="D4" s="197"/>
      <c r="E4" s="198"/>
      <c r="F4" s="197"/>
      <c r="G4" s="197"/>
      <c r="H4" s="197"/>
      <c r="I4" s="197"/>
    </row>
    <row r="5" spans="1:57" ht="13" thickBot="1"/>
    <row r="6" spans="1:57" s="128" customFormat="1" ht="13" thickBot="1">
      <c r="A6" s="199"/>
      <c r="B6" s="200" t="s">
        <v>75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57" s="128" customFormat="1" ht="13" thickBot="1">
      <c r="A7" s="294" t="str">
        <f>'08 2316 Pol'!B7</f>
        <v>798</v>
      </c>
      <c r="B7" s="62" t="str">
        <f>'08 2316 Pol'!C7</f>
        <v>Ostatní práce</v>
      </c>
      <c r="D7" s="205"/>
      <c r="E7" s="295">
        <f>'08 2316 Pol'!BA9</f>
        <v>0</v>
      </c>
      <c r="F7" s="296">
        <f>'08 2316 Pol'!BB9</f>
        <v>0</v>
      </c>
      <c r="G7" s="296">
        <f>'08 2316 Pol'!BC9</f>
        <v>0</v>
      </c>
      <c r="H7" s="296">
        <f>'08 2316 Pol'!BD9</f>
        <v>0</v>
      </c>
      <c r="I7" s="297">
        <f>'08 2316 Pol'!BE9</f>
        <v>0</v>
      </c>
    </row>
    <row r="8" spans="1:57" s="14" customFormat="1" ht="13" thickBot="1">
      <c r="A8" s="206"/>
      <c r="B8" s="207" t="s">
        <v>76</v>
      </c>
      <c r="C8" s="207"/>
      <c r="D8" s="208"/>
      <c r="E8" s="209">
        <f>SUM(E7:E7)</f>
        <v>0</v>
      </c>
      <c r="F8" s="210">
        <f>SUM(F7:F7)</f>
        <v>0</v>
      </c>
      <c r="G8" s="210">
        <f>SUM(G7:G7)</f>
        <v>0</v>
      </c>
      <c r="H8" s="210">
        <f>SUM(H7:H7)</f>
        <v>0</v>
      </c>
      <c r="I8" s="211">
        <f>SUM(I7:I7)</f>
        <v>0</v>
      </c>
    </row>
    <row r="9" spans="1:57">
      <c r="A9" s="128"/>
      <c r="B9" s="128"/>
      <c r="C9" s="128"/>
      <c r="D9" s="128"/>
      <c r="E9" s="128"/>
      <c r="F9" s="128"/>
      <c r="G9" s="128"/>
      <c r="H9" s="128"/>
      <c r="I9" s="128"/>
    </row>
    <row r="10" spans="1:57" ht="19.5" customHeight="1">
      <c r="A10" s="197"/>
      <c r="B10" s="197"/>
      <c r="C10" s="197"/>
      <c r="D10" s="197"/>
      <c r="E10" s="197"/>
      <c r="F10" s="197"/>
      <c r="G10" s="212"/>
      <c r="H10" s="197"/>
      <c r="I10" s="197"/>
      <c r="BA10" s="134"/>
      <c r="BB10" s="134"/>
      <c r="BC10" s="134"/>
      <c r="BD10" s="134"/>
      <c r="BE10" s="134"/>
    </row>
    <row r="11" spans="1:57" ht="13" thickBot="1"/>
    <row r="12" spans="1:57">
      <c r="A12" s="163"/>
      <c r="B12" s="164"/>
      <c r="C12" s="164"/>
      <c r="D12" s="213"/>
      <c r="E12" s="214"/>
      <c r="F12" s="215"/>
      <c r="G12" s="216"/>
      <c r="H12" s="217"/>
      <c r="I12" s="218"/>
    </row>
    <row r="13" spans="1:57">
      <c r="A13" s="157"/>
      <c r="B13" s="148"/>
      <c r="C13" s="148"/>
      <c r="D13" s="219"/>
      <c r="E13" s="220"/>
      <c r="F13" s="221"/>
      <c r="G13" s="222"/>
      <c r="H13" s="223"/>
      <c r="I13" s="224"/>
      <c r="BA13" s="1">
        <v>0</v>
      </c>
    </row>
    <row r="14" spans="1:57">
      <c r="A14" s="157"/>
      <c r="B14" s="148"/>
      <c r="C14" s="148"/>
      <c r="D14" s="219"/>
      <c r="E14" s="220"/>
      <c r="F14" s="221"/>
      <c r="G14" s="222"/>
      <c r="H14" s="223"/>
      <c r="I14" s="224"/>
      <c r="BA14" s="1">
        <v>0</v>
      </c>
    </row>
    <row r="15" spans="1:57">
      <c r="A15" s="157"/>
      <c r="B15" s="148"/>
      <c r="C15" s="148"/>
      <c r="D15" s="219"/>
      <c r="E15" s="220"/>
      <c r="F15" s="221"/>
      <c r="G15" s="222"/>
      <c r="H15" s="223"/>
      <c r="I15" s="224"/>
      <c r="BA15" s="1">
        <v>0</v>
      </c>
    </row>
    <row r="16" spans="1:57">
      <c r="A16" s="157"/>
      <c r="B16" s="148"/>
      <c r="C16" s="148"/>
      <c r="D16" s="219"/>
      <c r="E16" s="220"/>
      <c r="F16" s="221"/>
      <c r="G16" s="222"/>
      <c r="H16" s="223"/>
      <c r="I16" s="224"/>
      <c r="BA16" s="1">
        <v>0</v>
      </c>
    </row>
    <row r="17" spans="1:53">
      <c r="A17" s="157"/>
      <c r="B17" s="148"/>
      <c r="C17" s="148"/>
      <c r="D17" s="219"/>
      <c r="E17" s="220"/>
      <c r="F17" s="221"/>
      <c r="G17" s="222"/>
      <c r="H17" s="223"/>
      <c r="I17" s="224"/>
      <c r="BA17" s="1">
        <v>1</v>
      </c>
    </row>
    <row r="18" spans="1:53">
      <c r="A18" s="157"/>
      <c r="B18" s="148"/>
      <c r="C18" s="148"/>
      <c r="D18" s="219"/>
      <c r="E18" s="220"/>
      <c r="F18" s="221"/>
      <c r="G18" s="222"/>
      <c r="H18" s="223"/>
      <c r="I18" s="224"/>
      <c r="BA18" s="1">
        <v>1</v>
      </c>
    </row>
    <row r="19" spans="1:53">
      <c r="A19" s="157"/>
      <c r="B19" s="148"/>
      <c r="C19" s="148"/>
      <c r="D19" s="219"/>
      <c r="E19" s="220"/>
      <c r="F19" s="221"/>
      <c r="G19" s="222"/>
      <c r="H19" s="223"/>
      <c r="I19" s="224"/>
      <c r="BA19" s="1">
        <v>2</v>
      </c>
    </row>
    <row r="20" spans="1:53">
      <c r="A20" s="157"/>
      <c r="B20" s="148"/>
      <c r="C20" s="148"/>
      <c r="D20" s="219"/>
      <c r="E20" s="220"/>
      <c r="F20" s="221"/>
      <c r="G20" s="222"/>
      <c r="H20" s="223"/>
      <c r="I20" s="224"/>
      <c r="BA20" s="1">
        <v>2</v>
      </c>
    </row>
    <row r="21" spans="1:53" ht="13" thickBot="1">
      <c r="A21" s="225"/>
      <c r="B21" s="226"/>
      <c r="C21" s="227"/>
      <c r="D21" s="228"/>
      <c r="E21" s="229"/>
      <c r="F21" s="230"/>
      <c r="G21" s="230"/>
      <c r="H21" s="1095"/>
      <c r="I21" s="1096"/>
    </row>
    <row r="23" spans="1:53">
      <c r="B23" s="14"/>
      <c r="F23" s="231"/>
      <c r="G23" s="232"/>
      <c r="H23" s="232"/>
      <c r="I23" s="46"/>
    </row>
    <row r="24" spans="1:53">
      <c r="F24" s="231"/>
      <c r="G24" s="232"/>
      <c r="H24" s="232"/>
      <c r="I24" s="46"/>
    </row>
    <row r="25" spans="1:53">
      <c r="F25" s="231"/>
      <c r="G25" s="232"/>
      <c r="H25" s="232"/>
      <c r="I25" s="46"/>
    </row>
    <row r="26" spans="1:53">
      <c r="F26" s="231"/>
      <c r="G26" s="232"/>
      <c r="H26" s="232"/>
      <c r="I26" s="46"/>
    </row>
    <row r="27" spans="1:53">
      <c r="F27" s="231"/>
      <c r="G27" s="232"/>
      <c r="H27" s="232"/>
      <c r="I27" s="46"/>
    </row>
    <row r="28" spans="1:53">
      <c r="F28" s="231"/>
      <c r="G28" s="232"/>
      <c r="H28" s="232"/>
      <c r="I28" s="46"/>
    </row>
    <row r="29" spans="1:53">
      <c r="F29" s="231"/>
      <c r="G29" s="232"/>
      <c r="H29" s="232"/>
      <c r="I29" s="46"/>
    </row>
    <row r="30" spans="1:53">
      <c r="F30" s="231"/>
      <c r="G30" s="232"/>
      <c r="H30" s="232"/>
      <c r="I30" s="46"/>
    </row>
    <row r="31" spans="1:53">
      <c r="F31" s="231"/>
      <c r="G31" s="232"/>
      <c r="H31" s="232"/>
      <c r="I31" s="46"/>
    </row>
    <row r="32" spans="1:53">
      <c r="F32" s="231"/>
      <c r="G32" s="232"/>
      <c r="H32" s="232"/>
      <c r="I32" s="46"/>
    </row>
    <row r="33" spans="6:9">
      <c r="F33" s="231"/>
      <c r="G33" s="232"/>
      <c r="H33" s="232"/>
      <c r="I33" s="46"/>
    </row>
    <row r="34" spans="6:9">
      <c r="F34" s="231"/>
      <c r="G34" s="232"/>
      <c r="H34" s="232"/>
      <c r="I34" s="46"/>
    </row>
    <row r="35" spans="6:9">
      <c r="F35" s="231"/>
      <c r="G35" s="232"/>
      <c r="H35" s="232"/>
      <c r="I35" s="46"/>
    </row>
    <row r="36" spans="6:9">
      <c r="F36" s="231"/>
      <c r="G36" s="232"/>
      <c r="H36" s="232"/>
      <c r="I36" s="46"/>
    </row>
    <row r="37" spans="6:9">
      <c r="F37" s="231"/>
      <c r="G37" s="232"/>
      <c r="H37" s="232"/>
      <c r="I37" s="46"/>
    </row>
    <row r="38" spans="6:9">
      <c r="F38" s="231"/>
      <c r="G38" s="232"/>
      <c r="H38" s="232"/>
      <c r="I38" s="46"/>
    </row>
    <row r="39" spans="6:9">
      <c r="F39" s="231"/>
      <c r="G39" s="232"/>
      <c r="H39" s="232"/>
      <c r="I39" s="46"/>
    </row>
    <row r="40" spans="6:9">
      <c r="F40" s="231"/>
      <c r="G40" s="232"/>
      <c r="H40" s="232"/>
      <c r="I40" s="46"/>
    </row>
    <row r="41" spans="6:9">
      <c r="F41" s="231"/>
      <c r="G41" s="232"/>
      <c r="H41" s="232"/>
      <c r="I41" s="46"/>
    </row>
    <row r="42" spans="6:9">
      <c r="F42" s="231"/>
      <c r="G42" s="232"/>
      <c r="H42" s="232"/>
      <c r="I42" s="46"/>
    </row>
    <row r="43" spans="6:9">
      <c r="F43" s="231"/>
      <c r="G43" s="232"/>
      <c r="H43" s="232"/>
      <c r="I43" s="46"/>
    </row>
    <row r="44" spans="6:9">
      <c r="F44" s="231"/>
      <c r="G44" s="232"/>
      <c r="H44" s="232"/>
      <c r="I44" s="46"/>
    </row>
    <row r="45" spans="6:9">
      <c r="F45" s="231"/>
      <c r="G45" s="232"/>
      <c r="H45" s="232"/>
      <c r="I45" s="46"/>
    </row>
    <row r="46" spans="6:9">
      <c r="F46" s="231"/>
      <c r="G46" s="232"/>
      <c r="H46" s="232"/>
      <c r="I46" s="46"/>
    </row>
    <row r="47" spans="6:9">
      <c r="F47" s="231"/>
      <c r="G47" s="232"/>
      <c r="H47" s="232"/>
      <c r="I47" s="46"/>
    </row>
    <row r="48" spans="6:9">
      <c r="F48" s="231"/>
      <c r="G48" s="232"/>
      <c r="H48" s="232"/>
      <c r="I48" s="46"/>
    </row>
    <row r="49" spans="6:9">
      <c r="F49" s="231"/>
      <c r="G49" s="232"/>
      <c r="H49" s="232"/>
      <c r="I49" s="46"/>
    </row>
    <row r="50" spans="6:9">
      <c r="F50" s="231"/>
      <c r="G50" s="232"/>
      <c r="H50" s="232"/>
      <c r="I50" s="46"/>
    </row>
    <row r="51" spans="6:9">
      <c r="F51" s="231"/>
      <c r="G51" s="232"/>
      <c r="H51" s="232"/>
      <c r="I51" s="46"/>
    </row>
    <row r="52" spans="6:9">
      <c r="F52" s="231"/>
      <c r="G52" s="232"/>
      <c r="H52" s="232"/>
      <c r="I52" s="46"/>
    </row>
    <row r="53" spans="6:9">
      <c r="F53" s="231"/>
      <c r="G53" s="232"/>
      <c r="H53" s="232"/>
      <c r="I53" s="46"/>
    </row>
    <row r="54" spans="6:9">
      <c r="F54" s="231"/>
      <c r="G54" s="232"/>
      <c r="H54" s="232"/>
      <c r="I54" s="46"/>
    </row>
    <row r="55" spans="6:9">
      <c r="F55" s="231"/>
      <c r="G55" s="232"/>
      <c r="H55" s="232"/>
      <c r="I55" s="46"/>
    </row>
    <row r="56" spans="6:9">
      <c r="F56" s="231"/>
      <c r="G56" s="232"/>
      <c r="H56" s="232"/>
      <c r="I56" s="46"/>
    </row>
    <row r="57" spans="6:9">
      <c r="F57" s="231"/>
      <c r="G57" s="232"/>
      <c r="H57" s="232"/>
      <c r="I57" s="46"/>
    </row>
    <row r="58" spans="6:9">
      <c r="F58" s="231"/>
      <c r="G58" s="232"/>
      <c r="H58" s="232"/>
      <c r="I58" s="46"/>
    </row>
    <row r="59" spans="6:9">
      <c r="F59" s="231"/>
      <c r="G59" s="232"/>
      <c r="H59" s="232"/>
      <c r="I59" s="46"/>
    </row>
    <row r="60" spans="6:9">
      <c r="F60" s="231"/>
      <c r="G60" s="232"/>
      <c r="H60" s="232"/>
      <c r="I60" s="46"/>
    </row>
    <row r="61" spans="6:9">
      <c r="F61" s="231"/>
      <c r="G61" s="232"/>
      <c r="H61" s="232"/>
      <c r="I61" s="46"/>
    </row>
    <row r="62" spans="6:9">
      <c r="F62" s="231"/>
      <c r="G62" s="232"/>
      <c r="H62" s="232"/>
      <c r="I62" s="46"/>
    </row>
    <row r="63" spans="6:9">
      <c r="F63" s="231"/>
      <c r="G63" s="232"/>
      <c r="H63" s="232"/>
      <c r="I63" s="46"/>
    </row>
    <row r="64" spans="6:9">
      <c r="F64" s="231"/>
      <c r="G64" s="232"/>
      <c r="H64" s="232"/>
      <c r="I64" s="46"/>
    </row>
    <row r="65" spans="6:9">
      <c r="F65" s="231"/>
      <c r="G65" s="232"/>
      <c r="H65" s="232"/>
      <c r="I65" s="46"/>
    </row>
    <row r="66" spans="6:9">
      <c r="F66" s="231"/>
      <c r="G66" s="232"/>
      <c r="H66" s="232"/>
      <c r="I66" s="46"/>
    </row>
    <row r="67" spans="6:9">
      <c r="F67" s="231"/>
      <c r="G67" s="232"/>
      <c r="H67" s="232"/>
      <c r="I67" s="46"/>
    </row>
    <row r="68" spans="6:9">
      <c r="F68" s="231"/>
      <c r="G68" s="232"/>
      <c r="H68" s="232"/>
      <c r="I68" s="46"/>
    </row>
    <row r="69" spans="6:9">
      <c r="F69" s="231"/>
      <c r="G69" s="232"/>
      <c r="H69" s="232"/>
      <c r="I69" s="46"/>
    </row>
    <row r="70" spans="6:9">
      <c r="F70" s="231"/>
      <c r="G70" s="232"/>
      <c r="H70" s="232"/>
      <c r="I70" s="46"/>
    </row>
    <row r="71" spans="6:9">
      <c r="F71" s="231"/>
      <c r="G71" s="232"/>
      <c r="H71" s="232"/>
      <c r="I71" s="46"/>
    </row>
    <row r="72" spans="6:9">
      <c r="F72" s="231"/>
      <c r="G72" s="232"/>
      <c r="H72" s="232"/>
      <c r="I72" s="46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 enableFormatConditionsCalculation="0"/>
  <dimension ref="A1:CB82"/>
  <sheetViews>
    <sheetView showGridLines="0" showZeros="0" zoomScaleSheetLayoutView="100" workbookViewId="0">
      <selection activeCell="F8" sqref="F8"/>
    </sheetView>
  </sheetViews>
  <sheetFormatPr baseColWidth="10" defaultColWidth="8.7109375" defaultRowHeight="12" x14ac:dyDescent="0"/>
  <cols>
    <col min="1" max="1" width="4.42578125" style="233" customWidth="1"/>
    <col min="2" max="2" width="11.5703125" style="233" customWidth="1"/>
    <col min="3" max="3" width="40.42578125" style="233" customWidth="1"/>
    <col min="4" max="4" width="5.5703125" style="233" customWidth="1"/>
    <col min="5" max="5" width="8.5703125" style="243" customWidth="1"/>
    <col min="6" max="6" width="9.85546875" style="233" customWidth="1"/>
    <col min="7" max="7" width="13.85546875" style="233" customWidth="1"/>
    <col min="8" max="8" width="11.7109375" style="233" hidden="1" customWidth="1"/>
    <col min="9" max="9" width="11.5703125" style="233" hidden="1" customWidth="1"/>
    <col min="10" max="10" width="11" style="233" hidden="1" customWidth="1"/>
    <col min="11" max="11" width="10.42578125" style="233" hidden="1" customWidth="1"/>
    <col min="12" max="12" width="75.42578125" style="233" customWidth="1"/>
    <col min="13" max="13" width="45.28515625" style="233" customWidth="1"/>
    <col min="14" max="16384" width="8.7109375" style="233"/>
  </cols>
  <sheetData>
    <row r="1" spans="1:80" ht="15">
      <c r="A1" s="1099" t="s">
        <v>77</v>
      </c>
      <c r="B1" s="1099"/>
      <c r="C1" s="1099"/>
      <c r="D1" s="1099"/>
      <c r="E1" s="1099"/>
      <c r="F1" s="1099"/>
      <c r="G1" s="1099"/>
    </row>
    <row r="2" spans="1:80" ht="14.25" customHeight="1" thickBot="1">
      <c r="B2" s="234"/>
      <c r="C2" s="235"/>
      <c r="D2" s="235"/>
      <c r="E2" s="236"/>
      <c r="F2" s="235"/>
      <c r="G2" s="235"/>
    </row>
    <row r="3" spans="1:80" ht="13" thickTop="1">
      <c r="A3" s="1088" t="s">
        <v>2</v>
      </c>
      <c r="B3" s="1089"/>
      <c r="C3" s="187" t="s">
        <v>97</v>
      </c>
      <c r="D3" s="237"/>
      <c r="E3" s="238" t="s">
        <v>78</v>
      </c>
      <c r="F3" s="239" t="str">
        <f>'08 2316 Rek'!H1</f>
        <v>23/16</v>
      </c>
      <c r="G3" s="240"/>
    </row>
    <row r="4" spans="1:80" ht="13" thickBot="1">
      <c r="A4" s="1100" t="s">
        <v>73</v>
      </c>
      <c r="B4" s="1091"/>
      <c r="C4" s="193" t="s">
        <v>1497</v>
      </c>
      <c r="D4" s="241"/>
      <c r="E4" s="1101" t="str">
        <f>'08 2316 Rek'!G2</f>
        <v>Rozpočet projektanta</v>
      </c>
      <c r="F4" s="1102"/>
      <c r="G4" s="1103"/>
    </row>
    <row r="5" spans="1:80" ht="13" thickTop="1">
      <c r="A5" s="242"/>
      <c r="G5" s="244"/>
    </row>
    <row r="6" spans="1:80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80">
      <c r="A7" s="250" t="s">
        <v>90</v>
      </c>
      <c r="B7" s="251" t="s">
        <v>1498</v>
      </c>
      <c r="C7" s="252" t="s">
        <v>1499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>
      <c r="A8" s="261">
        <v>1</v>
      </c>
      <c r="B8" s="262" t="s">
        <v>181</v>
      </c>
      <c r="C8" s="263" t="s">
        <v>1501</v>
      </c>
      <c r="D8" s="264" t="s">
        <v>109</v>
      </c>
      <c r="E8" s="265">
        <v>1</v>
      </c>
      <c r="F8" s="265">
        <f>SUM(Olej!C15)</f>
        <v>0</v>
      </c>
      <c r="G8" s="266">
        <f>E8*F8</f>
        <v>0</v>
      </c>
      <c r="H8" s="267">
        <v>0</v>
      </c>
      <c r="I8" s="268">
        <f>E8*H8</f>
        <v>0</v>
      </c>
      <c r="J8" s="267"/>
      <c r="K8" s="268">
        <f>E8*J8</f>
        <v>0</v>
      </c>
      <c r="O8" s="260">
        <v>2</v>
      </c>
      <c r="AA8" s="233">
        <v>11</v>
      </c>
      <c r="AB8" s="233">
        <v>3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11</v>
      </c>
      <c r="CB8" s="260">
        <v>3</v>
      </c>
    </row>
    <row r="9" spans="1:80">
      <c r="A9" s="278"/>
      <c r="B9" s="279" t="s">
        <v>94</v>
      </c>
      <c r="C9" s="280" t="s">
        <v>1500</v>
      </c>
      <c r="D9" s="281"/>
      <c r="E9" s="282"/>
      <c r="F9" s="283"/>
      <c r="G9" s="284">
        <f>SUM(G7:G8)</f>
        <v>0</v>
      </c>
      <c r="H9" s="285"/>
      <c r="I9" s="286">
        <f>SUM(I7:I8)</f>
        <v>0</v>
      </c>
      <c r="J9" s="285"/>
      <c r="K9" s="286">
        <f>SUM(K7:K8)</f>
        <v>0</v>
      </c>
      <c r="O9" s="260">
        <v>4</v>
      </c>
      <c r="BA9" s="287">
        <f>SUM(BA7:BA8)</f>
        <v>0</v>
      </c>
      <c r="BB9" s="287">
        <f>SUM(BB7:BB8)</f>
        <v>0</v>
      </c>
      <c r="BC9" s="287">
        <f>SUM(BC7:BC8)</f>
        <v>0</v>
      </c>
      <c r="BD9" s="287">
        <f>SUM(BD7:BD8)</f>
        <v>0</v>
      </c>
      <c r="BE9" s="287">
        <f>SUM(BE7:BE8)</f>
        <v>0</v>
      </c>
    </row>
    <row r="10" spans="1:80">
      <c r="E10" s="233"/>
    </row>
    <row r="11" spans="1:80">
      <c r="E11" s="233"/>
    </row>
    <row r="12" spans="1:80">
      <c r="E12" s="233"/>
    </row>
    <row r="13" spans="1:80">
      <c r="E13" s="233"/>
    </row>
    <row r="14" spans="1:80">
      <c r="E14" s="233"/>
    </row>
    <row r="15" spans="1:80">
      <c r="E15" s="233"/>
    </row>
    <row r="16" spans="1:80">
      <c r="E16" s="233"/>
    </row>
    <row r="17" spans="5:5">
      <c r="E17" s="233"/>
    </row>
    <row r="18" spans="5:5">
      <c r="E18" s="233"/>
    </row>
    <row r="19" spans="5:5">
      <c r="E19" s="233"/>
    </row>
    <row r="20" spans="5:5">
      <c r="E20" s="233"/>
    </row>
    <row r="21" spans="5:5">
      <c r="E21" s="233"/>
    </row>
    <row r="22" spans="5:5">
      <c r="E22" s="233"/>
    </row>
    <row r="23" spans="5:5">
      <c r="E23" s="233"/>
    </row>
    <row r="24" spans="5:5">
      <c r="E24" s="233"/>
    </row>
    <row r="25" spans="5:5">
      <c r="E25" s="233"/>
    </row>
    <row r="26" spans="5:5">
      <c r="E26" s="233"/>
    </row>
    <row r="27" spans="5:5">
      <c r="E27" s="233"/>
    </row>
    <row r="28" spans="5:5">
      <c r="E28" s="233"/>
    </row>
    <row r="29" spans="5:5">
      <c r="E29" s="233"/>
    </row>
    <row r="30" spans="5:5">
      <c r="E30" s="233"/>
    </row>
    <row r="31" spans="5:5">
      <c r="E31" s="233"/>
    </row>
    <row r="32" spans="5:5">
      <c r="E32" s="233"/>
    </row>
    <row r="33" spans="1:7">
      <c r="A33" s="277"/>
      <c r="B33" s="277"/>
      <c r="C33" s="277"/>
      <c r="D33" s="277"/>
      <c r="E33" s="277"/>
      <c r="F33" s="277"/>
      <c r="G33" s="277"/>
    </row>
    <row r="34" spans="1:7">
      <c r="A34" s="277"/>
      <c r="B34" s="277"/>
      <c r="C34" s="277"/>
      <c r="D34" s="277"/>
      <c r="E34" s="277"/>
      <c r="F34" s="277"/>
      <c r="G34" s="277"/>
    </row>
    <row r="35" spans="1:7">
      <c r="A35" s="277"/>
      <c r="B35" s="277"/>
      <c r="C35" s="277"/>
      <c r="D35" s="277"/>
      <c r="E35" s="277"/>
      <c r="F35" s="277"/>
      <c r="G35" s="277"/>
    </row>
    <row r="36" spans="1:7">
      <c r="A36" s="277"/>
      <c r="B36" s="277"/>
      <c r="C36" s="277"/>
      <c r="D36" s="277"/>
      <c r="E36" s="277"/>
      <c r="F36" s="277"/>
      <c r="G36" s="277"/>
    </row>
    <row r="37" spans="1:7">
      <c r="E37" s="233"/>
    </row>
    <row r="38" spans="1:7">
      <c r="E38" s="233"/>
    </row>
    <row r="39" spans="1:7">
      <c r="E39" s="233"/>
    </row>
    <row r="40" spans="1:7">
      <c r="E40" s="233"/>
    </row>
    <row r="41" spans="1:7">
      <c r="E41" s="233"/>
    </row>
    <row r="42" spans="1:7">
      <c r="E42" s="233"/>
    </row>
    <row r="43" spans="1:7">
      <c r="E43" s="233"/>
    </row>
    <row r="44" spans="1:7">
      <c r="E44" s="233"/>
    </row>
    <row r="45" spans="1:7">
      <c r="E45" s="233"/>
    </row>
    <row r="46" spans="1:7">
      <c r="E46" s="233"/>
    </row>
    <row r="47" spans="1:7">
      <c r="E47" s="233"/>
    </row>
    <row r="48" spans="1:7">
      <c r="E48" s="233"/>
    </row>
    <row r="49" spans="5:5">
      <c r="E49" s="233"/>
    </row>
    <row r="50" spans="5:5">
      <c r="E50" s="233"/>
    </row>
    <row r="51" spans="5:5">
      <c r="E51" s="233"/>
    </row>
    <row r="52" spans="5:5">
      <c r="E52" s="233"/>
    </row>
    <row r="53" spans="5:5">
      <c r="E53" s="233"/>
    </row>
    <row r="54" spans="5:5">
      <c r="E54" s="233"/>
    </row>
    <row r="55" spans="5:5">
      <c r="E55" s="233"/>
    </row>
    <row r="56" spans="5:5">
      <c r="E56" s="233"/>
    </row>
    <row r="57" spans="5:5">
      <c r="E57" s="233"/>
    </row>
    <row r="58" spans="5:5">
      <c r="E58" s="233"/>
    </row>
    <row r="59" spans="5:5">
      <c r="E59" s="233"/>
    </row>
    <row r="60" spans="5:5">
      <c r="E60" s="233"/>
    </row>
    <row r="61" spans="5:5">
      <c r="E61" s="233"/>
    </row>
    <row r="62" spans="5:5">
      <c r="E62" s="233"/>
    </row>
    <row r="63" spans="5:5">
      <c r="E63" s="233"/>
    </row>
    <row r="64" spans="5:5">
      <c r="E64" s="233"/>
    </row>
    <row r="65" spans="1:7">
      <c r="E65" s="233"/>
    </row>
    <row r="66" spans="1:7">
      <c r="E66" s="233"/>
    </row>
    <row r="67" spans="1:7">
      <c r="E67" s="233"/>
    </row>
    <row r="68" spans="1:7">
      <c r="A68" s="288"/>
      <c r="B68" s="288"/>
    </row>
    <row r="69" spans="1:7">
      <c r="A69" s="277"/>
      <c r="B69" s="277"/>
      <c r="C69" s="289"/>
      <c r="D69" s="289"/>
      <c r="E69" s="290"/>
      <c r="F69" s="289"/>
      <c r="G69" s="291"/>
    </row>
    <row r="70" spans="1:7">
      <c r="A70" s="292"/>
      <c r="B70" s="292"/>
      <c r="C70" s="277"/>
      <c r="D70" s="277"/>
      <c r="E70" s="293"/>
      <c r="F70" s="277"/>
      <c r="G70" s="277"/>
    </row>
    <row r="71" spans="1:7">
      <c r="A71" s="277"/>
      <c r="B71" s="277"/>
      <c r="C71" s="277"/>
      <c r="D71" s="277"/>
      <c r="E71" s="293"/>
      <c r="F71" s="277"/>
      <c r="G71" s="277"/>
    </row>
    <row r="72" spans="1:7">
      <c r="A72" s="277"/>
      <c r="B72" s="277"/>
      <c r="C72" s="277"/>
      <c r="D72" s="277"/>
      <c r="E72" s="293"/>
      <c r="F72" s="277"/>
      <c r="G72" s="277"/>
    </row>
    <row r="73" spans="1:7">
      <c r="A73" s="277"/>
      <c r="B73" s="277"/>
      <c r="C73" s="277"/>
      <c r="D73" s="277"/>
      <c r="E73" s="293"/>
      <c r="F73" s="277"/>
      <c r="G73" s="277"/>
    </row>
    <row r="74" spans="1:7">
      <c r="A74" s="277"/>
      <c r="B74" s="277"/>
      <c r="C74" s="277"/>
      <c r="D74" s="277"/>
      <c r="E74" s="293"/>
      <c r="F74" s="277"/>
      <c r="G74" s="277"/>
    </row>
    <row r="75" spans="1:7">
      <c r="A75" s="277"/>
      <c r="B75" s="277"/>
      <c r="C75" s="277"/>
      <c r="D75" s="277"/>
      <c r="E75" s="293"/>
      <c r="F75" s="277"/>
      <c r="G75" s="277"/>
    </row>
    <row r="76" spans="1:7">
      <c r="A76" s="277"/>
      <c r="B76" s="277"/>
      <c r="C76" s="277"/>
      <c r="D76" s="277"/>
      <c r="E76" s="293"/>
      <c r="F76" s="277"/>
      <c r="G76" s="277"/>
    </row>
    <row r="77" spans="1:7">
      <c r="A77" s="277"/>
      <c r="B77" s="277"/>
      <c r="C77" s="277"/>
      <c r="D77" s="277"/>
      <c r="E77" s="293"/>
      <c r="F77" s="277"/>
      <c r="G77" s="277"/>
    </row>
    <row r="78" spans="1:7">
      <c r="A78" s="277"/>
      <c r="B78" s="277"/>
      <c r="C78" s="277"/>
      <c r="D78" s="277"/>
      <c r="E78" s="293"/>
      <c r="F78" s="277"/>
      <c r="G78" s="277"/>
    </row>
    <row r="79" spans="1:7">
      <c r="A79" s="277"/>
      <c r="B79" s="277"/>
      <c r="C79" s="277"/>
      <c r="D79" s="277"/>
      <c r="E79" s="293"/>
      <c r="F79" s="277"/>
      <c r="G79" s="277"/>
    </row>
    <row r="80" spans="1:7">
      <c r="A80" s="277"/>
      <c r="B80" s="277"/>
      <c r="C80" s="277"/>
      <c r="D80" s="277"/>
      <c r="E80" s="293"/>
      <c r="F80" s="277"/>
      <c r="G80" s="277"/>
    </row>
    <row r="81" spans="1:7">
      <c r="A81" s="277"/>
      <c r="B81" s="277"/>
      <c r="C81" s="277"/>
      <c r="D81" s="277"/>
      <c r="E81" s="293"/>
      <c r="F81" s="277"/>
      <c r="G81" s="277"/>
    </row>
    <row r="82" spans="1:7">
      <c r="A82" s="277"/>
      <c r="B82" s="277"/>
      <c r="C82" s="277"/>
      <c r="D82" s="277"/>
      <c r="E82" s="293"/>
      <c r="F82" s="277"/>
      <c r="G82" s="277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F13" sqref="F13"/>
    </sheetView>
  </sheetViews>
  <sheetFormatPr baseColWidth="10" defaultColWidth="8.7109375" defaultRowHeight="13" x14ac:dyDescent="0"/>
  <cols>
    <col min="1" max="1" width="28.42578125" customWidth="1"/>
    <col min="2" max="2" width="21.7109375" customWidth="1"/>
    <col min="3" max="3" width="18" customWidth="1"/>
  </cols>
  <sheetData>
    <row r="1" spans="1:3">
      <c r="A1" s="540" t="s">
        <v>2045</v>
      </c>
      <c r="B1" s="541" t="s">
        <v>2046</v>
      </c>
      <c r="C1" s="541" t="s">
        <v>2047</v>
      </c>
    </row>
    <row r="2" spans="1:3">
      <c r="A2" s="542" t="s">
        <v>2048</v>
      </c>
      <c r="B2" s="543"/>
      <c r="C2" s="543"/>
    </row>
    <row r="3" spans="1:3">
      <c r="A3" s="544" t="s">
        <v>2049</v>
      </c>
      <c r="B3" s="545">
        <f>SUM('olej polozky'!J42+'olej polozky'!J56+'olej polozky'!J259+'olej polozky'!J302+'olej polozky'!J319+'olej polozky'!J326+'olej polozky'!J341+'olej polozky'!J352+'olej polozky'!J362)</f>
        <v>0</v>
      </c>
      <c r="C3" s="545"/>
    </row>
    <row r="4" spans="1:3">
      <c r="A4" s="544" t="s">
        <v>2050</v>
      </c>
      <c r="B4" s="545">
        <f>SUM('olej polozky'!J345)</f>
        <v>0</v>
      </c>
      <c r="C4" s="545"/>
    </row>
    <row r="5" spans="1:3">
      <c r="A5" s="544" t="s">
        <v>2051</v>
      </c>
      <c r="B5" s="545">
        <f>0 + 0</f>
        <v>0</v>
      </c>
      <c r="C5" s="545"/>
    </row>
    <row r="6" spans="1:3">
      <c r="A6" s="544" t="s">
        <v>2052</v>
      </c>
      <c r="B6" s="545">
        <f>0 + 0</f>
        <v>0</v>
      </c>
      <c r="C6" s="545"/>
    </row>
    <row r="7" spans="1:3">
      <c r="A7" s="542" t="s">
        <v>2053</v>
      </c>
      <c r="B7" s="543"/>
      <c r="C7" s="543">
        <f>B3 + B4 + B5 + B6</f>
        <v>0</v>
      </c>
    </row>
    <row r="8" spans="1:3">
      <c r="A8" s="544" t="s">
        <v>2054</v>
      </c>
      <c r="B8" s="545"/>
      <c r="C8" s="545"/>
    </row>
    <row r="9" spans="1:3">
      <c r="A9" s="542" t="s">
        <v>105</v>
      </c>
      <c r="B9" s="543"/>
      <c r="C9" s="543"/>
    </row>
    <row r="10" spans="1:3">
      <c r="A10" s="544" t="s">
        <v>2055</v>
      </c>
      <c r="B10" s="545"/>
      <c r="C10" s="545">
        <f>C7 * [4]Parametry!B16 / 100</f>
        <v>0</v>
      </c>
    </row>
    <row r="11" spans="1:3">
      <c r="A11" s="544" t="s">
        <v>2056</v>
      </c>
      <c r="B11" s="545"/>
      <c r="C11" s="545">
        <f>C7 * [4]Parametry!B17 / 100</f>
        <v>0</v>
      </c>
    </row>
    <row r="12" spans="1:3">
      <c r="A12" s="542" t="s">
        <v>2057</v>
      </c>
      <c r="B12" s="543"/>
      <c r="C12" s="543">
        <f>C10 + C11</f>
        <v>0</v>
      </c>
    </row>
    <row r="13" spans="1:3">
      <c r="A13" s="544" t="s">
        <v>1746</v>
      </c>
      <c r="B13" s="545"/>
      <c r="C13" s="545">
        <f>[4]Parametry!B18 * [4]Parametry!B21 * (C7 * [4]Parametry!B20)^[4]Parametry!B19</f>
        <v>0</v>
      </c>
    </row>
    <row r="14" spans="1:3">
      <c r="A14" s="544" t="s">
        <v>2054</v>
      </c>
      <c r="B14" s="545"/>
      <c r="C14" s="545"/>
    </row>
    <row r="15" spans="1:3" ht="15">
      <c r="A15" s="546" t="s">
        <v>2058</v>
      </c>
      <c r="B15" s="547"/>
      <c r="C15" s="547">
        <f>C7 + C12 + C13</f>
        <v>0</v>
      </c>
    </row>
    <row r="16" spans="1:3">
      <c r="A16" s="544" t="s">
        <v>2059</v>
      </c>
      <c r="B16" s="545">
        <f>(SUM([4]Rozpočet!E356,[4]Rozpočet!E358,[4]Rozpočet!E360)+SUM([4]Rozpočet!E44,[4]Rozpočet!E48:E49,[4]Rozpočet!E51:E54)+SUM([4]Rozpočet!E347:E348)+SUM([4]Rozpočet!E3:E7,[4]Rozpočet!E9:E13,[4]Rozpočet!E15:E20,[4]Rozpočet!E22:E27,[4]Rozpočet!E29:E33,[4]Rozpočet!E35:E37,[4]Rozpočet!E39:E40)+F1+SUM([4]Rozpočet!E190,[4]Rozpočet!E192:E195,[4]Rozpočet!E197,[4]Rozpočet!E199:E200,[4]Rozpočet!E202,[4]Rozpočet!E204:E205,[4]Rozpočet!E207:E208,[4]Rozpočet!E210,[4]Rozpočet!E212:E214,[4]Rozpočet!E216:E217,[4]Rozpočet!E219:E220,[4]Rozpočet!E225:E226,[4]Rozpočet!E228,[4]Rozpočet!E231:E232,[4]Rozpočet!E235:E236,[4]Rozpočet!E240,[4]Rozpočet!E244:E245,[4]Rozpočet!E248:E249,[4]Rozpočet!E252:E253,[4]Rozpočet!E255:E257)+SUM([4]Rozpočet!E261:E263,[4]Rozpočet!E266:E267,[4]Rozpočet!E269:E271,[4]Rozpočet!E274:E275,[4]Rozpočet!E277:E278,[4]Rozpočet!E280:E281,[4]Rozpočet!E283:E284,[4]Rozpočet!E286,[4]Rozpočet!E288:E289,[4]Rozpočet!E294)+SUM([4]Rozpočet!E304,[4]Rozpočet!E307,[4]Rozpočet!E310,[4]Rozpočet!E312,[4]Rozpočet!E315,[4]Rozpočet!E317)+SUM([4]Rozpočet!E328,[4]Rozpočet!E330)+SUM([4]Rozpočet!E343)) + (SUM([4]Rozpočet!H356,[4]Rozpočet!H358,[4]Rozpočet!H360)+SUM([4]Rozpočet!H44,[4]Rozpočet!H48:H49,[4]Rozpočet!H51:H54)+SUM([4]Rozpočet!H347:H348)+SUM([4]Rozpočet!H3:H7,[4]Rozpočet!H9:H13,[4]Rozpočet!H15:H20,[4]Rozpočet!H22:H27,[4]Rozpočet!H29:H33,[4]Rozpočet!H35:H37,[4]Rozpočet!H39:H40)+F2+SUM([4]Rozpočet!H190,[4]Rozpočet!H192:H195,[4]Rozpočet!H197,[4]Rozpočet!H199:H200,[4]Rozpočet!H202,[4]Rozpočet!H204:H205,[4]Rozpočet!H207:H208,[4]Rozpočet!H210,[4]Rozpočet!H212:H214,[4]Rozpočet!H216:H217,[4]Rozpočet!H219:H220,[4]Rozpočet!H225:H226,[4]Rozpočet!H228,[4]Rozpočet!H231:H232,[4]Rozpočet!H235:H236,[4]Rozpočet!H240,[4]Rozpočet!H244:H245,[4]Rozpočet!H248:H249,[4]Rozpočet!H252:H253,[4]Rozpočet!H255:H257)+SUM([4]Rozpočet!H261:H263,[4]Rozpočet!H266:H267,[4]Rozpočet!H269:H271,[4]Rozpočet!H274:H275,[4]Rozpočet!H277:H278,[4]Rozpočet!H280:H281,[4]Rozpočet!H283:H284,[4]Rozpočet!H286,[4]Rozpočet!H288:H289,[4]Rozpočet!H294)+SUM([4]Rozpočet!H304,[4]Rozpočet!H307,[4]Rozpočet!H310,[4]Rozpočet!H312,[4]Rozpočet!H315,[4]Rozpočet!H317)+SUM([4]Rozpočet!H328,[4]Rozpočet!H330)+SUM([4]Rozpočet!H343)) + C12 + C13</f>
        <v>0</v>
      </c>
      <c r="C16" s="545">
        <f>B16 * [4]Parametry!B24 / 100</f>
        <v>0</v>
      </c>
    </row>
    <row r="17" spans="1:3">
      <c r="A17" s="544" t="s">
        <v>2059</v>
      </c>
      <c r="B17" s="545">
        <f>(SUM([4]Rozpočet!E356,[4]Rozpočet!E358,[4]Rozpočet!E360)+SUM([4]Rozpočet!E44,[4]Rozpočet!E48:E49,[4]Rozpočet!E51:E54)+SUM([4]Rozpočet!E347:E348)+SUM([4]Rozpočet!E3:E7,[4]Rozpočet!E9:E13,[4]Rozpočet!E15:E20,[4]Rozpočet!E22:E27,[4]Rozpočet!E29:E33,[4]Rozpočet!E35:E37,[4]Rozpočet!E39:E40)+F3+SUM([4]Rozpočet!E190,[4]Rozpočet!E192:E195,[4]Rozpočet!E197,[4]Rozpočet!E199:E200,[4]Rozpočet!E202,[4]Rozpočet!E204:E205,[4]Rozpočet!E207:E208,[4]Rozpočet!E210,[4]Rozpočet!E212:E214,[4]Rozpočet!E216:E217,[4]Rozpočet!E219:E220,[4]Rozpočet!E225:E226,[4]Rozpočet!E228,[4]Rozpočet!E231:E232,[4]Rozpočet!E235:E236,[4]Rozpočet!E240,[4]Rozpočet!E244:E245,[4]Rozpočet!E248:E249,[4]Rozpočet!E252:E253,[4]Rozpočet!E255:E257)+SUM([4]Rozpočet!E261:E263,[4]Rozpočet!E266:E267,[4]Rozpočet!E269:E271,[4]Rozpočet!E274:E275,[4]Rozpočet!E277:E278,[4]Rozpočet!E280:E281,[4]Rozpočet!E283:E284,[4]Rozpočet!E286,[4]Rozpočet!E288:E289,[4]Rozpočet!E294)+SUM([4]Rozpočet!E304,[4]Rozpočet!E307,[4]Rozpočet!E310,[4]Rozpočet!E312,[4]Rozpočet!E315,[4]Rozpočet!E317)+SUM([4]Rozpočet!E328,[4]Rozpočet!E330)+SUM([4]Rozpočet!E343)) + (SUM([4]Rozpočet!H356,[4]Rozpočet!H358,[4]Rozpočet!H360)+SUM([4]Rozpočet!H44,[4]Rozpočet!H48:H49,[4]Rozpočet!H51:H54)+SUM([4]Rozpočet!H347:H348)+SUM([4]Rozpočet!H3:H7,[4]Rozpočet!H9:H13,[4]Rozpočet!H15:H20,[4]Rozpočet!H22:H27,[4]Rozpočet!H29:H33,[4]Rozpočet!H35:H37,[4]Rozpočet!H39:H40)+F4+SUM([4]Rozpočet!H190,[4]Rozpočet!H192:H195,[4]Rozpočet!H197,[4]Rozpočet!H199:H200,[4]Rozpočet!H202,[4]Rozpočet!H204:H205,[4]Rozpočet!H207:H208,[4]Rozpočet!H210,[4]Rozpočet!H212:H214,[4]Rozpočet!H216:H217,[4]Rozpočet!H219:H220,[4]Rozpočet!H225:H226,[4]Rozpočet!H228,[4]Rozpočet!H231:H232,[4]Rozpočet!H235:H236,[4]Rozpočet!H240,[4]Rozpočet!H244:H245,[4]Rozpočet!H248:H249,[4]Rozpočet!H252:H253,[4]Rozpočet!H255:H257)+SUM([4]Rozpočet!H261:H263,[4]Rozpočet!H266:H267,[4]Rozpočet!H269:H271,[4]Rozpočet!H274:H275,[4]Rozpočet!H277:H278,[4]Rozpočet!H280:H281,[4]Rozpočet!H283:H284,[4]Rozpočet!H286,[4]Rozpočet!H288:H289,[4]Rozpočet!H294)+SUM([4]Rozpočet!H304,[4]Rozpočet!H307,[4]Rozpočet!H310,[4]Rozpočet!H312,[4]Rozpočet!H315,[4]Rozpočet!H317)+SUM([4]Rozpočet!H328,[4]Rozpočet!H330)+SUM([4]Rozpočet!H343))</f>
        <v>0</v>
      </c>
      <c r="C17" s="545">
        <f>B17 * [4]Parametry!B25 / 100</f>
        <v>0</v>
      </c>
    </row>
    <row r="18" spans="1:3" ht="15">
      <c r="A18" s="546" t="s">
        <v>2060</v>
      </c>
      <c r="B18" s="547"/>
      <c r="C18" s="547">
        <f>C15 + C16 + C17</f>
        <v>0</v>
      </c>
    </row>
    <row r="19" spans="1:3">
      <c r="A19" s="544" t="s">
        <v>2054</v>
      </c>
      <c r="B19" s="545"/>
      <c r="C19" s="545"/>
    </row>
    <row r="20" spans="1:3" ht="273">
      <c r="A20" s="548" t="s">
        <v>2061</v>
      </c>
      <c r="B20" s="545"/>
      <c r="C20" s="545">
        <f>C15 * [4]Parametry!B22 / 100</f>
        <v>0</v>
      </c>
    </row>
    <row r="21" spans="1:3">
      <c r="A21" s="544" t="s">
        <v>2054</v>
      </c>
      <c r="B21" s="545"/>
      <c r="C21" s="545">
        <f>C15 * [4]Parametry!B23 / 100</f>
        <v>0</v>
      </c>
    </row>
    <row r="22" spans="1:3" ht="26">
      <c r="A22" s="542" t="s">
        <v>2062</v>
      </c>
      <c r="B22" s="549" t="s">
        <v>2063</v>
      </c>
      <c r="C22" s="550" t="s">
        <v>2064</v>
      </c>
    </row>
    <row r="23" spans="1:3">
      <c r="A23" s="544" t="s">
        <v>2065</v>
      </c>
      <c r="B23" s="545">
        <f>SUM('olej polozky'!J42)</f>
        <v>0</v>
      </c>
      <c r="C23" s="545">
        <f>SUM('olej polozky'!L42)</f>
        <v>48540</v>
      </c>
    </row>
    <row r="24" spans="1:3">
      <c r="A24" s="544" t="s">
        <v>2052</v>
      </c>
      <c r="B24" s="545">
        <f>SUM('olej polozky'!J56)</f>
        <v>0</v>
      </c>
      <c r="C24" s="545">
        <f>SUM('olej polozky'!L56)</f>
        <v>0</v>
      </c>
    </row>
    <row r="25" spans="1:3">
      <c r="A25" s="544" t="s">
        <v>2066</v>
      </c>
      <c r="B25" s="545">
        <f>SUM('olej polozky'!J259)</f>
        <v>0</v>
      </c>
      <c r="C25" s="545">
        <f>SUM('olej polozky'!L259)</f>
        <v>3780.5299999999988</v>
      </c>
    </row>
    <row r="26" spans="1:3">
      <c r="A26" s="544" t="s">
        <v>2067</v>
      </c>
      <c r="B26" s="545">
        <f>SUM('olej polozky'!J302)</f>
        <v>0</v>
      </c>
      <c r="C26" s="545">
        <f>SUM('olej polozky'!L302)</f>
        <v>266</v>
      </c>
    </row>
    <row r="27" spans="1:3">
      <c r="A27" s="544" t="s">
        <v>2068</v>
      </c>
      <c r="B27" s="545">
        <f>SUM('olej polozky'!J319)</f>
        <v>0</v>
      </c>
      <c r="C27" s="545">
        <f>SUM('olej polozky'!L319)</f>
        <v>273.70000000000005</v>
      </c>
    </row>
    <row r="28" spans="1:3">
      <c r="A28" s="544" t="s">
        <v>2069</v>
      </c>
      <c r="B28" s="545">
        <f>SUM('olej polozky'!J326)</f>
        <v>0</v>
      </c>
      <c r="C28" s="545">
        <f>SUM('olej polozky'!L326)</f>
        <v>0</v>
      </c>
    </row>
    <row r="29" spans="1:3">
      <c r="A29" s="544" t="s">
        <v>2070</v>
      </c>
      <c r="B29" s="545">
        <f>SUM('olej polozky'!J341)</f>
        <v>0</v>
      </c>
      <c r="C29" s="545">
        <f>SUM('olej polozky'!L341)</f>
        <v>0</v>
      </c>
    </row>
    <row r="30" spans="1:3">
      <c r="A30" s="544" t="s">
        <v>2071</v>
      </c>
      <c r="B30" s="545">
        <f>SUM('olej polozky'!J345)</f>
        <v>0</v>
      </c>
      <c r="C30" s="545">
        <f>SUM('olej polozky'!L345)</f>
        <v>0</v>
      </c>
    </row>
    <row r="31" spans="1:3">
      <c r="A31" s="544" t="s">
        <v>2072</v>
      </c>
      <c r="B31" s="545">
        <f>SUM('olej polozky'!J352)</f>
        <v>0</v>
      </c>
      <c r="C31" s="545">
        <f>SUM('olej polozky'!L352)</f>
        <v>0</v>
      </c>
    </row>
    <row r="32" spans="1:3">
      <c r="A32" s="544" t="s">
        <v>29</v>
      </c>
      <c r="B32" s="545">
        <f>SUM('olej polozky'!J362)</f>
        <v>0</v>
      </c>
      <c r="C32" s="545">
        <f>SUM('olej polozky'!L362)</f>
        <v>0</v>
      </c>
    </row>
    <row r="33" spans="1:3">
      <c r="A33" s="544" t="s">
        <v>2054</v>
      </c>
      <c r="B33" s="545"/>
      <c r="C33" s="545"/>
    </row>
    <row r="34" spans="1:3">
      <c r="A34" s="542" t="s">
        <v>2073</v>
      </c>
      <c r="B34" s="549" t="s">
        <v>2074</v>
      </c>
      <c r="C34" s="551"/>
    </row>
    <row r="35" spans="1:3">
      <c r="A35" s="544" t="s">
        <v>2075</v>
      </c>
      <c r="B35" s="552"/>
      <c r="C35" s="545"/>
    </row>
    <row r="36" spans="1:3">
      <c r="A36" s="544" t="s">
        <v>2076</v>
      </c>
      <c r="B36" s="552"/>
      <c r="C36" s="545"/>
    </row>
    <row r="37" spans="1:3">
      <c r="A37" s="544" t="s">
        <v>2077</v>
      </c>
      <c r="B37" s="552"/>
      <c r="C37" s="545"/>
    </row>
    <row r="38" spans="1:3">
      <c r="A38" s="544" t="s">
        <v>2078</v>
      </c>
      <c r="B38" s="552"/>
      <c r="C38" s="545"/>
    </row>
    <row r="39" spans="1:3">
      <c r="A39" s="544" t="s">
        <v>29</v>
      </c>
      <c r="B39" s="552"/>
      <c r="C39" s="545"/>
    </row>
    <row r="40" spans="1:3">
      <c r="A40" s="544" t="s">
        <v>2050</v>
      </c>
      <c r="B40" s="552"/>
      <c r="C40" s="545"/>
    </row>
    <row r="41" spans="1:3">
      <c r="A41" s="544" t="s">
        <v>2079</v>
      </c>
      <c r="B41" s="552"/>
      <c r="C41" s="545"/>
    </row>
    <row r="42" spans="1:3">
      <c r="A42" s="544" t="s">
        <v>2080</v>
      </c>
      <c r="B42" s="552"/>
      <c r="C42" s="545"/>
    </row>
  </sheetData>
  <phoneticPr fontId="29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workbookViewId="0">
      <selection activeCell="H27" sqref="H27"/>
    </sheetView>
  </sheetViews>
  <sheetFormatPr baseColWidth="10" defaultColWidth="8.7109375" defaultRowHeight="13" x14ac:dyDescent="0"/>
  <cols>
    <col min="1" max="1" width="48.5703125" customWidth="1"/>
    <col min="2" max="2" width="5.140625" customWidth="1"/>
    <col min="3" max="3" width="6.42578125" customWidth="1"/>
    <col min="4" max="4" width="11.140625" customWidth="1"/>
    <col min="5" max="5" width="15.42578125" customWidth="1"/>
    <col min="7" max="7" width="10.42578125" customWidth="1"/>
    <col min="8" max="8" width="13.42578125" customWidth="1"/>
    <col min="9" max="9" width="11" customWidth="1"/>
    <col min="10" max="10" width="14.7109375" customWidth="1"/>
    <col min="12" max="12" width="13.42578125" customWidth="1"/>
  </cols>
  <sheetData>
    <row r="1" spans="1:12">
      <c r="A1" s="540" t="s">
        <v>2045</v>
      </c>
      <c r="B1" s="540" t="s">
        <v>2081</v>
      </c>
      <c r="C1" s="541" t="s">
        <v>2082</v>
      </c>
      <c r="D1" s="541" t="s">
        <v>2083</v>
      </c>
      <c r="E1" s="541" t="s">
        <v>1670</v>
      </c>
      <c r="F1" s="540" t="s">
        <v>2084</v>
      </c>
      <c r="G1" s="541" t="s">
        <v>28</v>
      </c>
      <c r="H1" s="541" t="s">
        <v>2085</v>
      </c>
      <c r="I1" s="541" t="s">
        <v>2063</v>
      </c>
      <c r="J1" s="541" t="s">
        <v>17</v>
      </c>
      <c r="K1" s="541" t="s">
        <v>2086</v>
      </c>
      <c r="L1" s="541" t="s">
        <v>2087</v>
      </c>
    </row>
    <row r="2" spans="1:12" ht="15">
      <c r="A2" s="546" t="s">
        <v>2065</v>
      </c>
      <c r="B2" s="546" t="s">
        <v>2054</v>
      </c>
      <c r="C2" s="547"/>
      <c r="D2" s="547"/>
      <c r="E2" s="547"/>
      <c r="F2" s="546" t="s">
        <v>2054</v>
      </c>
      <c r="G2" s="547"/>
      <c r="H2" s="547"/>
      <c r="I2" s="547"/>
      <c r="J2" s="547"/>
      <c r="K2" s="547"/>
      <c r="L2" s="547"/>
    </row>
    <row r="3" spans="1:12">
      <c r="A3" s="553" t="s">
        <v>2088</v>
      </c>
      <c r="B3" s="553" t="s">
        <v>2054</v>
      </c>
      <c r="C3" s="554"/>
      <c r="D3" s="554"/>
      <c r="E3" s="554"/>
      <c r="F3" s="553" t="s">
        <v>2054</v>
      </c>
      <c r="G3" s="554"/>
      <c r="H3" s="554"/>
      <c r="I3" s="554"/>
      <c r="J3" s="554"/>
      <c r="K3" s="554"/>
      <c r="L3" s="554"/>
    </row>
    <row r="4" spans="1:12">
      <c r="A4" s="553" t="s">
        <v>2089</v>
      </c>
      <c r="B4" s="553" t="s">
        <v>2054</v>
      </c>
      <c r="C4" s="554"/>
      <c r="D4" s="554"/>
      <c r="E4" s="554"/>
      <c r="F4" s="553" t="s">
        <v>2054</v>
      </c>
      <c r="G4" s="554"/>
      <c r="H4" s="554"/>
      <c r="I4" s="554"/>
      <c r="J4" s="554"/>
      <c r="K4" s="554"/>
      <c r="L4" s="554"/>
    </row>
    <row r="5" spans="1:12">
      <c r="A5" s="553" t="s">
        <v>2090</v>
      </c>
      <c r="B5" s="553" t="s">
        <v>2054</v>
      </c>
      <c r="C5" s="554"/>
      <c r="D5" s="554"/>
      <c r="E5" s="554"/>
      <c r="F5" s="553" t="s">
        <v>2054</v>
      </c>
      <c r="G5" s="554"/>
      <c r="H5" s="554"/>
      <c r="I5" s="554"/>
      <c r="J5" s="554"/>
      <c r="K5" s="554"/>
      <c r="L5" s="554"/>
    </row>
    <row r="6" spans="1:12">
      <c r="A6" s="553" t="s">
        <v>2091</v>
      </c>
      <c r="B6" s="553" t="s">
        <v>2054</v>
      </c>
      <c r="C6" s="554"/>
      <c r="D6" s="554"/>
      <c r="E6" s="554"/>
      <c r="F6" s="553" t="s">
        <v>2054</v>
      </c>
      <c r="G6" s="554"/>
      <c r="H6" s="554"/>
      <c r="I6" s="554"/>
      <c r="J6" s="554"/>
      <c r="K6" s="554"/>
      <c r="L6" s="554"/>
    </row>
    <row r="7" spans="1:12">
      <c r="A7" s="553" t="s">
        <v>2092</v>
      </c>
      <c r="B7" s="553" t="s">
        <v>2054</v>
      </c>
      <c r="C7" s="554"/>
      <c r="D7" s="554"/>
      <c r="E7" s="554"/>
      <c r="F7" s="553" t="s">
        <v>2054</v>
      </c>
      <c r="G7" s="554"/>
      <c r="H7" s="554"/>
      <c r="I7" s="554"/>
      <c r="J7" s="554"/>
      <c r="K7" s="554"/>
      <c r="L7" s="554"/>
    </row>
    <row r="8" spans="1:12">
      <c r="A8" s="544" t="s">
        <v>2093</v>
      </c>
      <c r="B8" s="544" t="s">
        <v>1768</v>
      </c>
      <c r="C8" s="545">
        <v>2</v>
      </c>
      <c r="D8" s="545"/>
      <c r="E8" s="545">
        <f>C8*D8</f>
        <v>0</v>
      </c>
      <c r="F8" s="544" t="s">
        <v>2094</v>
      </c>
      <c r="G8" s="545"/>
      <c r="H8" s="545">
        <f>C8*G8</f>
        <v>0</v>
      </c>
      <c r="I8" s="545">
        <f>D8+G8</f>
        <v>0</v>
      </c>
      <c r="J8" s="545">
        <f>E8+H8</f>
        <v>0</v>
      </c>
      <c r="K8" s="545">
        <v>7900</v>
      </c>
      <c r="L8" s="545">
        <f>C8*K8</f>
        <v>15800</v>
      </c>
    </row>
    <row r="9" spans="1:12">
      <c r="A9" s="553" t="s">
        <v>2095</v>
      </c>
      <c r="B9" s="553" t="s">
        <v>2054</v>
      </c>
      <c r="C9" s="554"/>
      <c r="D9" s="554"/>
      <c r="E9" s="554"/>
      <c r="F9" s="553" t="s">
        <v>2054</v>
      </c>
      <c r="G9" s="554"/>
      <c r="H9" s="554"/>
      <c r="I9" s="554"/>
      <c r="J9" s="554"/>
      <c r="K9" s="554"/>
      <c r="L9" s="554"/>
    </row>
    <row r="10" spans="1:12">
      <c r="A10" s="553" t="s">
        <v>2096</v>
      </c>
      <c r="B10" s="553" t="s">
        <v>2054</v>
      </c>
      <c r="C10" s="554"/>
      <c r="D10" s="554"/>
      <c r="E10" s="554"/>
      <c r="F10" s="553" t="s">
        <v>2054</v>
      </c>
      <c r="G10" s="554"/>
      <c r="H10" s="554"/>
      <c r="I10" s="554"/>
      <c r="J10" s="554"/>
      <c r="K10" s="554"/>
      <c r="L10" s="554"/>
    </row>
    <row r="11" spans="1:12">
      <c r="A11" s="553" t="s">
        <v>2097</v>
      </c>
      <c r="B11" s="553" t="s">
        <v>2054</v>
      </c>
      <c r="C11" s="554"/>
      <c r="D11" s="554"/>
      <c r="E11" s="554"/>
      <c r="F11" s="553" t="s">
        <v>2054</v>
      </c>
      <c r="G11" s="554"/>
      <c r="H11" s="554"/>
      <c r="I11" s="554"/>
      <c r="J11" s="554"/>
      <c r="K11" s="554"/>
      <c r="L11" s="554"/>
    </row>
    <row r="12" spans="1:12">
      <c r="A12" s="553" t="s">
        <v>2098</v>
      </c>
      <c r="B12" s="553" t="s">
        <v>2054</v>
      </c>
      <c r="C12" s="554"/>
      <c r="D12" s="554"/>
      <c r="E12" s="554"/>
      <c r="F12" s="553" t="s">
        <v>2054</v>
      </c>
      <c r="G12" s="554"/>
      <c r="H12" s="554"/>
      <c r="I12" s="554"/>
      <c r="J12" s="554"/>
      <c r="K12" s="554"/>
      <c r="L12" s="554"/>
    </row>
    <row r="13" spans="1:12">
      <c r="A13" s="553" t="s">
        <v>2099</v>
      </c>
      <c r="B13" s="553" t="s">
        <v>2054</v>
      </c>
      <c r="C13" s="554"/>
      <c r="D13" s="554"/>
      <c r="E13" s="554"/>
      <c r="F13" s="553" t="s">
        <v>2054</v>
      </c>
      <c r="G13" s="554"/>
      <c r="H13" s="554"/>
      <c r="I13" s="554"/>
      <c r="J13" s="554"/>
      <c r="K13" s="554"/>
      <c r="L13" s="554"/>
    </row>
    <row r="14" spans="1:12">
      <c r="A14" s="544" t="s">
        <v>2054</v>
      </c>
      <c r="B14" s="544" t="s">
        <v>1768</v>
      </c>
      <c r="C14" s="545">
        <v>4</v>
      </c>
      <c r="D14" s="545"/>
      <c r="E14" s="545">
        <f>C14*D14</f>
        <v>0</v>
      </c>
      <c r="F14" s="544" t="s">
        <v>2094</v>
      </c>
      <c r="G14" s="545"/>
      <c r="H14" s="545">
        <f>C14*G14</f>
        <v>0</v>
      </c>
      <c r="I14" s="545">
        <f>D14+G14</f>
        <v>0</v>
      </c>
      <c r="J14" s="545">
        <f>E14+H14</f>
        <v>0</v>
      </c>
      <c r="K14" s="545">
        <v>7900</v>
      </c>
      <c r="L14" s="545">
        <f>C14*K14</f>
        <v>31600</v>
      </c>
    </row>
    <row r="15" spans="1:12">
      <c r="A15" s="553" t="s">
        <v>2100</v>
      </c>
      <c r="B15" s="553" t="s">
        <v>2054</v>
      </c>
      <c r="C15" s="554"/>
      <c r="D15" s="554"/>
      <c r="E15" s="554"/>
      <c r="F15" s="553" t="s">
        <v>2054</v>
      </c>
      <c r="G15" s="554"/>
      <c r="H15" s="554"/>
      <c r="I15" s="554"/>
      <c r="J15" s="554"/>
      <c r="K15" s="554"/>
      <c r="L15" s="554"/>
    </row>
    <row r="16" spans="1:12">
      <c r="A16" s="553" t="s">
        <v>2101</v>
      </c>
      <c r="B16" s="553" t="s">
        <v>2054</v>
      </c>
      <c r="C16" s="554"/>
      <c r="D16" s="554"/>
      <c r="E16" s="554"/>
      <c r="F16" s="553" t="s">
        <v>2054</v>
      </c>
      <c r="G16" s="554"/>
      <c r="H16" s="554"/>
      <c r="I16" s="554"/>
      <c r="J16" s="554"/>
      <c r="K16" s="554"/>
      <c r="L16" s="554"/>
    </row>
    <row r="17" spans="1:12">
      <c r="A17" s="553" t="s">
        <v>2102</v>
      </c>
      <c r="B17" s="553" t="s">
        <v>2054</v>
      </c>
      <c r="C17" s="554"/>
      <c r="D17" s="554"/>
      <c r="E17" s="554"/>
      <c r="F17" s="553" t="s">
        <v>2054</v>
      </c>
      <c r="G17" s="554"/>
      <c r="H17" s="554"/>
      <c r="I17" s="554"/>
      <c r="J17" s="554"/>
      <c r="K17" s="554"/>
      <c r="L17" s="554"/>
    </row>
    <row r="18" spans="1:12">
      <c r="A18" s="553" t="s">
        <v>2103</v>
      </c>
      <c r="B18" s="553" t="s">
        <v>2054</v>
      </c>
      <c r="C18" s="554"/>
      <c r="D18" s="554"/>
      <c r="E18" s="554"/>
      <c r="F18" s="553" t="s">
        <v>2054</v>
      </c>
      <c r="G18" s="554"/>
      <c r="H18" s="554"/>
      <c r="I18" s="554"/>
      <c r="J18" s="554"/>
      <c r="K18" s="554"/>
      <c r="L18" s="554"/>
    </row>
    <row r="19" spans="1:12">
      <c r="A19" s="553" t="s">
        <v>2104</v>
      </c>
      <c r="B19" s="553" t="s">
        <v>2054</v>
      </c>
      <c r="C19" s="554"/>
      <c r="D19" s="554"/>
      <c r="E19" s="554"/>
      <c r="F19" s="553" t="s">
        <v>2054</v>
      </c>
      <c r="G19" s="554"/>
      <c r="H19" s="554"/>
      <c r="I19" s="554"/>
      <c r="J19" s="554"/>
      <c r="K19" s="554"/>
      <c r="L19" s="554"/>
    </row>
    <row r="20" spans="1:12">
      <c r="A20" s="553" t="s">
        <v>2105</v>
      </c>
      <c r="B20" s="553" t="s">
        <v>2054</v>
      </c>
      <c r="C20" s="554"/>
      <c r="D20" s="554"/>
      <c r="E20" s="554"/>
      <c r="F20" s="553" t="s">
        <v>2054</v>
      </c>
      <c r="G20" s="554"/>
      <c r="H20" s="554"/>
      <c r="I20" s="554"/>
      <c r="J20" s="554"/>
      <c r="K20" s="554"/>
      <c r="L20" s="554"/>
    </row>
    <row r="21" spans="1:12">
      <c r="A21" s="544" t="s">
        <v>2054</v>
      </c>
      <c r="B21" s="544" t="s">
        <v>93</v>
      </c>
      <c r="C21" s="545">
        <v>2</v>
      </c>
      <c r="D21" s="545"/>
      <c r="E21" s="545">
        <f>C21*D21</f>
        <v>0</v>
      </c>
      <c r="F21" s="544" t="s">
        <v>2094</v>
      </c>
      <c r="G21" s="545"/>
      <c r="H21" s="545">
        <f>C21*G21</f>
        <v>0</v>
      </c>
      <c r="I21" s="545">
        <f>D21+G21</f>
        <v>0</v>
      </c>
      <c r="J21" s="545">
        <f>E21+H21</f>
        <v>0</v>
      </c>
      <c r="K21" s="545">
        <v>0</v>
      </c>
      <c r="L21" s="545">
        <f>C21*K21</f>
        <v>0</v>
      </c>
    </row>
    <row r="22" spans="1:12">
      <c r="A22" s="553" t="s">
        <v>2106</v>
      </c>
      <c r="B22" s="553" t="s">
        <v>2054</v>
      </c>
      <c r="C22" s="554"/>
      <c r="D22" s="554"/>
      <c r="E22" s="554"/>
      <c r="F22" s="553" t="s">
        <v>2054</v>
      </c>
      <c r="G22" s="554"/>
      <c r="H22" s="554"/>
      <c r="I22" s="554"/>
      <c r="J22" s="554"/>
      <c r="K22" s="554"/>
      <c r="L22" s="554"/>
    </row>
    <row r="23" spans="1:12">
      <c r="A23" s="553" t="s">
        <v>2101</v>
      </c>
      <c r="B23" s="553" t="s">
        <v>2054</v>
      </c>
      <c r="C23" s="554"/>
      <c r="D23" s="554"/>
      <c r="E23" s="554"/>
      <c r="F23" s="553" t="s">
        <v>2054</v>
      </c>
      <c r="G23" s="554"/>
      <c r="H23" s="554"/>
      <c r="I23" s="554"/>
      <c r="J23" s="554"/>
      <c r="K23" s="554"/>
      <c r="L23" s="554"/>
    </row>
    <row r="24" spans="1:12">
      <c r="A24" s="553" t="s">
        <v>2107</v>
      </c>
      <c r="B24" s="553" t="s">
        <v>2054</v>
      </c>
      <c r="C24" s="554"/>
      <c r="D24" s="554"/>
      <c r="E24" s="554"/>
      <c r="F24" s="553" t="s">
        <v>2054</v>
      </c>
      <c r="G24" s="554"/>
      <c r="H24" s="554"/>
      <c r="I24" s="554"/>
      <c r="J24" s="554"/>
      <c r="K24" s="554"/>
      <c r="L24" s="554"/>
    </row>
    <row r="25" spans="1:12">
      <c r="A25" s="553" t="s">
        <v>2108</v>
      </c>
      <c r="B25" s="553" t="s">
        <v>2054</v>
      </c>
      <c r="C25" s="554"/>
      <c r="D25" s="554"/>
      <c r="E25" s="554"/>
      <c r="F25" s="553" t="s">
        <v>2054</v>
      </c>
      <c r="G25" s="554"/>
      <c r="H25" s="554"/>
      <c r="I25" s="554"/>
      <c r="J25" s="554"/>
      <c r="K25" s="554"/>
      <c r="L25" s="554"/>
    </row>
    <row r="26" spans="1:12">
      <c r="A26" s="553" t="s">
        <v>2109</v>
      </c>
      <c r="B26" s="553" t="s">
        <v>2054</v>
      </c>
      <c r="C26" s="554"/>
      <c r="D26" s="554"/>
      <c r="E26" s="554"/>
      <c r="F26" s="553" t="s">
        <v>2054</v>
      </c>
      <c r="G26" s="554"/>
      <c r="H26" s="554"/>
      <c r="I26" s="554"/>
      <c r="J26" s="554"/>
      <c r="K26" s="554"/>
      <c r="L26" s="554"/>
    </row>
    <row r="27" spans="1:12">
      <c r="A27" s="553" t="s">
        <v>2105</v>
      </c>
      <c r="B27" s="553" t="s">
        <v>2054</v>
      </c>
      <c r="C27" s="554"/>
      <c r="D27" s="554"/>
      <c r="E27" s="554"/>
      <c r="F27" s="553" t="s">
        <v>2054</v>
      </c>
      <c r="G27" s="554"/>
      <c r="H27" s="554"/>
      <c r="I27" s="554"/>
      <c r="J27" s="554"/>
      <c r="K27" s="554"/>
      <c r="L27" s="554"/>
    </row>
    <row r="28" spans="1:12">
      <c r="A28" s="544" t="s">
        <v>2054</v>
      </c>
      <c r="B28" s="544" t="s">
        <v>93</v>
      </c>
      <c r="C28" s="545">
        <v>2</v>
      </c>
      <c r="D28" s="545"/>
      <c r="E28" s="545">
        <f>C28*D28</f>
        <v>0</v>
      </c>
      <c r="F28" s="544" t="s">
        <v>2094</v>
      </c>
      <c r="G28" s="545"/>
      <c r="H28" s="545">
        <f>C28*G28</f>
        <v>0</v>
      </c>
      <c r="I28" s="545">
        <f>D28+G28</f>
        <v>0</v>
      </c>
      <c r="J28" s="545">
        <f>E28+H28</f>
        <v>0</v>
      </c>
      <c r="K28" s="545">
        <v>0</v>
      </c>
      <c r="L28" s="545">
        <f>C28*K28</f>
        <v>0</v>
      </c>
    </row>
    <row r="29" spans="1:12">
      <c r="A29" s="553" t="s">
        <v>2110</v>
      </c>
      <c r="B29" s="553" t="s">
        <v>2054</v>
      </c>
      <c r="C29" s="554"/>
      <c r="D29" s="554"/>
      <c r="E29" s="554"/>
      <c r="F29" s="553" t="s">
        <v>2054</v>
      </c>
      <c r="G29" s="554"/>
      <c r="H29" s="554"/>
      <c r="I29" s="554"/>
      <c r="J29" s="554"/>
      <c r="K29" s="554"/>
      <c r="L29" s="554"/>
    </row>
    <row r="30" spans="1:12">
      <c r="A30" s="553" t="s">
        <v>2111</v>
      </c>
      <c r="B30" s="553" t="s">
        <v>2054</v>
      </c>
      <c r="C30" s="554"/>
      <c r="D30" s="554"/>
      <c r="E30" s="554"/>
      <c r="F30" s="553" t="s">
        <v>2054</v>
      </c>
      <c r="G30" s="554"/>
      <c r="H30" s="554"/>
      <c r="I30" s="554"/>
      <c r="J30" s="554"/>
      <c r="K30" s="554"/>
      <c r="L30" s="554"/>
    </row>
    <row r="31" spans="1:12">
      <c r="A31" s="553" t="s">
        <v>2112</v>
      </c>
      <c r="B31" s="553" t="s">
        <v>2054</v>
      </c>
      <c r="C31" s="554"/>
      <c r="D31" s="554"/>
      <c r="E31" s="554"/>
      <c r="F31" s="553" t="s">
        <v>2054</v>
      </c>
      <c r="G31" s="554"/>
      <c r="H31" s="554"/>
      <c r="I31" s="554"/>
      <c r="J31" s="554"/>
      <c r="K31" s="554"/>
      <c r="L31" s="554"/>
    </row>
    <row r="32" spans="1:12">
      <c r="A32" s="553" t="s">
        <v>2113</v>
      </c>
      <c r="B32" s="553" t="s">
        <v>2054</v>
      </c>
      <c r="C32" s="554"/>
      <c r="D32" s="554"/>
      <c r="E32" s="554"/>
      <c r="F32" s="553" t="s">
        <v>2054</v>
      </c>
      <c r="G32" s="554"/>
      <c r="H32" s="554"/>
      <c r="I32" s="554"/>
      <c r="J32" s="554"/>
      <c r="K32" s="554"/>
      <c r="L32" s="554"/>
    </row>
    <row r="33" spans="1:12">
      <c r="A33" s="553" t="s">
        <v>2114</v>
      </c>
      <c r="B33" s="553" t="s">
        <v>2054</v>
      </c>
      <c r="C33" s="554"/>
      <c r="D33" s="554"/>
      <c r="E33" s="554"/>
      <c r="F33" s="553" t="s">
        <v>2054</v>
      </c>
      <c r="G33" s="554"/>
      <c r="H33" s="554"/>
      <c r="I33" s="554"/>
      <c r="J33" s="554"/>
      <c r="K33" s="554"/>
      <c r="L33" s="554"/>
    </row>
    <row r="34" spans="1:12">
      <c r="A34" s="544" t="s">
        <v>2054</v>
      </c>
      <c r="B34" s="544" t="s">
        <v>93</v>
      </c>
      <c r="C34" s="545">
        <v>2</v>
      </c>
      <c r="D34" s="545"/>
      <c r="E34" s="545">
        <f>C34*D34</f>
        <v>0</v>
      </c>
      <c r="F34" s="544" t="s">
        <v>2094</v>
      </c>
      <c r="G34" s="545"/>
      <c r="H34" s="545">
        <f>C34*G34</f>
        <v>0</v>
      </c>
      <c r="I34" s="545">
        <f>D34+G34</f>
        <v>0</v>
      </c>
      <c r="J34" s="545">
        <f>E34+H34</f>
        <v>0</v>
      </c>
      <c r="K34" s="545">
        <v>0</v>
      </c>
      <c r="L34" s="545">
        <f>C34*K34</f>
        <v>0</v>
      </c>
    </row>
    <row r="35" spans="1:12">
      <c r="A35" s="553" t="s">
        <v>2115</v>
      </c>
      <c r="B35" s="553" t="s">
        <v>2054</v>
      </c>
      <c r="C35" s="554"/>
      <c r="D35" s="554"/>
      <c r="E35" s="554"/>
      <c r="F35" s="553" t="s">
        <v>2054</v>
      </c>
      <c r="G35" s="554"/>
      <c r="H35" s="554"/>
      <c r="I35" s="554"/>
      <c r="J35" s="554"/>
      <c r="K35" s="554"/>
      <c r="L35" s="554"/>
    </row>
    <row r="36" spans="1:12">
      <c r="A36" s="553" t="s">
        <v>2116</v>
      </c>
      <c r="B36" s="553" t="s">
        <v>2054</v>
      </c>
      <c r="C36" s="554"/>
      <c r="D36" s="554"/>
      <c r="E36" s="554"/>
      <c r="F36" s="553" t="s">
        <v>2054</v>
      </c>
      <c r="G36" s="554"/>
      <c r="H36" s="554"/>
      <c r="I36" s="554"/>
      <c r="J36" s="554"/>
      <c r="K36" s="554"/>
      <c r="L36" s="554"/>
    </row>
    <row r="37" spans="1:12">
      <c r="A37" s="553" t="s">
        <v>2117</v>
      </c>
      <c r="B37" s="553" t="s">
        <v>2054</v>
      </c>
      <c r="C37" s="554"/>
      <c r="D37" s="554"/>
      <c r="E37" s="554"/>
      <c r="F37" s="553" t="s">
        <v>2054</v>
      </c>
      <c r="G37" s="554"/>
      <c r="H37" s="554"/>
      <c r="I37" s="554"/>
      <c r="J37" s="554"/>
      <c r="K37" s="554"/>
      <c r="L37" s="554"/>
    </row>
    <row r="38" spans="1:12">
      <c r="A38" s="544" t="s">
        <v>2118</v>
      </c>
      <c r="B38" s="544" t="s">
        <v>1768</v>
      </c>
      <c r="C38" s="545">
        <v>1</v>
      </c>
      <c r="D38" s="545"/>
      <c r="E38" s="545">
        <f>C38*D38</f>
        <v>0</v>
      </c>
      <c r="F38" s="544" t="s">
        <v>2094</v>
      </c>
      <c r="G38" s="545"/>
      <c r="H38" s="545">
        <f>C38*G38</f>
        <v>0</v>
      </c>
      <c r="I38" s="545">
        <f>D38+G38</f>
        <v>0</v>
      </c>
      <c r="J38" s="545">
        <f>E38+H38</f>
        <v>0</v>
      </c>
      <c r="K38" s="545">
        <v>900</v>
      </c>
      <c r="L38" s="545">
        <f>C38*K38</f>
        <v>900</v>
      </c>
    </row>
    <row r="39" spans="1:12">
      <c r="A39" s="553" t="s">
        <v>2119</v>
      </c>
      <c r="B39" s="553" t="s">
        <v>2054</v>
      </c>
      <c r="C39" s="554"/>
      <c r="D39" s="554"/>
      <c r="E39" s="554"/>
      <c r="F39" s="553" t="s">
        <v>2054</v>
      </c>
      <c r="G39" s="554"/>
      <c r="H39" s="554"/>
      <c r="I39" s="554"/>
      <c r="J39" s="554"/>
      <c r="K39" s="554"/>
      <c r="L39" s="554"/>
    </row>
    <row r="40" spans="1:12">
      <c r="A40" s="553" t="s">
        <v>2120</v>
      </c>
      <c r="B40" s="553" t="s">
        <v>2054</v>
      </c>
      <c r="C40" s="554"/>
      <c r="D40" s="554"/>
      <c r="E40" s="554"/>
      <c r="F40" s="553" t="s">
        <v>2054</v>
      </c>
      <c r="G40" s="554"/>
      <c r="H40" s="554"/>
      <c r="I40" s="554"/>
      <c r="J40" s="554"/>
      <c r="K40" s="554"/>
      <c r="L40" s="554"/>
    </row>
    <row r="41" spans="1:12">
      <c r="A41" s="544" t="s">
        <v>2121</v>
      </c>
      <c r="B41" s="544" t="s">
        <v>93</v>
      </c>
      <c r="C41" s="545">
        <v>4</v>
      </c>
      <c r="D41" s="545"/>
      <c r="E41" s="545">
        <f>C41*D41</f>
        <v>0</v>
      </c>
      <c r="F41" s="544" t="s">
        <v>2094</v>
      </c>
      <c r="G41" s="545"/>
      <c r="H41" s="545">
        <f>C41*G41</f>
        <v>0</v>
      </c>
      <c r="I41" s="545">
        <f>D41+G41</f>
        <v>0</v>
      </c>
      <c r="J41" s="545">
        <f>E41+H41</f>
        <v>0</v>
      </c>
      <c r="K41" s="545">
        <v>60</v>
      </c>
      <c r="L41" s="545">
        <f>C41*K41</f>
        <v>240</v>
      </c>
    </row>
    <row r="42" spans="1:12" ht="15">
      <c r="A42" s="546" t="s">
        <v>2122</v>
      </c>
      <c r="B42" s="546" t="s">
        <v>2054</v>
      </c>
      <c r="C42" s="547"/>
      <c r="D42" s="547"/>
      <c r="E42" s="547">
        <f>SUM(E3:E41)</f>
        <v>0</v>
      </c>
      <c r="F42" s="546" t="s">
        <v>2054</v>
      </c>
      <c r="G42" s="547"/>
      <c r="H42" s="547">
        <f>SUM(H3:H41)</f>
        <v>0</v>
      </c>
      <c r="I42" s="547"/>
      <c r="J42" s="547">
        <f>SUM(J3:J41)</f>
        <v>0</v>
      </c>
      <c r="K42" s="547"/>
      <c r="L42" s="547">
        <f>SUM(L3:L41)</f>
        <v>48540</v>
      </c>
    </row>
    <row r="43" spans="1:12" ht="15">
      <c r="A43" s="546" t="s">
        <v>2052</v>
      </c>
      <c r="B43" s="546" t="s">
        <v>2054</v>
      </c>
      <c r="C43" s="547"/>
      <c r="D43" s="547"/>
      <c r="E43" s="547"/>
      <c r="F43" s="546" t="s">
        <v>2054</v>
      </c>
      <c r="G43" s="547"/>
      <c r="H43" s="547"/>
      <c r="I43" s="547"/>
      <c r="J43" s="547"/>
      <c r="K43" s="547"/>
      <c r="L43" s="547"/>
    </row>
    <row r="44" spans="1:12">
      <c r="A44" s="553" t="s">
        <v>2123</v>
      </c>
      <c r="B44" s="553" t="s">
        <v>2054</v>
      </c>
      <c r="C44" s="554"/>
      <c r="D44" s="554"/>
      <c r="E44" s="554"/>
      <c r="F44" s="553" t="s">
        <v>2054</v>
      </c>
      <c r="G44" s="554"/>
      <c r="H44" s="554"/>
      <c r="I44" s="554"/>
      <c r="J44" s="554"/>
      <c r="K44" s="554"/>
      <c r="L44" s="554"/>
    </row>
    <row r="45" spans="1:12">
      <c r="A45" s="544" t="s">
        <v>2124</v>
      </c>
      <c r="B45" s="544" t="s">
        <v>93</v>
      </c>
      <c r="C45" s="545">
        <v>2</v>
      </c>
      <c r="D45" s="545"/>
      <c r="E45" s="545">
        <f>C45*D45</f>
        <v>0</v>
      </c>
      <c r="F45" s="544" t="s">
        <v>2125</v>
      </c>
      <c r="G45" s="545"/>
      <c r="H45" s="545">
        <f>C45*G45</f>
        <v>0</v>
      </c>
      <c r="I45" s="545">
        <f t="shared" ref="I45:J47" si="0">D45+G45</f>
        <v>0</v>
      </c>
      <c r="J45" s="545">
        <f t="shared" si="0"/>
        <v>0</v>
      </c>
      <c r="K45" s="545">
        <v>0</v>
      </c>
      <c r="L45" s="545">
        <f>C45*K45</f>
        <v>0</v>
      </c>
    </row>
    <row r="46" spans="1:12">
      <c r="A46" s="544" t="s">
        <v>2126</v>
      </c>
      <c r="B46" s="544" t="s">
        <v>93</v>
      </c>
      <c r="C46" s="545">
        <v>2</v>
      </c>
      <c r="D46" s="545"/>
      <c r="E46" s="545">
        <f>C46*D46</f>
        <v>0</v>
      </c>
      <c r="F46" s="544" t="s">
        <v>2125</v>
      </c>
      <c r="G46" s="545"/>
      <c r="H46" s="545">
        <f>C46*G46</f>
        <v>0</v>
      </c>
      <c r="I46" s="545">
        <f t="shared" si="0"/>
        <v>0</v>
      </c>
      <c r="J46" s="545">
        <f t="shared" si="0"/>
        <v>0</v>
      </c>
      <c r="K46" s="545">
        <v>0</v>
      </c>
      <c r="L46" s="545">
        <f>C46*K46</f>
        <v>0</v>
      </c>
    </row>
    <row r="47" spans="1:12" ht="15" customHeight="1">
      <c r="A47" s="544" t="s">
        <v>2127</v>
      </c>
      <c r="B47" s="544" t="s">
        <v>93</v>
      </c>
      <c r="C47" s="545">
        <v>3</v>
      </c>
      <c r="D47" s="545"/>
      <c r="E47" s="545">
        <f>C47*D47</f>
        <v>0</v>
      </c>
      <c r="F47" s="544" t="s">
        <v>2125</v>
      </c>
      <c r="G47" s="545"/>
      <c r="H47" s="545">
        <f>C47*G47</f>
        <v>0</v>
      </c>
      <c r="I47" s="545">
        <f t="shared" si="0"/>
        <v>0</v>
      </c>
      <c r="J47" s="545">
        <f t="shared" si="0"/>
        <v>0</v>
      </c>
      <c r="K47" s="545">
        <v>0</v>
      </c>
      <c r="L47" s="545">
        <f>C47*K47</f>
        <v>0</v>
      </c>
    </row>
    <row r="48" spans="1:12">
      <c r="A48" s="553" t="s">
        <v>2128</v>
      </c>
      <c r="B48" s="553" t="s">
        <v>2054</v>
      </c>
      <c r="C48" s="554"/>
      <c r="D48" s="554"/>
      <c r="E48" s="554"/>
      <c r="F48" s="553" t="s">
        <v>2054</v>
      </c>
      <c r="G48" s="554"/>
      <c r="H48" s="554"/>
      <c r="I48" s="554"/>
      <c r="J48" s="554"/>
      <c r="K48" s="554"/>
      <c r="L48" s="554"/>
    </row>
    <row r="49" spans="1:12">
      <c r="A49" s="553" t="s">
        <v>2129</v>
      </c>
      <c r="B49" s="553" t="s">
        <v>2054</v>
      </c>
      <c r="C49" s="554"/>
      <c r="D49" s="554"/>
      <c r="E49" s="554"/>
      <c r="F49" s="553" t="s">
        <v>2054</v>
      </c>
      <c r="G49" s="554"/>
      <c r="H49" s="554"/>
      <c r="I49" s="554"/>
      <c r="J49" s="554"/>
      <c r="K49" s="554"/>
      <c r="L49" s="554"/>
    </row>
    <row r="50" spans="1:12">
      <c r="A50" s="544" t="s">
        <v>2130</v>
      </c>
      <c r="B50" s="544" t="s">
        <v>93</v>
      </c>
      <c r="C50" s="545">
        <v>3</v>
      </c>
      <c r="D50" s="545"/>
      <c r="E50" s="545">
        <f>C50*D50</f>
        <v>0</v>
      </c>
      <c r="F50" s="544" t="s">
        <v>2125</v>
      </c>
      <c r="G50" s="545"/>
      <c r="H50" s="545">
        <f>C50*G50</f>
        <v>0</v>
      </c>
      <c r="I50" s="545">
        <f>D50+G50</f>
        <v>0</v>
      </c>
      <c r="J50" s="545">
        <f>E50+H50</f>
        <v>0</v>
      </c>
      <c r="K50" s="545">
        <v>0</v>
      </c>
      <c r="L50" s="545">
        <f>C50*K50</f>
        <v>0</v>
      </c>
    </row>
    <row r="51" spans="1:12">
      <c r="A51" s="553" t="s">
        <v>2131</v>
      </c>
      <c r="B51" s="553" t="s">
        <v>2054</v>
      </c>
      <c r="C51" s="554"/>
      <c r="D51" s="554"/>
      <c r="E51" s="554"/>
      <c r="F51" s="553" t="s">
        <v>2054</v>
      </c>
      <c r="G51" s="554"/>
      <c r="H51" s="554"/>
      <c r="I51" s="554"/>
      <c r="J51" s="554"/>
      <c r="K51" s="554"/>
      <c r="L51" s="554"/>
    </row>
    <row r="52" spans="1:12">
      <c r="A52" s="553" t="s">
        <v>2132</v>
      </c>
      <c r="B52" s="553" t="s">
        <v>2054</v>
      </c>
      <c r="C52" s="554"/>
      <c r="D52" s="554"/>
      <c r="E52" s="554"/>
      <c r="F52" s="553" t="s">
        <v>2054</v>
      </c>
      <c r="G52" s="554"/>
      <c r="H52" s="554"/>
      <c r="I52" s="554"/>
      <c r="J52" s="554"/>
      <c r="K52" s="554"/>
      <c r="L52" s="554"/>
    </row>
    <row r="53" spans="1:12">
      <c r="A53" s="553" t="s">
        <v>2133</v>
      </c>
      <c r="B53" s="553" t="s">
        <v>2054</v>
      </c>
      <c r="C53" s="554"/>
      <c r="D53" s="554"/>
      <c r="E53" s="554"/>
      <c r="F53" s="553" t="s">
        <v>2054</v>
      </c>
      <c r="G53" s="554"/>
      <c r="H53" s="554"/>
      <c r="I53" s="554"/>
      <c r="J53" s="554"/>
      <c r="K53" s="554"/>
      <c r="L53" s="554"/>
    </row>
    <row r="54" spans="1:12">
      <c r="A54" s="553" t="s">
        <v>2134</v>
      </c>
      <c r="B54" s="553" t="s">
        <v>2054</v>
      </c>
      <c r="C54" s="554"/>
      <c r="D54" s="554"/>
      <c r="E54" s="554"/>
      <c r="F54" s="553" t="s">
        <v>2054</v>
      </c>
      <c r="G54" s="554"/>
      <c r="H54" s="554"/>
      <c r="I54" s="554"/>
      <c r="J54" s="554"/>
      <c r="K54" s="554"/>
      <c r="L54" s="554"/>
    </row>
    <row r="55" spans="1:12">
      <c r="A55" s="544" t="s">
        <v>2135</v>
      </c>
      <c r="B55" s="544" t="s">
        <v>255</v>
      </c>
      <c r="C55" s="545">
        <v>0.15</v>
      </c>
      <c r="D55" s="545"/>
      <c r="E55" s="545">
        <f>C55*D55</f>
        <v>0</v>
      </c>
      <c r="F55" s="544" t="s">
        <v>2125</v>
      </c>
      <c r="G55" s="545"/>
      <c r="H55" s="545">
        <f>C55*G55</f>
        <v>0</v>
      </c>
      <c r="I55" s="545">
        <f>D55+G55</f>
        <v>0</v>
      </c>
      <c r="J55" s="545">
        <f>E55+H55</f>
        <v>0</v>
      </c>
      <c r="K55" s="545">
        <v>0</v>
      </c>
      <c r="L55" s="545">
        <f>C55*K55</f>
        <v>0</v>
      </c>
    </row>
    <row r="56" spans="1:12" ht="15">
      <c r="A56" s="546" t="s">
        <v>2136</v>
      </c>
      <c r="B56" s="546" t="s">
        <v>2054</v>
      </c>
      <c r="C56" s="547"/>
      <c r="D56" s="547"/>
      <c r="E56" s="547">
        <f>SUM(E44:E55)</f>
        <v>0</v>
      </c>
      <c r="F56" s="546" t="s">
        <v>2054</v>
      </c>
      <c r="G56" s="547"/>
      <c r="H56" s="547">
        <f>SUM(H44:H55)</f>
        <v>0</v>
      </c>
      <c r="I56" s="547"/>
      <c r="J56" s="547">
        <f>SUM(J44:J55)</f>
        <v>0</v>
      </c>
      <c r="K56" s="547"/>
      <c r="L56" s="547">
        <f>SUM(L44:L55)</f>
        <v>0</v>
      </c>
    </row>
    <row r="57" spans="1:12" ht="15">
      <c r="A57" s="546" t="s">
        <v>2066</v>
      </c>
      <c r="B57" s="546" t="s">
        <v>2054</v>
      </c>
      <c r="C57" s="547"/>
      <c r="D57" s="547"/>
      <c r="E57" s="547"/>
      <c r="F57" s="546" t="s">
        <v>2054</v>
      </c>
      <c r="G57" s="547"/>
      <c r="H57" s="547"/>
      <c r="I57" s="547"/>
      <c r="J57" s="547"/>
      <c r="K57" s="547"/>
      <c r="L57" s="547"/>
    </row>
    <row r="58" spans="1:12">
      <c r="A58" s="553" t="s">
        <v>2137</v>
      </c>
      <c r="B58" s="553" t="s">
        <v>2054</v>
      </c>
      <c r="C58" s="554"/>
      <c r="D58" s="554"/>
      <c r="E58" s="554"/>
      <c r="F58" s="553" t="s">
        <v>2054</v>
      </c>
      <c r="G58" s="554"/>
      <c r="H58" s="554"/>
      <c r="I58" s="554"/>
      <c r="J58" s="554"/>
      <c r="K58" s="554"/>
      <c r="L58" s="554"/>
    </row>
    <row r="59" spans="1:12">
      <c r="A59" s="553" t="s">
        <v>2138</v>
      </c>
      <c r="B59" s="553" t="s">
        <v>2054</v>
      </c>
      <c r="C59" s="554"/>
      <c r="D59" s="554"/>
      <c r="E59" s="554"/>
      <c r="F59" s="553" t="s">
        <v>2054</v>
      </c>
      <c r="G59" s="554"/>
      <c r="H59" s="554"/>
      <c r="I59" s="554"/>
      <c r="J59" s="554"/>
      <c r="K59" s="554"/>
      <c r="L59" s="554"/>
    </row>
    <row r="60" spans="1:12">
      <c r="A60" s="553" t="s">
        <v>2139</v>
      </c>
      <c r="B60" s="553" t="s">
        <v>2054</v>
      </c>
      <c r="C60" s="554"/>
      <c r="D60" s="554"/>
      <c r="E60" s="554"/>
      <c r="F60" s="553" t="s">
        <v>2054</v>
      </c>
      <c r="G60" s="554"/>
      <c r="H60" s="554"/>
      <c r="I60" s="554"/>
      <c r="J60" s="554"/>
      <c r="K60" s="554"/>
      <c r="L60" s="554"/>
    </row>
    <row r="61" spans="1:12">
      <c r="A61" s="544" t="s">
        <v>2140</v>
      </c>
      <c r="B61" s="544" t="s">
        <v>309</v>
      </c>
      <c r="C61" s="545">
        <v>28</v>
      </c>
      <c r="D61" s="545"/>
      <c r="E61" s="545">
        <f>C61*D61</f>
        <v>0</v>
      </c>
      <c r="F61" s="544" t="s">
        <v>2141</v>
      </c>
      <c r="G61" s="545"/>
      <c r="H61" s="545">
        <f>C61*G61</f>
        <v>0</v>
      </c>
      <c r="I61" s="545">
        <f t="shared" ref="I61:J65" si="1">D61+G61</f>
        <v>0</v>
      </c>
      <c r="J61" s="545">
        <f t="shared" si="1"/>
        <v>0</v>
      </c>
      <c r="K61" s="545">
        <v>1.22</v>
      </c>
      <c r="L61" s="545">
        <f>C61*K61</f>
        <v>34.159999999999997</v>
      </c>
    </row>
    <row r="62" spans="1:12">
      <c r="A62" s="544" t="s">
        <v>2142</v>
      </c>
      <c r="B62" s="544" t="s">
        <v>309</v>
      </c>
      <c r="C62" s="545">
        <v>1</v>
      </c>
      <c r="D62" s="545"/>
      <c r="E62" s="545">
        <f>C62*D62</f>
        <v>0</v>
      </c>
      <c r="F62" s="544" t="s">
        <v>2141</v>
      </c>
      <c r="G62" s="545"/>
      <c r="H62" s="545">
        <f>C62*G62</f>
        <v>0</v>
      </c>
      <c r="I62" s="545">
        <f t="shared" si="1"/>
        <v>0</v>
      </c>
      <c r="J62" s="545">
        <f t="shared" si="1"/>
        <v>0</v>
      </c>
      <c r="K62" s="545">
        <v>1.58</v>
      </c>
      <c r="L62" s="545">
        <f>C62*K62</f>
        <v>1.58</v>
      </c>
    </row>
    <row r="63" spans="1:12">
      <c r="A63" s="544" t="s">
        <v>2143</v>
      </c>
      <c r="B63" s="544" t="s">
        <v>309</v>
      </c>
      <c r="C63" s="545">
        <v>55</v>
      </c>
      <c r="D63" s="545"/>
      <c r="E63" s="545">
        <f>C63*D63</f>
        <v>0</v>
      </c>
      <c r="F63" s="544" t="s">
        <v>2141</v>
      </c>
      <c r="G63" s="545"/>
      <c r="H63" s="545">
        <f>C63*G63</f>
        <v>0</v>
      </c>
      <c r="I63" s="545">
        <f t="shared" si="1"/>
        <v>0</v>
      </c>
      <c r="J63" s="545">
        <f t="shared" si="1"/>
        <v>0</v>
      </c>
      <c r="K63" s="545">
        <v>2.44</v>
      </c>
      <c r="L63" s="545">
        <f>C63*K63</f>
        <v>134.19999999999999</v>
      </c>
    </row>
    <row r="64" spans="1:12">
      <c r="A64" s="544" t="s">
        <v>2144</v>
      </c>
      <c r="B64" s="544" t="s">
        <v>309</v>
      </c>
      <c r="C64" s="545">
        <v>126</v>
      </c>
      <c r="D64" s="545"/>
      <c r="E64" s="545">
        <f>C64*D64</f>
        <v>0</v>
      </c>
      <c r="F64" s="544" t="s">
        <v>2141</v>
      </c>
      <c r="G64" s="545"/>
      <c r="H64" s="545">
        <f>C64*G64</f>
        <v>0</v>
      </c>
      <c r="I64" s="545">
        <f t="shared" si="1"/>
        <v>0</v>
      </c>
      <c r="J64" s="545">
        <f t="shared" si="1"/>
        <v>0</v>
      </c>
      <c r="K64" s="545">
        <v>3.61</v>
      </c>
      <c r="L64" s="545">
        <f>C64*K64</f>
        <v>454.85999999999996</v>
      </c>
    </row>
    <row r="65" spans="1:12">
      <c r="A65" s="544" t="s">
        <v>2145</v>
      </c>
      <c r="B65" s="544" t="s">
        <v>309</v>
      </c>
      <c r="C65" s="545">
        <v>22</v>
      </c>
      <c r="D65" s="545"/>
      <c r="E65" s="545">
        <f>C65*D65</f>
        <v>0</v>
      </c>
      <c r="F65" s="544" t="s">
        <v>2141</v>
      </c>
      <c r="G65" s="545"/>
      <c r="H65" s="545">
        <f>C65*G65</f>
        <v>0</v>
      </c>
      <c r="I65" s="545">
        <f t="shared" si="1"/>
        <v>0</v>
      </c>
      <c r="J65" s="545">
        <f t="shared" si="1"/>
        <v>0</v>
      </c>
      <c r="K65" s="545">
        <v>5.0999999999999996</v>
      </c>
      <c r="L65" s="545">
        <f>C65*K65</f>
        <v>112.19999999999999</v>
      </c>
    </row>
    <row r="66" spans="1:12">
      <c r="A66" s="553" t="s">
        <v>2146</v>
      </c>
      <c r="B66" s="553" t="s">
        <v>2054</v>
      </c>
      <c r="C66" s="554"/>
      <c r="D66" s="554"/>
      <c r="E66" s="554"/>
      <c r="F66" s="553" t="s">
        <v>2054</v>
      </c>
      <c r="G66" s="554"/>
      <c r="H66" s="554"/>
      <c r="I66" s="554"/>
      <c r="J66" s="554"/>
      <c r="K66" s="554"/>
      <c r="L66" s="554"/>
    </row>
    <row r="67" spans="1:12">
      <c r="A67" s="544" t="s">
        <v>2147</v>
      </c>
      <c r="B67" s="544" t="s">
        <v>309</v>
      </c>
      <c r="C67" s="545">
        <v>28</v>
      </c>
      <c r="D67" s="545"/>
      <c r="E67" s="545">
        <f>C67*D67</f>
        <v>0</v>
      </c>
      <c r="F67" s="544" t="s">
        <v>2125</v>
      </c>
      <c r="G67" s="545"/>
      <c r="H67" s="545">
        <f>C67*G67</f>
        <v>0</v>
      </c>
      <c r="I67" s="545">
        <f t="shared" ref="I67:J71" si="2">D67+G67</f>
        <v>0</v>
      </c>
      <c r="J67" s="545">
        <f t="shared" si="2"/>
        <v>0</v>
      </c>
      <c r="K67" s="545">
        <v>0</v>
      </c>
      <c r="L67" s="545">
        <f>C67*K67</f>
        <v>0</v>
      </c>
    </row>
    <row r="68" spans="1:12">
      <c r="A68" s="544" t="s">
        <v>2148</v>
      </c>
      <c r="B68" s="544" t="s">
        <v>309</v>
      </c>
      <c r="C68" s="545">
        <v>1</v>
      </c>
      <c r="D68" s="545"/>
      <c r="E68" s="545">
        <f>C68*D68</f>
        <v>0</v>
      </c>
      <c r="F68" s="544" t="s">
        <v>2125</v>
      </c>
      <c r="G68" s="545"/>
      <c r="H68" s="545">
        <f>C68*G68</f>
        <v>0</v>
      </c>
      <c r="I68" s="545">
        <f t="shared" si="2"/>
        <v>0</v>
      </c>
      <c r="J68" s="545">
        <f t="shared" si="2"/>
        <v>0</v>
      </c>
      <c r="K68" s="545">
        <v>0</v>
      </c>
      <c r="L68" s="545">
        <f>C68*K68</f>
        <v>0</v>
      </c>
    </row>
    <row r="69" spans="1:12">
      <c r="A69" s="544" t="s">
        <v>2149</v>
      </c>
      <c r="B69" s="544" t="s">
        <v>309</v>
      </c>
      <c r="C69" s="545">
        <v>55</v>
      </c>
      <c r="D69" s="545"/>
      <c r="E69" s="545">
        <f>C69*D69</f>
        <v>0</v>
      </c>
      <c r="F69" s="544" t="s">
        <v>2125</v>
      </c>
      <c r="G69" s="545"/>
      <c r="H69" s="545">
        <f>C69*G69</f>
        <v>0</v>
      </c>
      <c r="I69" s="545">
        <f t="shared" si="2"/>
        <v>0</v>
      </c>
      <c r="J69" s="545">
        <f t="shared" si="2"/>
        <v>0</v>
      </c>
      <c r="K69" s="545">
        <v>0</v>
      </c>
      <c r="L69" s="545">
        <f>C69*K69</f>
        <v>0</v>
      </c>
    </row>
    <row r="70" spans="1:12">
      <c r="A70" s="544" t="s">
        <v>2150</v>
      </c>
      <c r="B70" s="544" t="s">
        <v>309</v>
      </c>
      <c r="C70" s="545">
        <v>126</v>
      </c>
      <c r="D70" s="545"/>
      <c r="E70" s="545">
        <f>C70*D70</f>
        <v>0</v>
      </c>
      <c r="F70" s="544" t="s">
        <v>2125</v>
      </c>
      <c r="G70" s="545"/>
      <c r="H70" s="545">
        <f>C70*G70</f>
        <v>0</v>
      </c>
      <c r="I70" s="545">
        <f t="shared" si="2"/>
        <v>0</v>
      </c>
      <c r="J70" s="545">
        <f t="shared" si="2"/>
        <v>0</v>
      </c>
      <c r="K70" s="545">
        <v>0</v>
      </c>
      <c r="L70" s="545">
        <f>C70*K70</f>
        <v>0</v>
      </c>
    </row>
    <row r="71" spans="1:12">
      <c r="A71" s="544" t="s">
        <v>2151</v>
      </c>
      <c r="B71" s="544" t="s">
        <v>309</v>
      </c>
      <c r="C71" s="545">
        <v>22</v>
      </c>
      <c r="D71" s="545"/>
      <c r="E71" s="545">
        <f>C71*D71</f>
        <v>0</v>
      </c>
      <c r="F71" s="544" t="s">
        <v>2125</v>
      </c>
      <c r="G71" s="545"/>
      <c r="H71" s="545">
        <f>C71*G71</f>
        <v>0</v>
      </c>
      <c r="I71" s="545">
        <f t="shared" si="2"/>
        <v>0</v>
      </c>
      <c r="J71" s="545">
        <f t="shared" si="2"/>
        <v>0</v>
      </c>
      <c r="K71" s="545">
        <v>0</v>
      </c>
      <c r="L71" s="545">
        <f>C71*K71</f>
        <v>0</v>
      </c>
    </row>
    <row r="72" spans="1:12">
      <c r="A72" s="553" t="s">
        <v>2152</v>
      </c>
      <c r="B72" s="553" t="s">
        <v>2054</v>
      </c>
      <c r="C72" s="554"/>
      <c r="D72" s="554"/>
      <c r="E72" s="554"/>
      <c r="F72" s="553" t="s">
        <v>2054</v>
      </c>
      <c r="G72" s="554"/>
      <c r="H72" s="554"/>
      <c r="I72" s="554"/>
      <c r="J72" s="554"/>
      <c r="K72" s="554"/>
      <c r="L72" s="554"/>
    </row>
    <row r="73" spans="1:12">
      <c r="A73" s="553" t="s">
        <v>2139</v>
      </c>
      <c r="B73" s="553" t="s">
        <v>2054</v>
      </c>
      <c r="C73" s="554"/>
      <c r="D73" s="554"/>
      <c r="E73" s="554"/>
      <c r="F73" s="553" t="s">
        <v>2054</v>
      </c>
      <c r="G73" s="554"/>
      <c r="H73" s="554"/>
      <c r="I73" s="554"/>
      <c r="J73" s="554"/>
      <c r="K73" s="554"/>
      <c r="L73" s="554"/>
    </row>
    <row r="74" spans="1:12">
      <c r="A74" s="544" t="s">
        <v>2153</v>
      </c>
      <c r="B74" s="544" t="s">
        <v>309</v>
      </c>
      <c r="C74" s="545">
        <v>205</v>
      </c>
      <c r="D74" s="545"/>
      <c r="E74" s="545">
        <f>C74*D74</f>
        <v>0</v>
      </c>
      <c r="F74" s="544" t="s">
        <v>2141</v>
      </c>
      <c r="G74" s="545"/>
      <c r="H74" s="545">
        <f>C74*G74</f>
        <v>0</v>
      </c>
      <c r="I74" s="545">
        <f>D74+G74</f>
        <v>0</v>
      </c>
      <c r="J74" s="545">
        <f>E74+H74</f>
        <v>0</v>
      </c>
      <c r="K74" s="545">
        <v>5.75</v>
      </c>
      <c r="L74" s="545">
        <f>C74*K74</f>
        <v>1178.75</v>
      </c>
    </row>
    <row r="75" spans="1:12">
      <c r="A75" s="544" t="s">
        <v>2154</v>
      </c>
      <c r="B75" s="544" t="s">
        <v>309</v>
      </c>
      <c r="C75" s="545">
        <v>198</v>
      </c>
      <c r="D75" s="545"/>
      <c r="E75" s="545">
        <f>C75*D75</f>
        <v>0</v>
      </c>
      <c r="F75" s="544" t="s">
        <v>2141</v>
      </c>
      <c r="G75" s="545"/>
      <c r="H75" s="545">
        <f>C75*G75</f>
        <v>0</v>
      </c>
      <c r="I75" s="545">
        <f>D75+G75</f>
        <v>0</v>
      </c>
      <c r="J75" s="545">
        <f>E75+H75</f>
        <v>0</v>
      </c>
      <c r="K75" s="545">
        <v>7.59</v>
      </c>
      <c r="L75" s="545">
        <f>C75*K75</f>
        <v>1502.82</v>
      </c>
    </row>
    <row r="76" spans="1:12">
      <c r="A76" s="553" t="s">
        <v>2155</v>
      </c>
      <c r="B76" s="553" t="s">
        <v>2054</v>
      </c>
      <c r="C76" s="554"/>
      <c r="D76" s="554"/>
      <c r="E76" s="554"/>
      <c r="F76" s="553" t="s">
        <v>2054</v>
      </c>
      <c r="G76" s="554"/>
      <c r="H76" s="554"/>
      <c r="I76" s="554"/>
      <c r="J76" s="554"/>
      <c r="K76" s="554"/>
      <c r="L76" s="554"/>
    </row>
    <row r="77" spans="1:12">
      <c r="A77" s="553" t="s">
        <v>2156</v>
      </c>
      <c r="B77" s="553" t="s">
        <v>2054</v>
      </c>
      <c r="C77" s="554"/>
      <c r="D77" s="554"/>
      <c r="E77" s="554"/>
      <c r="F77" s="553" t="s">
        <v>2054</v>
      </c>
      <c r="G77" s="554"/>
      <c r="H77" s="554"/>
      <c r="I77" s="554"/>
      <c r="J77" s="554"/>
      <c r="K77" s="554"/>
      <c r="L77" s="554"/>
    </row>
    <row r="78" spans="1:12">
      <c r="A78" s="544" t="s">
        <v>2157</v>
      </c>
      <c r="B78" s="544" t="s">
        <v>309</v>
      </c>
      <c r="C78" s="545">
        <v>205</v>
      </c>
      <c r="D78" s="545"/>
      <c r="E78" s="545">
        <f>C78*D78</f>
        <v>0</v>
      </c>
      <c r="F78" s="544" t="s">
        <v>2125</v>
      </c>
      <c r="G78" s="545"/>
      <c r="H78" s="545">
        <f>C78*G78</f>
        <v>0</v>
      </c>
      <c r="I78" s="545">
        <f>D78+G78</f>
        <v>0</v>
      </c>
      <c r="J78" s="545">
        <f>E78+H78</f>
        <v>0</v>
      </c>
      <c r="K78" s="545">
        <v>0</v>
      </c>
      <c r="L78" s="545">
        <f>C78*K78</f>
        <v>0</v>
      </c>
    </row>
    <row r="79" spans="1:12">
      <c r="A79" s="544" t="s">
        <v>2127</v>
      </c>
      <c r="B79" s="544" t="s">
        <v>309</v>
      </c>
      <c r="C79" s="545">
        <v>198</v>
      </c>
      <c r="D79" s="545"/>
      <c r="E79" s="545">
        <f>C79*D79</f>
        <v>0</v>
      </c>
      <c r="F79" s="544" t="s">
        <v>2125</v>
      </c>
      <c r="G79" s="545"/>
      <c r="H79" s="545">
        <f>C79*G79</f>
        <v>0</v>
      </c>
      <c r="I79" s="545">
        <f>D79+G79</f>
        <v>0</v>
      </c>
      <c r="J79" s="545">
        <f>E79+H79</f>
        <v>0</v>
      </c>
      <c r="K79" s="545">
        <v>0</v>
      </c>
      <c r="L79" s="545">
        <f>C79*K79</f>
        <v>0</v>
      </c>
    </row>
    <row r="80" spans="1:12">
      <c r="A80" s="553" t="s">
        <v>2158</v>
      </c>
      <c r="B80" s="553" t="s">
        <v>2054</v>
      </c>
      <c r="C80" s="554"/>
      <c r="D80" s="554"/>
      <c r="E80" s="554"/>
      <c r="F80" s="553" t="s">
        <v>2054</v>
      </c>
      <c r="G80" s="554"/>
      <c r="H80" s="554"/>
      <c r="I80" s="554"/>
      <c r="J80" s="554"/>
      <c r="K80" s="554"/>
      <c r="L80" s="554"/>
    </row>
    <row r="81" spans="1:12">
      <c r="A81" s="553" t="s">
        <v>2139</v>
      </c>
      <c r="B81" s="553" t="s">
        <v>2054</v>
      </c>
      <c r="C81" s="554"/>
      <c r="D81" s="554"/>
      <c r="E81" s="554"/>
      <c r="F81" s="553" t="s">
        <v>2054</v>
      </c>
      <c r="G81" s="554"/>
      <c r="H81" s="554"/>
      <c r="I81" s="554"/>
      <c r="J81" s="554"/>
      <c r="K81" s="554"/>
      <c r="L81" s="554"/>
    </row>
    <row r="82" spans="1:12">
      <c r="A82" s="553" t="s">
        <v>2159</v>
      </c>
      <c r="B82" s="553" t="s">
        <v>2054</v>
      </c>
      <c r="C82" s="554"/>
      <c r="D82" s="554"/>
      <c r="E82" s="554"/>
      <c r="F82" s="553" t="s">
        <v>2054</v>
      </c>
      <c r="G82" s="554"/>
      <c r="H82" s="554"/>
      <c r="I82" s="554"/>
      <c r="J82" s="554"/>
      <c r="K82" s="554"/>
      <c r="L82" s="554"/>
    </row>
    <row r="83" spans="1:12">
      <c r="A83" s="553" t="s">
        <v>2160</v>
      </c>
      <c r="B83" s="553" t="s">
        <v>2054</v>
      </c>
      <c r="C83" s="554"/>
      <c r="D83" s="554"/>
      <c r="E83" s="554"/>
      <c r="F83" s="553" t="s">
        <v>2054</v>
      </c>
      <c r="G83" s="554"/>
      <c r="H83" s="554"/>
      <c r="I83" s="554"/>
      <c r="J83" s="554"/>
      <c r="K83" s="554"/>
      <c r="L83" s="554"/>
    </row>
    <row r="84" spans="1:12">
      <c r="A84" s="544" t="s">
        <v>2161</v>
      </c>
      <c r="B84" s="544" t="s">
        <v>1768</v>
      </c>
      <c r="C84" s="545">
        <v>1</v>
      </c>
      <c r="D84" s="545"/>
      <c r="E84" s="545">
        <f>C84*D84</f>
        <v>0</v>
      </c>
      <c r="F84" s="544" t="s">
        <v>2094</v>
      </c>
      <c r="G84" s="545"/>
      <c r="H84" s="545">
        <f>C84*G84</f>
        <v>0</v>
      </c>
      <c r="I84" s="545">
        <f t="shared" ref="I84:J86" si="3">D84+G84</f>
        <v>0</v>
      </c>
      <c r="J84" s="545">
        <f t="shared" si="3"/>
        <v>0</v>
      </c>
      <c r="K84" s="545">
        <v>0</v>
      </c>
      <c r="L84" s="545">
        <f>C84*K84</f>
        <v>0</v>
      </c>
    </row>
    <row r="85" spans="1:12">
      <c r="A85" s="544" t="s">
        <v>2161</v>
      </c>
      <c r="B85" s="544" t="s">
        <v>1768</v>
      </c>
      <c r="C85" s="545">
        <v>1</v>
      </c>
      <c r="D85" s="545"/>
      <c r="E85" s="545">
        <f>C85*D85</f>
        <v>0</v>
      </c>
      <c r="F85" s="544" t="s">
        <v>2094</v>
      </c>
      <c r="G85" s="545"/>
      <c r="H85" s="545">
        <f>C85*G85</f>
        <v>0</v>
      </c>
      <c r="I85" s="545">
        <f t="shared" si="3"/>
        <v>0</v>
      </c>
      <c r="J85" s="545">
        <f t="shared" si="3"/>
        <v>0</v>
      </c>
      <c r="K85" s="545">
        <v>0</v>
      </c>
      <c r="L85" s="545">
        <f>C85*K85</f>
        <v>0</v>
      </c>
    </row>
    <row r="86" spans="1:12">
      <c r="A86" s="544" t="s">
        <v>2162</v>
      </c>
      <c r="B86" s="544" t="s">
        <v>1768</v>
      </c>
      <c r="C86" s="545">
        <v>1</v>
      </c>
      <c r="D86" s="545"/>
      <c r="E86" s="545">
        <f>C86*D86</f>
        <v>0</v>
      </c>
      <c r="F86" s="544" t="s">
        <v>2094</v>
      </c>
      <c r="G86" s="545"/>
      <c r="H86" s="545">
        <f>C86*G86</f>
        <v>0</v>
      </c>
      <c r="I86" s="545">
        <f t="shared" si="3"/>
        <v>0</v>
      </c>
      <c r="J86" s="545">
        <f t="shared" si="3"/>
        <v>0</v>
      </c>
      <c r="K86" s="545">
        <v>0</v>
      </c>
      <c r="L86" s="545">
        <f>C86*K86</f>
        <v>0</v>
      </c>
    </row>
    <row r="87" spans="1:12">
      <c r="A87" s="553" t="s">
        <v>2163</v>
      </c>
      <c r="B87" s="553" t="s">
        <v>2054</v>
      </c>
      <c r="C87" s="554"/>
      <c r="D87" s="554"/>
      <c r="E87" s="554"/>
      <c r="F87" s="553" t="s">
        <v>2054</v>
      </c>
      <c r="G87" s="554"/>
      <c r="H87" s="554"/>
      <c r="I87" s="554"/>
      <c r="J87" s="554"/>
      <c r="K87" s="554"/>
      <c r="L87" s="554"/>
    </row>
    <row r="88" spans="1:12">
      <c r="A88" s="553" t="s">
        <v>2164</v>
      </c>
      <c r="B88" s="553" t="s">
        <v>2054</v>
      </c>
      <c r="C88" s="554"/>
      <c r="D88" s="554"/>
      <c r="E88" s="554"/>
      <c r="F88" s="553" t="s">
        <v>2054</v>
      </c>
      <c r="G88" s="554"/>
      <c r="H88" s="554"/>
      <c r="I88" s="554"/>
      <c r="J88" s="554"/>
      <c r="K88" s="554"/>
      <c r="L88" s="554"/>
    </row>
    <row r="89" spans="1:12">
      <c r="A89" s="544" t="s">
        <v>2165</v>
      </c>
      <c r="B89" s="544" t="s">
        <v>93</v>
      </c>
      <c r="C89" s="545">
        <v>18</v>
      </c>
      <c r="D89" s="545"/>
      <c r="E89" s="545">
        <f>C89*D89</f>
        <v>0</v>
      </c>
      <c r="F89" s="544" t="s">
        <v>2125</v>
      </c>
      <c r="G89" s="545"/>
      <c r="H89" s="545">
        <f>C89*G89</f>
        <v>0</v>
      </c>
      <c r="I89" s="545">
        <f t="shared" ref="I89:J91" si="4">D89+G89</f>
        <v>0</v>
      </c>
      <c r="J89" s="545">
        <f t="shared" si="4"/>
        <v>0</v>
      </c>
      <c r="K89" s="545">
        <v>0</v>
      </c>
      <c r="L89" s="545">
        <f>C89*K89</f>
        <v>0</v>
      </c>
    </row>
    <row r="90" spans="1:12">
      <c r="A90" s="544" t="s">
        <v>2166</v>
      </c>
      <c r="B90" s="544" t="s">
        <v>93</v>
      </c>
      <c r="C90" s="545">
        <v>2</v>
      </c>
      <c r="D90" s="545"/>
      <c r="E90" s="545">
        <f>C90*D90</f>
        <v>0</v>
      </c>
      <c r="F90" s="544" t="s">
        <v>2125</v>
      </c>
      <c r="G90" s="545"/>
      <c r="H90" s="545">
        <f>C90*G90</f>
        <v>0</v>
      </c>
      <c r="I90" s="545">
        <f t="shared" si="4"/>
        <v>0</v>
      </c>
      <c r="J90" s="545">
        <f t="shared" si="4"/>
        <v>0</v>
      </c>
      <c r="K90" s="545">
        <v>0</v>
      </c>
      <c r="L90" s="545">
        <f>C90*K90</f>
        <v>0</v>
      </c>
    </row>
    <row r="91" spans="1:12">
      <c r="A91" s="544" t="s">
        <v>2167</v>
      </c>
      <c r="B91" s="544" t="s">
        <v>93</v>
      </c>
      <c r="C91" s="545">
        <v>17</v>
      </c>
      <c r="D91" s="545"/>
      <c r="E91" s="545">
        <f>C91*D91</f>
        <v>0</v>
      </c>
      <c r="F91" s="544" t="s">
        <v>2125</v>
      </c>
      <c r="G91" s="545"/>
      <c r="H91" s="545">
        <f>C91*G91</f>
        <v>0</v>
      </c>
      <c r="I91" s="545">
        <f t="shared" si="4"/>
        <v>0</v>
      </c>
      <c r="J91" s="545">
        <f t="shared" si="4"/>
        <v>0</v>
      </c>
      <c r="K91" s="545">
        <v>0</v>
      </c>
      <c r="L91" s="545">
        <f>C91*K91</f>
        <v>0</v>
      </c>
    </row>
    <row r="92" spans="1:12">
      <c r="A92" s="553" t="s">
        <v>2168</v>
      </c>
      <c r="B92" s="553" t="s">
        <v>2054</v>
      </c>
      <c r="C92" s="554"/>
      <c r="D92" s="554"/>
      <c r="E92" s="554"/>
      <c r="F92" s="553" t="s">
        <v>2054</v>
      </c>
      <c r="G92" s="554"/>
      <c r="H92" s="554"/>
      <c r="I92" s="554"/>
      <c r="J92" s="554"/>
      <c r="K92" s="554"/>
      <c r="L92" s="554"/>
    </row>
    <row r="93" spans="1:12">
      <c r="A93" s="553" t="s">
        <v>2169</v>
      </c>
      <c r="B93" s="553" t="s">
        <v>2054</v>
      </c>
      <c r="C93" s="554"/>
      <c r="D93" s="554"/>
      <c r="E93" s="554"/>
      <c r="F93" s="553" t="s">
        <v>2054</v>
      </c>
      <c r="G93" s="554"/>
      <c r="H93" s="554"/>
      <c r="I93" s="554"/>
      <c r="J93" s="554"/>
      <c r="K93" s="554"/>
      <c r="L93" s="554"/>
    </row>
    <row r="94" spans="1:12">
      <c r="A94" s="544" t="s">
        <v>2170</v>
      </c>
      <c r="B94" s="544" t="s">
        <v>93</v>
      </c>
      <c r="C94" s="545">
        <v>29</v>
      </c>
      <c r="D94" s="545"/>
      <c r="E94" s="545">
        <f>C94*D94</f>
        <v>0</v>
      </c>
      <c r="F94" s="544" t="s">
        <v>2141</v>
      </c>
      <c r="G94" s="545"/>
      <c r="H94" s="545">
        <f>C94*G94</f>
        <v>0</v>
      </c>
      <c r="I94" s="545">
        <f t="shared" ref="I94:J97" si="5">D94+G94</f>
        <v>0</v>
      </c>
      <c r="J94" s="545">
        <f t="shared" si="5"/>
        <v>0</v>
      </c>
      <c r="K94" s="545">
        <v>0.22</v>
      </c>
      <c r="L94" s="545">
        <f>C94*K94</f>
        <v>6.38</v>
      </c>
    </row>
    <row r="95" spans="1:12">
      <c r="A95" s="544" t="s">
        <v>2171</v>
      </c>
      <c r="B95" s="544" t="s">
        <v>93</v>
      </c>
      <c r="C95" s="545">
        <v>29</v>
      </c>
      <c r="D95" s="545"/>
      <c r="E95" s="545">
        <f>C95*D95</f>
        <v>0</v>
      </c>
      <c r="F95" s="544" t="s">
        <v>2141</v>
      </c>
      <c r="G95" s="545"/>
      <c r="H95" s="545">
        <f>C95*G95</f>
        <v>0</v>
      </c>
      <c r="I95" s="545">
        <f t="shared" si="5"/>
        <v>0</v>
      </c>
      <c r="J95" s="545">
        <f t="shared" si="5"/>
        <v>0</v>
      </c>
      <c r="K95" s="545">
        <v>0</v>
      </c>
      <c r="L95" s="545">
        <f>C95*K95</f>
        <v>0</v>
      </c>
    </row>
    <row r="96" spans="1:12">
      <c r="A96" s="544" t="s">
        <v>2172</v>
      </c>
      <c r="B96" s="544" t="s">
        <v>93</v>
      </c>
      <c r="C96" s="545">
        <v>65</v>
      </c>
      <c r="D96" s="545"/>
      <c r="E96" s="545">
        <f>C96*D96</f>
        <v>0</v>
      </c>
      <c r="F96" s="544" t="s">
        <v>2141</v>
      </c>
      <c r="G96" s="545"/>
      <c r="H96" s="545">
        <f>C96*G96</f>
        <v>0</v>
      </c>
      <c r="I96" s="545">
        <f t="shared" si="5"/>
        <v>0</v>
      </c>
      <c r="J96" s="545">
        <f t="shared" si="5"/>
        <v>0</v>
      </c>
      <c r="K96" s="545">
        <v>0.78</v>
      </c>
      <c r="L96" s="545">
        <f>C96*K96</f>
        <v>50.7</v>
      </c>
    </row>
    <row r="97" spans="1:12">
      <c r="A97" s="544" t="s">
        <v>2173</v>
      </c>
      <c r="B97" s="544" t="s">
        <v>93</v>
      </c>
      <c r="C97" s="545">
        <v>59</v>
      </c>
      <c r="D97" s="545"/>
      <c r="E97" s="545">
        <f>C97*D97</f>
        <v>0</v>
      </c>
      <c r="F97" s="544" t="s">
        <v>2141</v>
      </c>
      <c r="G97" s="545"/>
      <c r="H97" s="545">
        <f>C97*G97</f>
        <v>0</v>
      </c>
      <c r="I97" s="545">
        <f t="shared" si="5"/>
        <v>0</v>
      </c>
      <c r="J97" s="545">
        <f t="shared" si="5"/>
        <v>0</v>
      </c>
      <c r="K97" s="545">
        <v>1.22</v>
      </c>
      <c r="L97" s="545">
        <f>C97*K97</f>
        <v>71.98</v>
      </c>
    </row>
    <row r="98" spans="1:12">
      <c r="A98" s="553" t="s">
        <v>2174</v>
      </c>
      <c r="B98" s="553" t="s">
        <v>2054</v>
      </c>
      <c r="C98" s="554"/>
      <c r="D98" s="554"/>
      <c r="E98" s="554"/>
      <c r="F98" s="553" t="s">
        <v>2054</v>
      </c>
      <c r="G98" s="554"/>
      <c r="H98" s="554"/>
      <c r="I98" s="554"/>
      <c r="J98" s="554"/>
      <c r="K98" s="554"/>
      <c r="L98" s="554"/>
    </row>
    <row r="99" spans="1:12">
      <c r="A99" s="553" t="s">
        <v>2175</v>
      </c>
      <c r="B99" s="553" t="s">
        <v>2054</v>
      </c>
      <c r="C99" s="554"/>
      <c r="D99" s="554"/>
      <c r="E99" s="554"/>
      <c r="F99" s="553" t="s">
        <v>2054</v>
      </c>
      <c r="G99" s="554"/>
      <c r="H99" s="554"/>
      <c r="I99" s="554"/>
      <c r="J99" s="554"/>
      <c r="K99" s="554"/>
      <c r="L99" s="554"/>
    </row>
    <row r="100" spans="1:12">
      <c r="A100" s="544" t="s">
        <v>2176</v>
      </c>
      <c r="B100" s="544" t="s">
        <v>93</v>
      </c>
      <c r="C100" s="545">
        <v>29</v>
      </c>
      <c r="D100" s="545"/>
      <c r="E100" s="545">
        <f>C100*D100</f>
        <v>0</v>
      </c>
      <c r="F100" s="544" t="s">
        <v>2125</v>
      </c>
      <c r="G100" s="545"/>
      <c r="H100" s="545">
        <f>C100*G100</f>
        <v>0</v>
      </c>
      <c r="I100" s="545">
        <f t="shared" ref="I100:J102" si="6">D100+G100</f>
        <v>0</v>
      </c>
      <c r="J100" s="545">
        <f t="shared" si="6"/>
        <v>0</v>
      </c>
      <c r="K100" s="545">
        <v>0</v>
      </c>
      <c r="L100" s="545">
        <f>C100*K100</f>
        <v>0</v>
      </c>
    </row>
    <row r="101" spans="1:12">
      <c r="A101" s="544" t="s">
        <v>2177</v>
      </c>
      <c r="B101" s="544" t="s">
        <v>93</v>
      </c>
      <c r="C101" s="545">
        <v>29</v>
      </c>
      <c r="D101" s="545"/>
      <c r="E101" s="545">
        <f>C101*D101</f>
        <v>0</v>
      </c>
      <c r="F101" s="544" t="s">
        <v>2125</v>
      </c>
      <c r="G101" s="545"/>
      <c r="H101" s="545">
        <f>C101*G101</f>
        <v>0</v>
      </c>
      <c r="I101" s="545">
        <f t="shared" si="6"/>
        <v>0</v>
      </c>
      <c r="J101" s="545">
        <f t="shared" si="6"/>
        <v>0</v>
      </c>
      <c r="K101" s="545">
        <v>0</v>
      </c>
      <c r="L101" s="545">
        <f>C101*K101</f>
        <v>0</v>
      </c>
    </row>
    <row r="102" spans="1:12">
      <c r="A102" s="544" t="s">
        <v>2157</v>
      </c>
      <c r="B102" s="544" t="s">
        <v>93</v>
      </c>
      <c r="C102" s="545">
        <v>65</v>
      </c>
      <c r="D102" s="545"/>
      <c r="E102" s="545">
        <f>C102*D102</f>
        <v>0</v>
      </c>
      <c r="F102" s="544" t="s">
        <v>2125</v>
      </c>
      <c r="G102" s="545"/>
      <c r="H102" s="545">
        <f>C102*G102</f>
        <v>0</v>
      </c>
      <c r="I102" s="545">
        <f t="shared" si="6"/>
        <v>0</v>
      </c>
      <c r="J102" s="545">
        <f t="shared" si="6"/>
        <v>0</v>
      </c>
      <c r="K102" s="545">
        <v>0</v>
      </c>
      <c r="L102" s="545">
        <f>C102*K102</f>
        <v>0</v>
      </c>
    </row>
    <row r="103" spans="1:12">
      <c r="A103" s="553" t="s">
        <v>2174</v>
      </c>
      <c r="B103" s="553" t="s">
        <v>2054</v>
      </c>
      <c r="C103" s="554"/>
      <c r="D103" s="554"/>
      <c r="E103" s="554"/>
      <c r="F103" s="553" t="s">
        <v>2054</v>
      </c>
      <c r="G103" s="554"/>
      <c r="H103" s="554"/>
      <c r="I103" s="554"/>
      <c r="J103" s="554"/>
      <c r="K103" s="554"/>
      <c r="L103" s="554"/>
    </row>
    <row r="104" spans="1:12">
      <c r="A104" s="553" t="s">
        <v>2178</v>
      </c>
      <c r="B104" s="553" t="s">
        <v>2054</v>
      </c>
      <c r="C104" s="554"/>
      <c r="D104" s="554"/>
      <c r="E104" s="554"/>
      <c r="F104" s="553" t="s">
        <v>2054</v>
      </c>
      <c r="G104" s="554"/>
      <c r="H104" s="554"/>
      <c r="I104" s="554"/>
      <c r="J104" s="554"/>
      <c r="K104" s="554"/>
      <c r="L104" s="554"/>
    </row>
    <row r="105" spans="1:12">
      <c r="A105" s="544" t="s">
        <v>2127</v>
      </c>
      <c r="B105" s="544" t="s">
        <v>93</v>
      </c>
      <c r="C105" s="545">
        <v>59</v>
      </c>
      <c r="D105" s="545"/>
      <c r="E105" s="545">
        <f>C105*D105</f>
        <v>0</v>
      </c>
      <c r="F105" s="544" t="s">
        <v>2125</v>
      </c>
      <c r="G105" s="545"/>
      <c r="H105" s="545">
        <f>C105*G105</f>
        <v>0</v>
      </c>
      <c r="I105" s="545">
        <f>D105+G105</f>
        <v>0</v>
      </c>
      <c r="J105" s="545">
        <f>E105+H105</f>
        <v>0</v>
      </c>
      <c r="K105" s="545">
        <v>0</v>
      </c>
      <c r="L105" s="545">
        <f>C105*K105</f>
        <v>0</v>
      </c>
    </row>
    <row r="106" spans="1:12">
      <c r="A106" s="553" t="s">
        <v>2179</v>
      </c>
      <c r="B106" s="553" t="s">
        <v>2054</v>
      </c>
      <c r="C106" s="554"/>
      <c r="D106" s="554"/>
      <c r="E106" s="554"/>
      <c r="F106" s="553" t="s">
        <v>2054</v>
      </c>
      <c r="G106" s="554"/>
      <c r="H106" s="554"/>
      <c r="I106" s="554"/>
      <c r="J106" s="554"/>
      <c r="K106" s="554"/>
      <c r="L106" s="554"/>
    </row>
    <row r="107" spans="1:12">
      <c r="A107" s="553" t="s">
        <v>2180</v>
      </c>
      <c r="B107" s="553" t="s">
        <v>2054</v>
      </c>
      <c r="C107" s="554"/>
      <c r="D107" s="554"/>
      <c r="E107" s="554"/>
      <c r="F107" s="553" t="s">
        <v>2054</v>
      </c>
      <c r="G107" s="554"/>
      <c r="H107" s="554"/>
      <c r="I107" s="554"/>
      <c r="J107" s="554"/>
      <c r="K107" s="554"/>
      <c r="L107" s="554"/>
    </row>
    <row r="108" spans="1:12">
      <c r="A108" s="553" t="s">
        <v>2181</v>
      </c>
      <c r="B108" s="553" t="s">
        <v>2054</v>
      </c>
      <c r="C108" s="554"/>
      <c r="D108" s="554"/>
      <c r="E108" s="554"/>
      <c r="F108" s="553" t="s">
        <v>2054</v>
      </c>
      <c r="G108" s="554"/>
      <c r="H108" s="554"/>
      <c r="I108" s="554"/>
      <c r="J108" s="554"/>
      <c r="K108" s="554"/>
      <c r="L108" s="554"/>
    </row>
    <row r="109" spans="1:12">
      <c r="A109" s="544" t="s">
        <v>2182</v>
      </c>
      <c r="B109" s="544" t="s">
        <v>93</v>
      </c>
      <c r="C109" s="545">
        <v>4</v>
      </c>
      <c r="D109" s="545"/>
      <c r="E109" s="545">
        <f t="shared" ref="E109:E114" si="7">C109*D109</f>
        <v>0</v>
      </c>
      <c r="F109" s="544" t="s">
        <v>2141</v>
      </c>
      <c r="G109" s="545"/>
      <c r="H109" s="545">
        <f t="shared" ref="H109:H114" si="8">C109*G109</f>
        <v>0</v>
      </c>
      <c r="I109" s="545">
        <f t="shared" ref="I109:J114" si="9">D109+G109</f>
        <v>0</v>
      </c>
      <c r="J109" s="545">
        <f t="shared" si="9"/>
        <v>0</v>
      </c>
      <c r="K109" s="545">
        <v>0.17</v>
      </c>
      <c r="L109" s="545">
        <f t="shared" ref="L109:L114" si="10">C109*K109</f>
        <v>0.68</v>
      </c>
    </row>
    <row r="110" spans="1:12">
      <c r="A110" s="544" t="s">
        <v>2183</v>
      </c>
      <c r="B110" s="544" t="s">
        <v>93</v>
      </c>
      <c r="C110" s="545">
        <v>4</v>
      </c>
      <c r="D110" s="545"/>
      <c r="E110" s="545">
        <f t="shared" si="7"/>
        <v>0</v>
      </c>
      <c r="F110" s="544" t="s">
        <v>2141</v>
      </c>
      <c r="G110" s="545"/>
      <c r="H110" s="545">
        <f t="shared" si="8"/>
        <v>0</v>
      </c>
      <c r="I110" s="545">
        <f t="shared" si="9"/>
        <v>0</v>
      </c>
      <c r="J110" s="545">
        <f t="shared" si="9"/>
        <v>0</v>
      </c>
      <c r="K110" s="545">
        <v>0.42</v>
      </c>
      <c r="L110" s="545">
        <f t="shared" si="10"/>
        <v>1.68</v>
      </c>
    </row>
    <row r="111" spans="1:12">
      <c r="A111" s="544" t="s">
        <v>2184</v>
      </c>
      <c r="B111" s="544" t="s">
        <v>93</v>
      </c>
      <c r="C111" s="545">
        <v>4</v>
      </c>
      <c r="D111" s="545"/>
      <c r="E111" s="545">
        <f t="shared" si="7"/>
        <v>0</v>
      </c>
      <c r="F111" s="544" t="s">
        <v>2141</v>
      </c>
      <c r="G111" s="545"/>
      <c r="H111" s="545">
        <f t="shared" si="8"/>
        <v>0</v>
      </c>
      <c r="I111" s="545">
        <f t="shared" si="9"/>
        <v>0</v>
      </c>
      <c r="J111" s="545">
        <f t="shared" si="9"/>
        <v>0</v>
      </c>
      <c r="K111" s="545">
        <v>0.42</v>
      </c>
      <c r="L111" s="545">
        <f t="shared" si="10"/>
        <v>1.68</v>
      </c>
    </row>
    <row r="112" spans="1:12">
      <c r="A112" s="544" t="s">
        <v>2185</v>
      </c>
      <c r="B112" s="544" t="s">
        <v>93</v>
      </c>
      <c r="C112" s="545">
        <v>2</v>
      </c>
      <c r="D112" s="545"/>
      <c r="E112" s="545">
        <f t="shared" si="7"/>
        <v>0</v>
      </c>
      <c r="F112" s="544" t="s">
        <v>2141</v>
      </c>
      <c r="G112" s="545"/>
      <c r="H112" s="545">
        <f t="shared" si="8"/>
        <v>0</v>
      </c>
      <c r="I112" s="545">
        <f t="shared" si="9"/>
        <v>0</v>
      </c>
      <c r="J112" s="545">
        <f t="shared" si="9"/>
        <v>0</v>
      </c>
      <c r="K112" s="545">
        <v>0.42</v>
      </c>
      <c r="L112" s="545">
        <f t="shared" si="10"/>
        <v>0.84</v>
      </c>
    </row>
    <row r="113" spans="1:12">
      <c r="A113" s="544" t="s">
        <v>2186</v>
      </c>
      <c r="B113" s="544" t="s">
        <v>93</v>
      </c>
      <c r="C113" s="545">
        <v>2</v>
      </c>
      <c r="D113" s="545"/>
      <c r="E113" s="545">
        <f t="shared" si="7"/>
        <v>0</v>
      </c>
      <c r="F113" s="544" t="s">
        <v>2141</v>
      </c>
      <c r="G113" s="545"/>
      <c r="H113" s="545">
        <f t="shared" si="8"/>
        <v>0</v>
      </c>
      <c r="I113" s="545">
        <f t="shared" si="9"/>
        <v>0</v>
      </c>
      <c r="J113" s="545">
        <f t="shared" si="9"/>
        <v>0</v>
      </c>
      <c r="K113" s="545">
        <v>0.55000000000000004</v>
      </c>
      <c r="L113" s="545">
        <f t="shared" si="10"/>
        <v>1.1000000000000001</v>
      </c>
    </row>
    <row r="114" spans="1:12">
      <c r="A114" s="544" t="s">
        <v>2187</v>
      </c>
      <c r="B114" s="544" t="s">
        <v>93</v>
      </c>
      <c r="C114" s="545">
        <v>4</v>
      </c>
      <c r="D114" s="545"/>
      <c r="E114" s="545">
        <f t="shared" si="7"/>
        <v>0</v>
      </c>
      <c r="F114" s="544" t="s">
        <v>2141</v>
      </c>
      <c r="G114" s="545"/>
      <c r="H114" s="545">
        <f t="shared" si="8"/>
        <v>0</v>
      </c>
      <c r="I114" s="545">
        <f t="shared" si="9"/>
        <v>0</v>
      </c>
      <c r="J114" s="545">
        <f t="shared" si="9"/>
        <v>0</v>
      </c>
      <c r="K114" s="545">
        <v>0.55000000000000004</v>
      </c>
      <c r="L114" s="545">
        <f t="shared" si="10"/>
        <v>2.2000000000000002</v>
      </c>
    </row>
    <row r="115" spans="1:12">
      <c r="A115" s="553" t="s">
        <v>2174</v>
      </c>
      <c r="B115" s="553" t="s">
        <v>2054</v>
      </c>
      <c r="C115" s="554"/>
      <c r="D115" s="554"/>
      <c r="E115" s="554"/>
      <c r="F115" s="553" t="s">
        <v>2054</v>
      </c>
      <c r="G115" s="554"/>
      <c r="H115" s="554"/>
      <c r="I115" s="554"/>
      <c r="J115" s="554"/>
      <c r="K115" s="554"/>
      <c r="L115" s="554"/>
    </row>
    <row r="116" spans="1:12">
      <c r="A116" s="553" t="s">
        <v>2175</v>
      </c>
      <c r="B116" s="553" t="s">
        <v>2054</v>
      </c>
      <c r="C116" s="554"/>
      <c r="D116" s="554"/>
      <c r="E116" s="554"/>
      <c r="F116" s="553" t="s">
        <v>2054</v>
      </c>
      <c r="G116" s="554"/>
      <c r="H116" s="554"/>
      <c r="I116" s="554"/>
      <c r="J116" s="554"/>
      <c r="K116" s="554"/>
      <c r="L116" s="554"/>
    </row>
    <row r="117" spans="1:12">
      <c r="A117" s="544" t="s">
        <v>2176</v>
      </c>
      <c r="B117" s="544" t="s">
        <v>93</v>
      </c>
      <c r="C117" s="545">
        <v>4</v>
      </c>
      <c r="D117" s="545"/>
      <c r="E117" s="545">
        <f>C117*D117</f>
        <v>0</v>
      </c>
      <c r="F117" s="544" t="s">
        <v>2125</v>
      </c>
      <c r="G117" s="545"/>
      <c r="H117" s="545">
        <f>C117*G117</f>
        <v>0</v>
      </c>
      <c r="I117" s="545">
        <f t="shared" ref="I117:J119" si="11">D117+G117</f>
        <v>0</v>
      </c>
      <c r="J117" s="545">
        <f t="shared" si="11"/>
        <v>0</v>
      </c>
      <c r="K117" s="545">
        <v>0</v>
      </c>
      <c r="L117" s="545">
        <f>C117*K117</f>
        <v>0</v>
      </c>
    </row>
    <row r="118" spans="1:12">
      <c r="A118" s="544" t="s">
        <v>2157</v>
      </c>
      <c r="B118" s="544" t="s">
        <v>93</v>
      </c>
      <c r="C118" s="545">
        <v>10</v>
      </c>
      <c r="D118" s="545"/>
      <c r="E118" s="545">
        <f>C118*D118</f>
        <v>0</v>
      </c>
      <c r="F118" s="544" t="s">
        <v>2125</v>
      </c>
      <c r="G118" s="545"/>
      <c r="H118" s="545">
        <f>C118*G118</f>
        <v>0</v>
      </c>
      <c r="I118" s="545">
        <f t="shared" si="11"/>
        <v>0</v>
      </c>
      <c r="J118" s="545">
        <f t="shared" si="11"/>
        <v>0</v>
      </c>
      <c r="K118" s="545">
        <v>0</v>
      </c>
      <c r="L118" s="545">
        <f>C118*K118</f>
        <v>0</v>
      </c>
    </row>
    <row r="119" spans="1:12">
      <c r="A119" s="544" t="s">
        <v>2127</v>
      </c>
      <c r="B119" s="544" t="s">
        <v>93</v>
      </c>
      <c r="C119" s="545">
        <v>6</v>
      </c>
      <c r="D119" s="545"/>
      <c r="E119" s="545">
        <f>C119*D119</f>
        <v>0</v>
      </c>
      <c r="F119" s="544" t="s">
        <v>2125</v>
      </c>
      <c r="G119" s="545"/>
      <c r="H119" s="545">
        <f>C119*G119</f>
        <v>0</v>
      </c>
      <c r="I119" s="545">
        <f t="shared" si="11"/>
        <v>0</v>
      </c>
      <c r="J119" s="545">
        <f t="shared" si="11"/>
        <v>0</v>
      </c>
      <c r="K119" s="545">
        <v>0</v>
      </c>
      <c r="L119" s="545">
        <f>C119*K119</f>
        <v>0</v>
      </c>
    </row>
    <row r="120" spans="1:12">
      <c r="A120" s="553" t="s">
        <v>2188</v>
      </c>
      <c r="B120" s="553" t="s">
        <v>2054</v>
      </c>
      <c r="C120" s="554"/>
      <c r="D120" s="554"/>
      <c r="E120" s="554"/>
      <c r="F120" s="553" t="s">
        <v>2054</v>
      </c>
      <c r="G120" s="554"/>
      <c r="H120" s="554"/>
      <c r="I120" s="554"/>
      <c r="J120" s="554"/>
      <c r="K120" s="554"/>
      <c r="L120" s="554"/>
    </row>
    <row r="121" spans="1:12">
      <c r="A121" s="544" t="s">
        <v>2189</v>
      </c>
      <c r="B121" s="544" t="s">
        <v>93</v>
      </c>
      <c r="C121" s="545">
        <v>24</v>
      </c>
      <c r="D121" s="545"/>
      <c r="E121" s="545">
        <f t="shared" ref="E121:E126" si="12">C121*D121</f>
        <v>0</v>
      </c>
      <c r="F121" s="544" t="s">
        <v>2125</v>
      </c>
      <c r="G121" s="545"/>
      <c r="H121" s="545">
        <f t="shared" ref="H121:H126" si="13">C121*G121</f>
        <v>0</v>
      </c>
      <c r="I121" s="545">
        <f t="shared" ref="I121:J126" si="14">D121+G121</f>
        <v>0</v>
      </c>
      <c r="J121" s="545">
        <f t="shared" si="14"/>
        <v>0</v>
      </c>
      <c r="K121" s="545">
        <v>0</v>
      </c>
      <c r="L121" s="545">
        <f t="shared" ref="L121:L126" si="15">C121*K121</f>
        <v>0</v>
      </c>
    </row>
    <row r="122" spans="1:12">
      <c r="A122" s="544" t="s">
        <v>2190</v>
      </c>
      <c r="B122" s="544" t="s">
        <v>93</v>
      </c>
      <c r="C122" s="545">
        <v>5</v>
      </c>
      <c r="D122" s="545"/>
      <c r="E122" s="545">
        <f t="shared" si="12"/>
        <v>0</v>
      </c>
      <c r="F122" s="544" t="s">
        <v>2125</v>
      </c>
      <c r="G122" s="545"/>
      <c r="H122" s="545">
        <f t="shared" si="13"/>
        <v>0</v>
      </c>
      <c r="I122" s="545">
        <f t="shared" si="14"/>
        <v>0</v>
      </c>
      <c r="J122" s="545">
        <f t="shared" si="14"/>
        <v>0</v>
      </c>
      <c r="K122" s="545">
        <v>0</v>
      </c>
      <c r="L122" s="545">
        <f t="shared" si="15"/>
        <v>0</v>
      </c>
    </row>
    <row r="123" spans="1:12">
      <c r="A123" s="544" t="s">
        <v>2191</v>
      </c>
      <c r="B123" s="544" t="s">
        <v>93</v>
      </c>
      <c r="C123" s="545">
        <v>4</v>
      </c>
      <c r="D123" s="545"/>
      <c r="E123" s="545">
        <f t="shared" si="12"/>
        <v>0</v>
      </c>
      <c r="F123" s="544" t="s">
        <v>2125</v>
      </c>
      <c r="G123" s="545"/>
      <c r="H123" s="545">
        <f t="shared" si="13"/>
        <v>0</v>
      </c>
      <c r="I123" s="545">
        <f t="shared" si="14"/>
        <v>0</v>
      </c>
      <c r="J123" s="545">
        <f t="shared" si="14"/>
        <v>0</v>
      </c>
      <c r="K123" s="545">
        <v>0</v>
      </c>
      <c r="L123" s="545">
        <f t="shared" si="15"/>
        <v>0</v>
      </c>
    </row>
    <row r="124" spans="1:12">
      <c r="A124" s="544" t="s">
        <v>2124</v>
      </c>
      <c r="B124" s="544" t="s">
        <v>93</v>
      </c>
      <c r="C124" s="545">
        <v>2</v>
      </c>
      <c r="D124" s="545"/>
      <c r="E124" s="545">
        <f t="shared" si="12"/>
        <v>0</v>
      </c>
      <c r="F124" s="544" t="s">
        <v>2125</v>
      </c>
      <c r="G124" s="545"/>
      <c r="H124" s="545">
        <f t="shared" si="13"/>
        <v>0</v>
      </c>
      <c r="I124" s="545">
        <f t="shared" si="14"/>
        <v>0</v>
      </c>
      <c r="J124" s="545">
        <f t="shared" si="14"/>
        <v>0</v>
      </c>
      <c r="K124" s="545">
        <v>0</v>
      </c>
      <c r="L124" s="545">
        <f t="shared" si="15"/>
        <v>0</v>
      </c>
    </row>
    <row r="125" spans="1:12">
      <c r="A125" s="544" t="s">
        <v>2157</v>
      </c>
      <c r="B125" s="544" t="s">
        <v>93</v>
      </c>
      <c r="C125" s="545">
        <v>4</v>
      </c>
      <c r="D125" s="545"/>
      <c r="E125" s="545">
        <f t="shared" si="12"/>
        <v>0</v>
      </c>
      <c r="F125" s="544" t="s">
        <v>2125</v>
      </c>
      <c r="G125" s="545"/>
      <c r="H125" s="545">
        <f t="shared" si="13"/>
        <v>0</v>
      </c>
      <c r="I125" s="545">
        <f t="shared" si="14"/>
        <v>0</v>
      </c>
      <c r="J125" s="545">
        <f t="shared" si="14"/>
        <v>0</v>
      </c>
      <c r="K125" s="545">
        <v>0</v>
      </c>
      <c r="L125" s="545">
        <f t="shared" si="15"/>
        <v>0</v>
      </c>
    </row>
    <row r="126" spans="1:12">
      <c r="A126" s="544" t="s">
        <v>2127</v>
      </c>
      <c r="B126" s="544" t="s">
        <v>93</v>
      </c>
      <c r="C126" s="545">
        <v>2</v>
      </c>
      <c r="D126" s="545"/>
      <c r="E126" s="545">
        <f t="shared" si="12"/>
        <v>0</v>
      </c>
      <c r="F126" s="544" t="s">
        <v>2125</v>
      </c>
      <c r="G126" s="545"/>
      <c r="H126" s="545">
        <f t="shared" si="13"/>
        <v>0</v>
      </c>
      <c r="I126" s="545">
        <f t="shared" si="14"/>
        <v>0</v>
      </c>
      <c r="J126" s="545">
        <f t="shared" si="14"/>
        <v>0</v>
      </c>
      <c r="K126" s="545">
        <v>0</v>
      </c>
      <c r="L126" s="545">
        <f t="shared" si="15"/>
        <v>0</v>
      </c>
    </row>
    <row r="127" spans="1:12">
      <c r="A127" s="553" t="s">
        <v>2192</v>
      </c>
      <c r="B127" s="553" t="s">
        <v>2054</v>
      </c>
      <c r="C127" s="554"/>
      <c r="D127" s="554"/>
      <c r="E127" s="554"/>
      <c r="F127" s="553" t="s">
        <v>2054</v>
      </c>
      <c r="G127" s="554"/>
      <c r="H127" s="554"/>
      <c r="I127" s="554"/>
      <c r="J127" s="554"/>
      <c r="K127" s="554"/>
      <c r="L127" s="554"/>
    </row>
    <row r="128" spans="1:12">
      <c r="A128" s="553" t="s">
        <v>2193</v>
      </c>
      <c r="B128" s="553" t="s">
        <v>2054</v>
      </c>
      <c r="C128" s="554"/>
      <c r="D128" s="554"/>
      <c r="E128" s="554"/>
      <c r="F128" s="553" t="s">
        <v>2054</v>
      </c>
      <c r="G128" s="554"/>
      <c r="H128" s="554"/>
      <c r="I128" s="554"/>
      <c r="J128" s="554"/>
      <c r="K128" s="554"/>
      <c r="L128" s="554"/>
    </row>
    <row r="129" spans="1:12">
      <c r="A129" s="544" t="s">
        <v>2194</v>
      </c>
      <c r="B129" s="544" t="s">
        <v>93</v>
      </c>
      <c r="C129" s="545">
        <v>12</v>
      </c>
      <c r="D129" s="545"/>
      <c r="E129" s="545">
        <f>C129*D129</f>
        <v>0</v>
      </c>
      <c r="F129" s="544" t="s">
        <v>2141</v>
      </c>
      <c r="G129" s="545"/>
      <c r="H129" s="545">
        <f>C129*G129</f>
        <v>0</v>
      </c>
      <c r="I129" s="545">
        <f t="shared" ref="I129:J131" si="16">D129+G129</f>
        <v>0</v>
      </c>
      <c r="J129" s="545">
        <f t="shared" si="16"/>
        <v>0</v>
      </c>
      <c r="K129" s="545">
        <v>2.54</v>
      </c>
      <c r="L129" s="545">
        <f>C129*K129</f>
        <v>30.48</v>
      </c>
    </row>
    <row r="130" spans="1:12">
      <c r="A130" s="544" t="s">
        <v>2195</v>
      </c>
      <c r="B130" s="544" t="s">
        <v>93</v>
      </c>
      <c r="C130" s="545">
        <v>36</v>
      </c>
      <c r="D130" s="545"/>
      <c r="E130" s="545">
        <f>C130*D130</f>
        <v>0</v>
      </c>
      <c r="F130" s="544" t="s">
        <v>2141</v>
      </c>
      <c r="G130" s="545"/>
      <c r="H130" s="545">
        <f>C130*G130</f>
        <v>0</v>
      </c>
      <c r="I130" s="545">
        <f t="shared" si="16"/>
        <v>0</v>
      </c>
      <c r="J130" s="545">
        <f t="shared" si="16"/>
        <v>0</v>
      </c>
      <c r="K130" s="545">
        <v>3.14</v>
      </c>
      <c r="L130" s="545">
        <f>C130*K130</f>
        <v>113.04</v>
      </c>
    </row>
    <row r="131" spans="1:12">
      <c r="A131" s="544" t="s">
        <v>2196</v>
      </c>
      <c r="B131" s="544" t="s">
        <v>93</v>
      </c>
      <c r="C131" s="545">
        <v>20</v>
      </c>
      <c r="D131" s="545"/>
      <c r="E131" s="545">
        <f>C131*D131</f>
        <v>0</v>
      </c>
      <c r="F131" s="544" t="s">
        <v>2141</v>
      </c>
      <c r="G131" s="545"/>
      <c r="H131" s="545">
        <f>C131*G131</f>
        <v>0</v>
      </c>
      <c r="I131" s="545">
        <f t="shared" si="16"/>
        <v>0</v>
      </c>
      <c r="J131" s="545">
        <f t="shared" si="16"/>
        <v>0</v>
      </c>
      <c r="K131" s="545">
        <v>4.0599999999999996</v>
      </c>
      <c r="L131" s="545">
        <f>C131*K131</f>
        <v>81.199999999999989</v>
      </c>
    </row>
    <row r="132" spans="1:12">
      <c r="A132" s="553" t="s">
        <v>2174</v>
      </c>
      <c r="B132" s="553" t="s">
        <v>2054</v>
      </c>
      <c r="C132" s="554"/>
      <c r="D132" s="554"/>
      <c r="E132" s="554"/>
      <c r="F132" s="553" t="s">
        <v>2054</v>
      </c>
      <c r="G132" s="554"/>
      <c r="H132" s="554"/>
      <c r="I132" s="554"/>
      <c r="J132" s="554"/>
      <c r="K132" s="554"/>
      <c r="L132" s="554"/>
    </row>
    <row r="133" spans="1:12">
      <c r="A133" s="553" t="s">
        <v>2178</v>
      </c>
      <c r="B133" s="553" t="s">
        <v>2054</v>
      </c>
      <c r="C133" s="554"/>
      <c r="D133" s="554"/>
      <c r="E133" s="554"/>
      <c r="F133" s="553" t="s">
        <v>2054</v>
      </c>
      <c r="G133" s="554"/>
      <c r="H133" s="554"/>
      <c r="I133" s="554"/>
      <c r="J133" s="554"/>
      <c r="K133" s="554"/>
      <c r="L133" s="554"/>
    </row>
    <row r="134" spans="1:12">
      <c r="A134" s="544" t="s">
        <v>2177</v>
      </c>
      <c r="B134" s="544" t="s">
        <v>93</v>
      </c>
      <c r="C134" s="545">
        <v>12</v>
      </c>
      <c r="D134" s="545"/>
      <c r="E134" s="545">
        <f>C134*D134</f>
        <v>0</v>
      </c>
      <c r="F134" s="544" t="s">
        <v>2125</v>
      </c>
      <c r="G134" s="545"/>
      <c r="H134" s="545">
        <f>C134*G134</f>
        <v>0</v>
      </c>
      <c r="I134" s="545">
        <f>D134+G134</f>
        <v>0</v>
      </c>
      <c r="J134" s="545">
        <f>E134+H134</f>
        <v>0</v>
      </c>
      <c r="K134" s="545">
        <v>0</v>
      </c>
      <c r="L134" s="545">
        <f>C134*K134</f>
        <v>0</v>
      </c>
    </row>
    <row r="135" spans="1:12">
      <c r="A135" s="553" t="s">
        <v>2174</v>
      </c>
      <c r="B135" s="553" t="s">
        <v>2054</v>
      </c>
      <c r="C135" s="554"/>
      <c r="D135" s="554"/>
      <c r="E135" s="554"/>
      <c r="F135" s="553" t="s">
        <v>2054</v>
      </c>
      <c r="G135" s="554"/>
      <c r="H135" s="554"/>
      <c r="I135" s="554"/>
      <c r="J135" s="554"/>
      <c r="K135" s="554"/>
      <c r="L135" s="554"/>
    </row>
    <row r="136" spans="1:12">
      <c r="A136" s="553" t="s">
        <v>2197</v>
      </c>
      <c r="B136" s="553" t="s">
        <v>2054</v>
      </c>
      <c r="C136" s="554"/>
      <c r="D136" s="554"/>
      <c r="E136" s="554"/>
      <c r="F136" s="553" t="s">
        <v>2054</v>
      </c>
      <c r="G136" s="554"/>
      <c r="H136" s="554"/>
      <c r="I136" s="554"/>
      <c r="J136" s="554"/>
      <c r="K136" s="554"/>
      <c r="L136" s="554"/>
    </row>
    <row r="137" spans="1:12">
      <c r="A137" s="544" t="s">
        <v>2157</v>
      </c>
      <c r="B137" s="544" t="s">
        <v>93</v>
      </c>
      <c r="C137" s="545">
        <v>36</v>
      </c>
      <c r="D137" s="545"/>
      <c r="E137" s="545">
        <f>C137*D137</f>
        <v>0</v>
      </c>
      <c r="F137" s="544" t="s">
        <v>2125</v>
      </c>
      <c r="G137" s="545"/>
      <c r="H137" s="545">
        <f>C137*G137</f>
        <v>0</v>
      </c>
      <c r="I137" s="545">
        <f>D137+G137</f>
        <v>0</v>
      </c>
      <c r="J137" s="545">
        <f>E137+H137</f>
        <v>0</v>
      </c>
      <c r="K137" s="545">
        <v>0</v>
      </c>
      <c r="L137" s="545">
        <f>C137*K137</f>
        <v>0</v>
      </c>
    </row>
    <row r="138" spans="1:12">
      <c r="A138" s="544" t="s">
        <v>2127</v>
      </c>
      <c r="B138" s="544" t="s">
        <v>93</v>
      </c>
      <c r="C138" s="545">
        <v>20</v>
      </c>
      <c r="D138" s="545"/>
      <c r="E138" s="545">
        <f>C138*D138</f>
        <v>0</v>
      </c>
      <c r="F138" s="544" t="s">
        <v>2125</v>
      </c>
      <c r="G138" s="545"/>
      <c r="H138" s="545">
        <f>C138*G138</f>
        <v>0</v>
      </c>
      <c r="I138" s="545">
        <f>D138+G138</f>
        <v>0</v>
      </c>
      <c r="J138" s="545">
        <f>E138+H138</f>
        <v>0</v>
      </c>
      <c r="K138" s="545">
        <v>0</v>
      </c>
      <c r="L138" s="545">
        <f>C138*K138</f>
        <v>0</v>
      </c>
    </row>
    <row r="139" spans="1:12">
      <c r="A139" s="553" t="s">
        <v>2198</v>
      </c>
      <c r="B139" s="553" t="s">
        <v>2054</v>
      </c>
      <c r="C139" s="554"/>
      <c r="D139" s="554"/>
      <c r="E139" s="554"/>
      <c r="F139" s="553" t="s">
        <v>2054</v>
      </c>
      <c r="G139" s="554"/>
      <c r="H139" s="554"/>
      <c r="I139" s="554"/>
      <c r="J139" s="554"/>
      <c r="K139" s="554"/>
      <c r="L139" s="554"/>
    </row>
    <row r="140" spans="1:12">
      <c r="A140" s="553" t="s">
        <v>2199</v>
      </c>
      <c r="B140" s="553" t="s">
        <v>2054</v>
      </c>
      <c r="C140" s="554"/>
      <c r="D140" s="554"/>
      <c r="E140" s="554"/>
      <c r="F140" s="553" t="s">
        <v>2054</v>
      </c>
      <c r="G140" s="554"/>
      <c r="H140" s="554"/>
      <c r="I140" s="554"/>
      <c r="J140" s="554"/>
      <c r="K140" s="554"/>
      <c r="L140" s="554"/>
    </row>
    <row r="141" spans="1:12">
      <c r="A141" s="544" t="s">
        <v>2194</v>
      </c>
      <c r="B141" s="544" t="s">
        <v>93</v>
      </c>
      <c r="C141" s="545">
        <v>20</v>
      </c>
      <c r="D141" s="545"/>
      <c r="E141" s="545">
        <f>C141*D141</f>
        <v>0</v>
      </c>
      <c r="F141" s="544" t="s">
        <v>2141</v>
      </c>
      <c r="G141" s="545"/>
      <c r="H141" s="545">
        <f>C141*G141</f>
        <v>0</v>
      </c>
      <c r="I141" s="545">
        <f t="shared" ref="I141:J143" si="17">D141+G141</f>
        <v>0</v>
      </c>
      <c r="J141" s="545">
        <f t="shared" si="17"/>
        <v>0</v>
      </c>
      <c r="K141" s="545">
        <v>0</v>
      </c>
      <c r="L141" s="545">
        <f>C141*K141</f>
        <v>0</v>
      </c>
    </row>
    <row r="142" spans="1:12">
      <c r="A142" s="544" t="s">
        <v>2195</v>
      </c>
      <c r="B142" s="544" t="s">
        <v>93</v>
      </c>
      <c r="C142" s="545">
        <v>35</v>
      </c>
      <c r="D142" s="545"/>
      <c r="E142" s="545">
        <f>C142*D142</f>
        <v>0</v>
      </c>
      <c r="F142" s="544" t="s">
        <v>2141</v>
      </c>
      <c r="G142" s="545"/>
      <c r="H142" s="545">
        <f>C142*G142</f>
        <v>0</v>
      </c>
      <c r="I142" s="545">
        <f t="shared" si="17"/>
        <v>0</v>
      </c>
      <c r="J142" s="545">
        <f t="shared" si="17"/>
        <v>0</v>
      </c>
      <c r="K142" s="545">
        <v>0</v>
      </c>
      <c r="L142" s="545">
        <f>C142*K142</f>
        <v>0</v>
      </c>
    </row>
    <row r="143" spans="1:12">
      <c r="A143" s="544" t="s">
        <v>2196</v>
      </c>
      <c r="B143" s="544" t="s">
        <v>93</v>
      </c>
      <c r="C143" s="545">
        <v>19</v>
      </c>
      <c r="D143" s="545"/>
      <c r="E143" s="545">
        <f>C143*D143</f>
        <v>0</v>
      </c>
      <c r="F143" s="544" t="s">
        <v>2141</v>
      </c>
      <c r="G143" s="545"/>
      <c r="H143" s="545">
        <f>C143*G143</f>
        <v>0</v>
      </c>
      <c r="I143" s="545">
        <f t="shared" si="17"/>
        <v>0</v>
      </c>
      <c r="J143" s="545">
        <f t="shared" si="17"/>
        <v>0</v>
      </c>
      <c r="K143" s="545">
        <v>0</v>
      </c>
      <c r="L143" s="545">
        <f>C143*K143</f>
        <v>0</v>
      </c>
    </row>
    <row r="144" spans="1:12">
      <c r="A144" s="553" t="s">
        <v>2200</v>
      </c>
      <c r="B144" s="553" t="s">
        <v>2054</v>
      </c>
      <c r="C144" s="554"/>
      <c r="D144" s="554"/>
      <c r="E144" s="554"/>
      <c r="F144" s="553" t="s">
        <v>2054</v>
      </c>
      <c r="G144" s="554"/>
      <c r="H144" s="554"/>
      <c r="I144" s="554"/>
      <c r="J144" s="554"/>
      <c r="K144" s="554"/>
      <c r="L144" s="554"/>
    </row>
    <row r="145" spans="1:12">
      <c r="A145" s="544" t="s">
        <v>2194</v>
      </c>
      <c r="B145" s="544" t="s">
        <v>93</v>
      </c>
      <c r="C145" s="545">
        <v>20</v>
      </c>
      <c r="D145" s="545"/>
      <c r="E145" s="545">
        <f>C145*D145</f>
        <v>0</v>
      </c>
      <c r="F145" s="544" t="s">
        <v>2125</v>
      </c>
      <c r="G145" s="545"/>
      <c r="H145" s="545">
        <f>C145*G145</f>
        <v>0</v>
      </c>
      <c r="I145" s="545">
        <f t="shared" ref="I145:J147" si="18">D145+G145</f>
        <v>0</v>
      </c>
      <c r="J145" s="545">
        <f t="shared" si="18"/>
        <v>0</v>
      </c>
      <c r="K145" s="545">
        <v>0</v>
      </c>
      <c r="L145" s="545">
        <f>C145*K145</f>
        <v>0</v>
      </c>
    </row>
    <row r="146" spans="1:12">
      <c r="A146" s="544" t="s">
        <v>2195</v>
      </c>
      <c r="B146" s="544" t="s">
        <v>93</v>
      </c>
      <c r="C146" s="545">
        <v>35</v>
      </c>
      <c r="D146" s="545"/>
      <c r="E146" s="545">
        <f>C146*D146</f>
        <v>0</v>
      </c>
      <c r="F146" s="544" t="s">
        <v>2125</v>
      </c>
      <c r="G146" s="545"/>
      <c r="H146" s="545">
        <f>C146*G146</f>
        <v>0</v>
      </c>
      <c r="I146" s="545">
        <f t="shared" si="18"/>
        <v>0</v>
      </c>
      <c r="J146" s="545">
        <f t="shared" si="18"/>
        <v>0</v>
      </c>
      <c r="K146" s="545">
        <v>0</v>
      </c>
      <c r="L146" s="545">
        <f>C146*K146</f>
        <v>0</v>
      </c>
    </row>
    <row r="147" spans="1:12">
      <c r="A147" s="544" t="s">
        <v>2196</v>
      </c>
      <c r="B147" s="544" t="s">
        <v>93</v>
      </c>
      <c r="C147" s="545">
        <v>19</v>
      </c>
      <c r="D147" s="545"/>
      <c r="E147" s="545">
        <f>C147*D147</f>
        <v>0</v>
      </c>
      <c r="F147" s="544" t="s">
        <v>2125</v>
      </c>
      <c r="G147" s="545"/>
      <c r="H147" s="545">
        <f>C147*G147</f>
        <v>0</v>
      </c>
      <c r="I147" s="545">
        <f t="shared" si="18"/>
        <v>0</v>
      </c>
      <c r="J147" s="545">
        <f t="shared" si="18"/>
        <v>0</v>
      </c>
      <c r="K147" s="545">
        <v>0</v>
      </c>
      <c r="L147" s="545">
        <f>C147*K147</f>
        <v>0</v>
      </c>
    </row>
    <row r="148" spans="1:12">
      <c r="A148" s="553" t="s">
        <v>2201</v>
      </c>
      <c r="B148" s="553" t="s">
        <v>2054</v>
      </c>
      <c r="C148" s="554"/>
      <c r="D148" s="554"/>
      <c r="E148" s="554"/>
      <c r="F148" s="553" t="s">
        <v>2054</v>
      </c>
      <c r="G148" s="554"/>
      <c r="H148" s="554"/>
      <c r="I148" s="554"/>
      <c r="J148" s="554"/>
      <c r="K148" s="554"/>
      <c r="L148" s="554"/>
    </row>
    <row r="149" spans="1:12">
      <c r="A149" s="553" t="s">
        <v>2202</v>
      </c>
      <c r="B149" s="553" t="s">
        <v>2054</v>
      </c>
      <c r="C149" s="554"/>
      <c r="D149" s="554"/>
      <c r="E149" s="554"/>
      <c r="F149" s="553" t="s">
        <v>2054</v>
      </c>
      <c r="G149" s="554"/>
      <c r="H149" s="554"/>
      <c r="I149" s="554"/>
      <c r="J149" s="554"/>
      <c r="K149" s="554"/>
      <c r="L149" s="554"/>
    </row>
    <row r="150" spans="1:12">
      <c r="A150" s="544" t="s">
        <v>2194</v>
      </c>
      <c r="B150" s="544" t="s">
        <v>93</v>
      </c>
      <c r="C150" s="545">
        <v>10</v>
      </c>
      <c r="D150" s="545"/>
      <c r="E150" s="545">
        <f>C150*D150</f>
        <v>0</v>
      </c>
      <c r="F150" s="544" t="s">
        <v>2141</v>
      </c>
      <c r="G150" s="545"/>
      <c r="H150" s="545">
        <f>C150*G150</f>
        <v>0</v>
      </c>
      <c r="I150" s="545">
        <f>D150+G150</f>
        <v>0</v>
      </c>
      <c r="J150" s="545">
        <f>E150+H150</f>
        <v>0</v>
      </c>
      <c r="K150" s="545">
        <v>0</v>
      </c>
      <c r="L150" s="545">
        <f>C150*K150</f>
        <v>0</v>
      </c>
    </row>
    <row r="151" spans="1:12">
      <c r="A151" s="544" t="s">
        <v>2196</v>
      </c>
      <c r="B151" s="544" t="s">
        <v>93</v>
      </c>
      <c r="C151" s="545">
        <v>2</v>
      </c>
      <c r="D151" s="545"/>
      <c r="E151" s="545">
        <f>C151*D151</f>
        <v>0</v>
      </c>
      <c r="F151" s="544" t="s">
        <v>2141</v>
      </c>
      <c r="G151" s="545"/>
      <c r="H151" s="545">
        <f>C151*G151</f>
        <v>0</v>
      </c>
      <c r="I151" s="545">
        <f>D151+G151</f>
        <v>0</v>
      </c>
      <c r="J151" s="545">
        <f>E151+H151</f>
        <v>0</v>
      </c>
      <c r="K151" s="545">
        <v>0</v>
      </c>
      <c r="L151" s="545">
        <f>C151*K151</f>
        <v>0</v>
      </c>
    </row>
    <row r="152" spans="1:12">
      <c r="A152" s="553" t="s">
        <v>2174</v>
      </c>
      <c r="B152" s="553" t="s">
        <v>2054</v>
      </c>
      <c r="C152" s="554"/>
      <c r="D152" s="554"/>
      <c r="E152" s="554"/>
      <c r="F152" s="553" t="s">
        <v>2054</v>
      </c>
      <c r="G152" s="554"/>
      <c r="H152" s="554"/>
      <c r="I152" s="554"/>
      <c r="J152" s="554"/>
      <c r="K152" s="554"/>
      <c r="L152" s="554"/>
    </row>
    <row r="153" spans="1:12">
      <c r="A153" s="553" t="s">
        <v>2203</v>
      </c>
      <c r="B153" s="553" t="s">
        <v>2054</v>
      </c>
      <c r="C153" s="554"/>
      <c r="D153" s="554"/>
      <c r="E153" s="554"/>
      <c r="F153" s="553" t="s">
        <v>2054</v>
      </c>
      <c r="G153" s="554"/>
      <c r="H153" s="554"/>
      <c r="I153" s="554"/>
      <c r="J153" s="554"/>
      <c r="K153" s="554"/>
      <c r="L153" s="554"/>
    </row>
    <row r="154" spans="1:12">
      <c r="A154" s="544" t="s">
        <v>2204</v>
      </c>
      <c r="B154" s="544" t="s">
        <v>93</v>
      </c>
      <c r="C154" s="545">
        <v>10</v>
      </c>
      <c r="D154" s="545"/>
      <c r="E154" s="545">
        <f>C154*D154</f>
        <v>0</v>
      </c>
      <c r="F154" s="544" t="s">
        <v>2125</v>
      </c>
      <c r="G154" s="545"/>
      <c r="H154" s="545">
        <f>C154*G154</f>
        <v>0</v>
      </c>
      <c r="I154" s="545">
        <f>D154+G154</f>
        <v>0</v>
      </c>
      <c r="J154" s="545">
        <f>E154+H154</f>
        <v>0</v>
      </c>
      <c r="K154" s="545">
        <v>0</v>
      </c>
      <c r="L154" s="545">
        <f>C154*K154</f>
        <v>0</v>
      </c>
    </row>
    <row r="155" spans="1:12">
      <c r="A155" s="544" t="s">
        <v>2205</v>
      </c>
      <c r="B155" s="544" t="s">
        <v>93</v>
      </c>
      <c r="C155" s="545">
        <v>2</v>
      </c>
      <c r="D155" s="545"/>
      <c r="E155" s="545">
        <f>C155*D155</f>
        <v>0</v>
      </c>
      <c r="F155" s="544" t="s">
        <v>2125</v>
      </c>
      <c r="G155" s="545"/>
      <c r="H155" s="545">
        <f>C155*G155</f>
        <v>0</v>
      </c>
      <c r="I155" s="545">
        <f>D155+G155</f>
        <v>0</v>
      </c>
      <c r="J155" s="545">
        <f>E155+H155</f>
        <v>0</v>
      </c>
      <c r="K155" s="545">
        <v>0</v>
      </c>
      <c r="L155" s="545">
        <f>C155*K155</f>
        <v>0</v>
      </c>
    </row>
    <row r="156" spans="1:12">
      <c r="A156" s="553" t="s">
        <v>2206</v>
      </c>
      <c r="B156" s="553" t="s">
        <v>2054</v>
      </c>
      <c r="C156" s="554"/>
      <c r="D156" s="554"/>
      <c r="E156" s="554"/>
      <c r="F156" s="553" t="s">
        <v>2054</v>
      </c>
      <c r="G156" s="554"/>
      <c r="H156" s="554"/>
      <c r="I156" s="554"/>
      <c r="J156" s="554"/>
      <c r="K156" s="554"/>
      <c r="L156" s="554"/>
    </row>
    <row r="157" spans="1:12">
      <c r="A157" s="553" t="s">
        <v>2207</v>
      </c>
      <c r="B157" s="553" t="s">
        <v>2054</v>
      </c>
      <c r="C157" s="554"/>
      <c r="D157" s="554"/>
      <c r="E157" s="554"/>
      <c r="F157" s="553" t="s">
        <v>2054</v>
      </c>
      <c r="G157" s="554"/>
      <c r="H157" s="554"/>
      <c r="I157" s="554"/>
      <c r="J157" s="554"/>
      <c r="K157" s="554"/>
      <c r="L157" s="554"/>
    </row>
    <row r="158" spans="1:12">
      <c r="A158" s="553" t="s">
        <v>2208</v>
      </c>
      <c r="B158" s="553" t="s">
        <v>2054</v>
      </c>
      <c r="C158" s="554"/>
      <c r="D158" s="554"/>
      <c r="E158" s="554"/>
      <c r="F158" s="553" t="s">
        <v>2054</v>
      </c>
      <c r="G158" s="554"/>
      <c r="H158" s="554"/>
      <c r="I158" s="554"/>
      <c r="J158" s="554"/>
      <c r="K158" s="554"/>
      <c r="L158" s="554"/>
    </row>
    <row r="159" spans="1:12">
      <c r="A159" s="544" t="s">
        <v>2054</v>
      </c>
      <c r="B159" s="544" t="s">
        <v>93</v>
      </c>
      <c r="C159" s="545">
        <v>4</v>
      </c>
      <c r="D159" s="545"/>
      <c r="E159" s="545">
        <f>C159*D159</f>
        <v>0</v>
      </c>
      <c r="F159" s="544" t="s">
        <v>2094</v>
      </c>
      <c r="G159" s="545"/>
      <c r="H159" s="545">
        <f>C159*G159</f>
        <v>0</v>
      </c>
      <c r="I159" s="545">
        <f>D159+G159</f>
        <v>0</v>
      </c>
      <c r="J159" s="545">
        <f>E159+H159</f>
        <v>0</v>
      </c>
      <c r="K159" s="545">
        <v>0</v>
      </c>
      <c r="L159" s="545">
        <f>C159*K159</f>
        <v>0</v>
      </c>
    </row>
    <row r="160" spans="1:12">
      <c r="A160" s="553" t="s">
        <v>2209</v>
      </c>
      <c r="B160" s="553" t="s">
        <v>2054</v>
      </c>
      <c r="C160" s="554"/>
      <c r="D160" s="554"/>
      <c r="E160" s="554"/>
      <c r="F160" s="553" t="s">
        <v>2054</v>
      </c>
      <c r="G160" s="554"/>
      <c r="H160" s="554"/>
      <c r="I160" s="554"/>
      <c r="J160" s="554"/>
      <c r="K160" s="554"/>
      <c r="L160" s="554"/>
    </row>
    <row r="161" spans="1:12">
      <c r="A161" s="553" t="s">
        <v>2210</v>
      </c>
      <c r="B161" s="553" t="s">
        <v>2054</v>
      </c>
      <c r="C161" s="554"/>
      <c r="D161" s="554"/>
      <c r="E161" s="554"/>
      <c r="F161" s="553" t="s">
        <v>2054</v>
      </c>
      <c r="G161" s="554"/>
      <c r="H161" s="554"/>
      <c r="I161" s="554"/>
      <c r="J161" s="554"/>
      <c r="K161" s="554"/>
      <c r="L161" s="554"/>
    </row>
    <row r="162" spans="1:12">
      <c r="A162" s="544" t="s">
        <v>2150</v>
      </c>
      <c r="B162" s="544" t="s">
        <v>93</v>
      </c>
      <c r="C162" s="545">
        <v>4</v>
      </c>
      <c r="D162" s="545"/>
      <c r="E162" s="545">
        <f>C162*D162</f>
        <v>0</v>
      </c>
      <c r="F162" s="544" t="s">
        <v>2141</v>
      </c>
      <c r="G162" s="545"/>
      <c r="H162" s="545">
        <f>C162*G162</f>
        <v>0</v>
      </c>
      <c r="I162" s="545">
        <f>D162+G162</f>
        <v>0</v>
      </c>
      <c r="J162" s="545">
        <f>E162+H162</f>
        <v>0</v>
      </c>
      <c r="K162" s="545">
        <v>0</v>
      </c>
      <c r="L162" s="545">
        <f>C162*K162</f>
        <v>0</v>
      </c>
    </row>
    <row r="163" spans="1:12">
      <c r="A163" s="544" t="s">
        <v>2211</v>
      </c>
      <c r="B163" s="544" t="s">
        <v>93</v>
      </c>
      <c r="C163" s="545">
        <v>4</v>
      </c>
      <c r="D163" s="545"/>
      <c r="E163" s="545">
        <f>C163*D163</f>
        <v>0</v>
      </c>
      <c r="F163" s="544" t="s">
        <v>2141</v>
      </c>
      <c r="G163" s="545"/>
      <c r="H163" s="545">
        <f>C163*G163</f>
        <v>0</v>
      </c>
      <c r="I163" s="545">
        <f>D163+G163</f>
        <v>0</v>
      </c>
      <c r="J163" s="545">
        <f>E163+H163</f>
        <v>0</v>
      </c>
      <c r="K163" s="545">
        <v>0</v>
      </c>
      <c r="L163" s="545">
        <f>C163*K163</f>
        <v>0</v>
      </c>
    </row>
    <row r="164" spans="1:12">
      <c r="A164" s="553" t="s">
        <v>2212</v>
      </c>
      <c r="B164" s="553" t="s">
        <v>2054</v>
      </c>
      <c r="C164" s="554"/>
      <c r="D164" s="554"/>
      <c r="E164" s="554"/>
      <c r="F164" s="553" t="s">
        <v>2054</v>
      </c>
      <c r="G164" s="554"/>
      <c r="H164" s="554"/>
      <c r="I164" s="554"/>
      <c r="J164" s="554"/>
      <c r="K164" s="554"/>
      <c r="L164" s="554"/>
    </row>
    <row r="165" spans="1:12">
      <c r="A165" s="544" t="s">
        <v>2150</v>
      </c>
      <c r="B165" s="544" t="s">
        <v>93</v>
      </c>
      <c r="C165" s="545">
        <v>4</v>
      </c>
      <c r="D165" s="545"/>
      <c r="E165" s="545">
        <f>C165*D165</f>
        <v>0</v>
      </c>
      <c r="F165" s="544" t="s">
        <v>2125</v>
      </c>
      <c r="G165" s="545"/>
      <c r="H165" s="545">
        <f>C165*G165</f>
        <v>0</v>
      </c>
      <c r="I165" s="545">
        <f>D165+G165</f>
        <v>0</v>
      </c>
      <c r="J165" s="545">
        <f>E165+H165</f>
        <v>0</v>
      </c>
      <c r="K165" s="545">
        <v>0</v>
      </c>
      <c r="L165" s="545">
        <f>C165*K165</f>
        <v>0</v>
      </c>
    </row>
    <row r="166" spans="1:12">
      <c r="A166" s="544" t="s">
        <v>2211</v>
      </c>
      <c r="B166" s="544" t="s">
        <v>93</v>
      </c>
      <c r="C166" s="545">
        <v>4</v>
      </c>
      <c r="D166" s="545"/>
      <c r="E166" s="545">
        <f>C166*D166</f>
        <v>0</v>
      </c>
      <c r="F166" s="544" t="s">
        <v>2125</v>
      </c>
      <c r="G166" s="545"/>
      <c r="H166" s="545">
        <f>C166*G166</f>
        <v>0</v>
      </c>
      <c r="I166" s="545">
        <f>D166+G166</f>
        <v>0</v>
      </c>
      <c r="J166" s="545">
        <f>E166+H166</f>
        <v>0</v>
      </c>
      <c r="K166" s="545">
        <v>0</v>
      </c>
      <c r="L166" s="545">
        <f>C166*K166</f>
        <v>0</v>
      </c>
    </row>
    <row r="167" spans="1:12">
      <c r="A167" s="553" t="s">
        <v>2209</v>
      </c>
      <c r="B167" s="553" t="s">
        <v>2054</v>
      </c>
      <c r="C167" s="554"/>
      <c r="D167" s="554"/>
      <c r="E167" s="554"/>
      <c r="F167" s="553" t="s">
        <v>2054</v>
      </c>
      <c r="G167" s="554"/>
      <c r="H167" s="554"/>
      <c r="I167" s="554"/>
      <c r="J167" s="554"/>
      <c r="K167" s="554"/>
      <c r="L167" s="554"/>
    </row>
    <row r="168" spans="1:12">
      <c r="A168" s="553" t="s">
        <v>2213</v>
      </c>
      <c r="B168" s="553" t="s">
        <v>2054</v>
      </c>
      <c r="C168" s="554"/>
      <c r="D168" s="554"/>
      <c r="E168" s="554"/>
      <c r="F168" s="553" t="s">
        <v>2054</v>
      </c>
      <c r="G168" s="554"/>
      <c r="H168" s="554"/>
      <c r="I168" s="554"/>
      <c r="J168" s="554"/>
      <c r="K168" s="554"/>
      <c r="L168" s="554"/>
    </row>
    <row r="169" spans="1:12">
      <c r="A169" s="544" t="s">
        <v>2148</v>
      </c>
      <c r="B169" s="544" t="s">
        <v>93</v>
      </c>
      <c r="C169" s="545">
        <v>4</v>
      </c>
      <c r="D169" s="545"/>
      <c r="E169" s="545">
        <f>C169*D169</f>
        <v>0</v>
      </c>
      <c r="F169" s="544" t="s">
        <v>2141</v>
      </c>
      <c r="G169" s="545"/>
      <c r="H169" s="545">
        <f>C169*G169</f>
        <v>0</v>
      </c>
      <c r="I169" s="545">
        <f>D169+G169</f>
        <v>0</v>
      </c>
      <c r="J169" s="545">
        <f>E169+H169</f>
        <v>0</v>
      </c>
      <c r="K169" s="545">
        <v>0</v>
      </c>
      <c r="L169" s="545">
        <f>C169*K169</f>
        <v>0</v>
      </c>
    </row>
    <row r="170" spans="1:12">
      <c r="A170" s="553" t="s">
        <v>2212</v>
      </c>
      <c r="B170" s="553" t="s">
        <v>2054</v>
      </c>
      <c r="C170" s="554"/>
      <c r="D170" s="554"/>
      <c r="E170" s="554"/>
      <c r="F170" s="553" t="s">
        <v>2054</v>
      </c>
      <c r="G170" s="554"/>
      <c r="H170" s="554"/>
      <c r="I170" s="554"/>
      <c r="J170" s="554"/>
      <c r="K170" s="554"/>
      <c r="L170" s="554"/>
    </row>
    <row r="171" spans="1:12">
      <c r="A171" s="544" t="s">
        <v>2148</v>
      </c>
      <c r="B171" s="544" t="s">
        <v>93</v>
      </c>
      <c r="C171" s="545">
        <v>4</v>
      </c>
      <c r="D171" s="545"/>
      <c r="E171" s="545">
        <f>C171*D171</f>
        <v>0</v>
      </c>
      <c r="F171" s="544" t="s">
        <v>2125</v>
      </c>
      <c r="G171" s="545"/>
      <c r="H171" s="545">
        <f>C171*G171</f>
        <v>0</v>
      </c>
      <c r="I171" s="545">
        <f>D171+G171</f>
        <v>0</v>
      </c>
      <c r="J171" s="545">
        <f>E171+H171</f>
        <v>0</v>
      </c>
      <c r="K171" s="545">
        <v>0</v>
      </c>
      <c r="L171" s="545">
        <f>C171*K171</f>
        <v>0</v>
      </c>
    </row>
    <row r="172" spans="1:12">
      <c r="A172" s="553" t="s">
        <v>2214</v>
      </c>
      <c r="B172" s="553" t="s">
        <v>2054</v>
      </c>
      <c r="C172" s="554"/>
      <c r="D172" s="554"/>
      <c r="E172" s="554"/>
      <c r="F172" s="553" t="s">
        <v>2054</v>
      </c>
      <c r="G172" s="554"/>
      <c r="H172" s="554"/>
      <c r="I172" s="554"/>
      <c r="J172" s="554"/>
      <c r="K172" s="554"/>
      <c r="L172" s="554"/>
    </row>
    <row r="173" spans="1:12">
      <c r="A173" s="553" t="s">
        <v>2215</v>
      </c>
      <c r="B173" s="553" t="s">
        <v>2054</v>
      </c>
      <c r="C173" s="554"/>
      <c r="D173" s="554"/>
      <c r="E173" s="554"/>
      <c r="F173" s="553" t="s">
        <v>2054</v>
      </c>
      <c r="G173" s="554"/>
      <c r="H173" s="554"/>
      <c r="I173" s="554"/>
      <c r="J173" s="554"/>
      <c r="K173" s="554"/>
      <c r="L173" s="554"/>
    </row>
    <row r="174" spans="1:12">
      <c r="A174" s="544" t="s">
        <v>2148</v>
      </c>
      <c r="B174" s="544" t="s">
        <v>93</v>
      </c>
      <c r="C174" s="545">
        <v>4</v>
      </c>
      <c r="D174" s="545"/>
      <c r="E174" s="545">
        <f>C174*D174</f>
        <v>0</v>
      </c>
      <c r="F174" s="544" t="s">
        <v>2141</v>
      </c>
      <c r="G174" s="545"/>
      <c r="H174" s="545">
        <f>C174*G174</f>
        <v>0</v>
      </c>
      <c r="I174" s="545">
        <f>D174+G174</f>
        <v>0</v>
      </c>
      <c r="J174" s="545">
        <f>E174+H174</f>
        <v>0</v>
      </c>
      <c r="K174" s="545">
        <v>0</v>
      </c>
      <c r="L174" s="545">
        <f>C174*K174</f>
        <v>0</v>
      </c>
    </row>
    <row r="175" spans="1:12">
      <c r="A175" s="553" t="s">
        <v>2212</v>
      </c>
      <c r="B175" s="553" t="s">
        <v>2054</v>
      </c>
      <c r="C175" s="554"/>
      <c r="D175" s="554"/>
      <c r="E175" s="554"/>
      <c r="F175" s="553" t="s">
        <v>2054</v>
      </c>
      <c r="G175" s="554"/>
      <c r="H175" s="554"/>
      <c r="I175" s="554"/>
      <c r="J175" s="554"/>
      <c r="K175" s="554"/>
      <c r="L175" s="554"/>
    </row>
    <row r="176" spans="1:12">
      <c r="A176" s="544" t="s">
        <v>2148</v>
      </c>
      <c r="B176" s="544" t="s">
        <v>93</v>
      </c>
      <c r="C176" s="545">
        <v>4</v>
      </c>
      <c r="D176" s="545"/>
      <c r="E176" s="545">
        <f>C176*D176</f>
        <v>0</v>
      </c>
      <c r="F176" s="544" t="s">
        <v>2125</v>
      </c>
      <c r="G176" s="545"/>
      <c r="H176" s="545">
        <f>C176*G176</f>
        <v>0</v>
      </c>
      <c r="I176" s="545">
        <f>D176+G176</f>
        <v>0</v>
      </c>
      <c r="J176" s="545">
        <f>E176+H176</f>
        <v>0</v>
      </c>
      <c r="K176" s="545">
        <v>0</v>
      </c>
      <c r="L176" s="545">
        <f>C176*K176</f>
        <v>0</v>
      </c>
    </row>
    <row r="177" spans="1:12">
      <c r="A177" s="553" t="s">
        <v>2216</v>
      </c>
      <c r="B177" s="553" t="s">
        <v>2054</v>
      </c>
      <c r="C177" s="554"/>
      <c r="D177" s="554"/>
      <c r="E177" s="554"/>
      <c r="F177" s="553" t="s">
        <v>2054</v>
      </c>
      <c r="G177" s="554"/>
      <c r="H177" s="554"/>
      <c r="I177" s="554"/>
      <c r="J177" s="554"/>
      <c r="K177" s="554"/>
      <c r="L177" s="554"/>
    </row>
    <row r="178" spans="1:12">
      <c r="A178" s="553" t="s">
        <v>2217</v>
      </c>
      <c r="B178" s="553" t="s">
        <v>2054</v>
      </c>
      <c r="C178" s="554"/>
      <c r="D178" s="554"/>
      <c r="E178" s="554"/>
      <c r="F178" s="553" t="s">
        <v>2054</v>
      </c>
      <c r="G178" s="554"/>
      <c r="H178" s="554"/>
      <c r="I178" s="554"/>
      <c r="J178" s="554"/>
      <c r="K178" s="554"/>
      <c r="L178" s="554"/>
    </row>
    <row r="179" spans="1:12">
      <c r="A179" s="553" t="s">
        <v>2218</v>
      </c>
      <c r="B179" s="553" t="s">
        <v>2054</v>
      </c>
      <c r="C179" s="554"/>
      <c r="D179" s="554"/>
      <c r="E179" s="554"/>
      <c r="F179" s="553" t="s">
        <v>2054</v>
      </c>
      <c r="G179" s="554"/>
      <c r="H179" s="554"/>
      <c r="I179" s="554"/>
      <c r="J179" s="554"/>
      <c r="K179" s="554"/>
      <c r="L179" s="554"/>
    </row>
    <row r="180" spans="1:12">
      <c r="A180" s="544" t="s">
        <v>2147</v>
      </c>
      <c r="B180" s="544" t="s">
        <v>93</v>
      </c>
      <c r="C180" s="545">
        <v>8</v>
      </c>
      <c r="D180" s="545"/>
      <c r="E180" s="545">
        <f>C180*D180</f>
        <v>0</v>
      </c>
      <c r="F180" s="544" t="s">
        <v>2141</v>
      </c>
      <c r="G180" s="545"/>
      <c r="H180" s="545">
        <f>C180*G180</f>
        <v>0</v>
      </c>
      <c r="I180" s="545">
        <f t="shared" ref="I180:J182" si="19">D180+G180</f>
        <v>0</v>
      </c>
      <c r="J180" s="545">
        <f t="shared" si="19"/>
        <v>0</v>
      </c>
      <c r="K180" s="545">
        <v>0</v>
      </c>
      <c r="L180" s="545">
        <f>C180*K180</f>
        <v>0</v>
      </c>
    </row>
    <row r="181" spans="1:12">
      <c r="A181" s="544" t="s">
        <v>2219</v>
      </c>
      <c r="B181" s="544" t="s">
        <v>93</v>
      </c>
      <c r="C181" s="545">
        <v>4</v>
      </c>
      <c r="D181" s="545"/>
      <c r="E181" s="545">
        <f>C181*D181</f>
        <v>0</v>
      </c>
      <c r="F181" s="544" t="s">
        <v>2141</v>
      </c>
      <c r="G181" s="545"/>
      <c r="H181" s="545">
        <f>C181*G181</f>
        <v>0</v>
      </c>
      <c r="I181" s="545">
        <f t="shared" si="19"/>
        <v>0</v>
      </c>
      <c r="J181" s="545">
        <f t="shared" si="19"/>
        <v>0</v>
      </c>
      <c r="K181" s="545">
        <v>0</v>
      </c>
      <c r="L181" s="545">
        <f>C181*K181</f>
        <v>0</v>
      </c>
    </row>
    <row r="182" spans="1:12">
      <c r="A182" s="544" t="s">
        <v>2151</v>
      </c>
      <c r="B182" s="544" t="s">
        <v>93</v>
      </c>
      <c r="C182" s="545">
        <v>6</v>
      </c>
      <c r="D182" s="545"/>
      <c r="E182" s="545">
        <f>C182*D182</f>
        <v>0</v>
      </c>
      <c r="F182" s="544" t="s">
        <v>2141</v>
      </c>
      <c r="G182" s="545"/>
      <c r="H182" s="545">
        <f>C182*G182</f>
        <v>0</v>
      </c>
      <c r="I182" s="545">
        <f t="shared" si="19"/>
        <v>0</v>
      </c>
      <c r="J182" s="545">
        <f t="shared" si="19"/>
        <v>0</v>
      </c>
      <c r="K182" s="545">
        <v>0</v>
      </c>
      <c r="L182" s="545">
        <f>C182*K182</f>
        <v>0</v>
      </c>
    </row>
    <row r="183" spans="1:12">
      <c r="A183" s="553" t="s">
        <v>2212</v>
      </c>
      <c r="B183" s="553" t="s">
        <v>2054</v>
      </c>
      <c r="C183" s="554"/>
      <c r="D183" s="554"/>
      <c r="E183" s="554"/>
      <c r="F183" s="553" t="s">
        <v>2054</v>
      </c>
      <c r="G183" s="554"/>
      <c r="H183" s="554"/>
      <c r="I183" s="554"/>
      <c r="J183" s="554"/>
      <c r="K183" s="554"/>
      <c r="L183" s="554"/>
    </row>
    <row r="184" spans="1:12">
      <c r="A184" s="544" t="s">
        <v>2147</v>
      </c>
      <c r="B184" s="544" t="s">
        <v>93</v>
      </c>
      <c r="C184" s="545">
        <v>8</v>
      </c>
      <c r="D184" s="545"/>
      <c r="E184" s="545">
        <f>C184*D184</f>
        <v>0</v>
      </c>
      <c r="F184" s="544" t="s">
        <v>2125</v>
      </c>
      <c r="G184" s="545"/>
      <c r="H184" s="545">
        <f>C184*G184</f>
        <v>0</v>
      </c>
      <c r="I184" s="545">
        <f t="shared" ref="I184:J186" si="20">D184+G184</f>
        <v>0</v>
      </c>
      <c r="J184" s="545">
        <f t="shared" si="20"/>
        <v>0</v>
      </c>
      <c r="K184" s="545">
        <v>0</v>
      </c>
      <c r="L184" s="545">
        <f>C184*K184</f>
        <v>0</v>
      </c>
    </row>
    <row r="185" spans="1:12">
      <c r="A185" s="544" t="s">
        <v>2150</v>
      </c>
      <c r="B185" s="544" t="s">
        <v>93</v>
      </c>
      <c r="C185" s="545">
        <v>4</v>
      </c>
      <c r="D185" s="545"/>
      <c r="E185" s="545">
        <f>C185*D185</f>
        <v>0</v>
      </c>
      <c r="F185" s="544" t="s">
        <v>2125</v>
      </c>
      <c r="G185" s="545"/>
      <c r="H185" s="545">
        <f>C185*G185</f>
        <v>0</v>
      </c>
      <c r="I185" s="545">
        <f t="shared" si="20"/>
        <v>0</v>
      </c>
      <c r="J185" s="545">
        <f t="shared" si="20"/>
        <v>0</v>
      </c>
      <c r="K185" s="545">
        <v>0</v>
      </c>
      <c r="L185" s="545">
        <f>C185*K185</f>
        <v>0</v>
      </c>
    </row>
    <row r="186" spans="1:12">
      <c r="A186" s="544" t="s">
        <v>2151</v>
      </c>
      <c r="B186" s="544" t="s">
        <v>93</v>
      </c>
      <c r="C186" s="545">
        <v>6</v>
      </c>
      <c r="D186" s="545"/>
      <c r="E186" s="545">
        <f>C186*D186</f>
        <v>0</v>
      </c>
      <c r="F186" s="544" t="s">
        <v>2125</v>
      </c>
      <c r="G186" s="545"/>
      <c r="H186" s="545">
        <f>C186*G186</f>
        <v>0</v>
      </c>
      <c r="I186" s="545">
        <f t="shared" si="20"/>
        <v>0</v>
      </c>
      <c r="J186" s="545">
        <f t="shared" si="20"/>
        <v>0</v>
      </c>
      <c r="K186" s="545">
        <v>0</v>
      </c>
      <c r="L186" s="545">
        <f>C186*K186</f>
        <v>0</v>
      </c>
    </row>
    <row r="187" spans="1:12">
      <c r="A187" s="553" t="s">
        <v>2216</v>
      </c>
      <c r="B187" s="553" t="s">
        <v>2054</v>
      </c>
      <c r="C187" s="554"/>
      <c r="D187" s="554"/>
      <c r="E187" s="554"/>
      <c r="F187" s="553" t="s">
        <v>2054</v>
      </c>
      <c r="G187" s="554"/>
      <c r="H187" s="554"/>
      <c r="I187" s="554"/>
      <c r="J187" s="554"/>
      <c r="K187" s="554"/>
      <c r="L187" s="554"/>
    </row>
    <row r="188" spans="1:12">
      <c r="A188" s="553" t="s">
        <v>2220</v>
      </c>
      <c r="B188" s="553" t="s">
        <v>2054</v>
      </c>
      <c r="C188" s="554"/>
      <c r="D188" s="554"/>
      <c r="E188" s="554"/>
      <c r="F188" s="553" t="s">
        <v>2054</v>
      </c>
      <c r="G188" s="554"/>
      <c r="H188" s="554"/>
      <c r="I188" s="554"/>
      <c r="J188" s="554"/>
      <c r="K188" s="554"/>
      <c r="L188" s="554"/>
    </row>
    <row r="189" spans="1:12">
      <c r="A189" s="544" t="s">
        <v>2149</v>
      </c>
      <c r="B189" s="544" t="s">
        <v>93</v>
      </c>
      <c r="C189" s="545">
        <v>6</v>
      </c>
      <c r="D189" s="545"/>
      <c r="E189" s="545">
        <f>C189*D189</f>
        <v>0</v>
      </c>
      <c r="F189" s="544" t="s">
        <v>2125</v>
      </c>
      <c r="G189" s="545"/>
      <c r="H189" s="545">
        <f>C189*G189</f>
        <v>0</v>
      </c>
      <c r="I189" s="545">
        <f>D189+G189</f>
        <v>0</v>
      </c>
      <c r="J189" s="545">
        <f>E189+H189</f>
        <v>0</v>
      </c>
      <c r="K189" s="545">
        <v>0</v>
      </c>
      <c r="L189" s="545">
        <f>C189*K189</f>
        <v>0</v>
      </c>
    </row>
    <row r="190" spans="1:12">
      <c r="A190" s="553" t="s">
        <v>2212</v>
      </c>
      <c r="B190" s="553" t="s">
        <v>2054</v>
      </c>
      <c r="C190" s="554"/>
      <c r="D190" s="554"/>
      <c r="E190" s="554"/>
      <c r="F190" s="553" t="s">
        <v>2054</v>
      </c>
      <c r="G190" s="554"/>
      <c r="H190" s="554"/>
      <c r="I190" s="554"/>
      <c r="J190" s="554"/>
      <c r="K190" s="554"/>
      <c r="L190" s="554"/>
    </row>
    <row r="191" spans="1:12">
      <c r="A191" s="544" t="s">
        <v>2149</v>
      </c>
      <c r="B191" s="544" t="s">
        <v>93</v>
      </c>
      <c r="C191" s="545">
        <v>6</v>
      </c>
      <c r="D191" s="545"/>
      <c r="E191" s="545">
        <f>C191*D191</f>
        <v>0</v>
      </c>
      <c r="F191" s="544" t="s">
        <v>2125</v>
      </c>
      <c r="G191" s="545"/>
      <c r="H191" s="545">
        <f>C191*G191</f>
        <v>0</v>
      </c>
      <c r="I191" s="545">
        <f>D191+G191</f>
        <v>0</v>
      </c>
      <c r="J191" s="545">
        <f>E191+H191</f>
        <v>0</v>
      </c>
      <c r="K191" s="545">
        <v>0</v>
      </c>
      <c r="L191" s="545">
        <f>C191*K191</f>
        <v>0</v>
      </c>
    </row>
    <row r="192" spans="1:12">
      <c r="A192" s="553" t="s">
        <v>2221</v>
      </c>
      <c r="B192" s="553" t="s">
        <v>2054</v>
      </c>
      <c r="C192" s="554"/>
      <c r="D192" s="554"/>
      <c r="E192" s="554"/>
      <c r="F192" s="553" t="s">
        <v>2054</v>
      </c>
      <c r="G192" s="554"/>
      <c r="H192" s="554"/>
      <c r="I192" s="554"/>
      <c r="J192" s="554"/>
      <c r="K192" s="554"/>
      <c r="L192" s="554"/>
    </row>
    <row r="193" spans="1:12">
      <c r="A193" s="553" t="s">
        <v>2222</v>
      </c>
      <c r="B193" s="553" t="s">
        <v>2054</v>
      </c>
      <c r="C193" s="554"/>
      <c r="D193" s="554"/>
      <c r="E193" s="554"/>
      <c r="F193" s="553" t="s">
        <v>2054</v>
      </c>
      <c r="G193" s="554"/>
      <c r="H193" s="554"/>
      <c r="I193" s="554"/>
      <c r="J193" s="554"/>
      <c r="K193" s="554"/>
      <c r="L193" s="554"/>
    </row>
    <row r="194" spans="1:12">
      <c r="A194" s="553" t="s">
        <v>2223</v>
      </c>
      <c r="B194" s="553" t="s">
        <v>2054</v>
      </c>
      <c r="C194" s="554"/>
      <c r="D194" s="554"/>
      <c r="E194" s="554"/>
      <c r="F194" s="553" t="s">
        <v>2054</v>
      </c>
      <c r="G194" s="554"/>
      <c r="H194" s="554"/>
      <c r="I194" s="554"/>
      <c r="J194" s="554"/>
      <c r="K194" s="554"/>
      <c r="L194" s="554"/>
    </row>
    <row r="195" spans="1:12">
      <c r="A195" s="553" t="s">
        <v>2224</v>
      </c>
      <c r="B195" s="553" t="s">
        <v>2054</v>
      </c>
      <c r="C195" s="554"/>
      <c r="D195" s="554"/>
      <c r="E195" s="554"/>
      <c r="F195" s="553" t="s">
        <v>2054</v>
      </c>
      <c r="G195" s="554"/>
      <c r="H195" s="554"/>
      <c r="I195" s="554"/>
      <c r="J195" s="554"/>
      <c r="K195" s="554"/>
      <c r="L195" s="554"/>
    </row>
    <row r="196" spans="1:12">
      <c r="A196" s="544" t="s">
        <v>2225</v>
      </c>
      <c r="B196" s="544" t="s">
        <v>93</v>
      </c>
      <c r="C196" s="545">
        <v>10</v>
      </c>
      <c r="D196" s="545"/>
      <c r="E196" s="545">
        <f>C196*D196</f>
        <v>0</v>
      </c>
      <c r="F196" s="544" t="s">
        <v>2141</v>
      </c>
      <c r="G196" s="545"/>
      <c r="H196" s="545">
        <f>C196*G196</f>
        <v>0</v>
      </c>
      <c r="I196" s="545">
        <f>D196+G196</f>
        <v>0</v>
      </c>
      <c r="J196" s="545">
        <f>E196+H196</f>
        <v>0</v>
      </c>
      <c r="K196" s="545">
        <v>0</v>
      </c>
      <c r="L196" s="545">
        <f>C196*K196</f>
        <v>0</v>
      </c>
    </row>
    <row r="197" spans="1:12">
      <c r="A197" s="553" t="s">
        <v>2226</v>
      </c>
      <c r="B197" s="553" t="s">
        <v>2054</v>
      </c>
      <c r="C197" s="554"/>
      <c r="D197" s="554"/>
      <c r="E197" s="554"/>
      <c r="F197" s="553" t="s">
        <v>2054</v>
      </c>
      <c r="G197" s="554"/>
      <c r="H197" s="554"/>
      <c r="I197" s="554"/>
      <c r="J197" s="554"/>
      <c r="K197" s="554"/>
      <c r="L197" s="554"/>
    </row>
    <row r="198" spans="1:12">
      <c r="A198" s="544" t="s">
        <v>2054</v>
      </c>
      <c r="B198" s="544" t="s">
        <v>1768</v>
      </c>
      <c r="C198" s="545">
        <v>10</v>
      </c>
      <c r="D198" s="545"/>
      <c r="E198" s="545">
        <f>C198*D198</f>
        <v>0</v>
      </c>
      <c r="F198" s="544" t="s">
        <v>2125</v>
      </c>
      <c r="G198" s="545"/>
      <c r="H198" s="545">
        <f>C198*G198</f>
        <v>0</v>
      </c>
      <c r="I198" s="545">
        <f>D198+G198</f>
        <v>0</v>
      </c>
      <c r="J198" s="545">
        <f>E198+H198</f>
        <v>0</v>
      </c>
      <c r="K198" s="545">
        <v>0</v>
      </c>
      <c r="L198" s="545">
        <f>C198*K198</f>
        <v>0</v>
      </c>
    </row>
    <row r="199" spans="1:12">
      <c r="A199" s="553" t="s">
        <v>2227</v>
      </c>
      <c r="B199" s="553" t="s">
        <v>2054</v>
      </c>
      <c r="C199" s="554"/>
      <c r="D199" s="554"/>
      <c r="E199" s="554"/>
      <c r="F199" s="553" t="s">
        <v>2054</v>
      </c>
      <c r="G199" s="554"/>
      <c r="H199" s="554"/>
      <c r="I199" s="554"/>
      <c r="J199" s="554"/>
      <c r="K199" s="554"/>
      <c r="L199" s="554"/>
    </row>
    <row r="200" spans="1:12">
      <c r="A200" s="553" t="s">
        <v>2228</v>
      </c>
      <c r="B200" s="553" t="s">
        <v>2054</v>
      </c>
      <c r="C200" s="554"/>
      <c r="D200" s="554"/>
      <c r="E200" s="554"/>
      <c r="F200" s="553" t="s">
        <v>2054</v>
      </c>
      <c r="G200" s="554"/>
      <c r="H200" s="554"/>
      <c r="I200" s="554"/>
      <c r="J200" s="554"/>
      <c r="K200" s="554"/>
      <c r="L200" s="554"/>
    </row>
    <row r="201" spans="1:12">
      <c r="A201" s="544" t="s">
        <v>2229</v>
      </c>
      <c r="B201" s="544" t="s">
        <v>93</v>
      </c>
      <c r="C201" s="545">
        <v>2</v>
      </c>
      <c r="D201" s="545"/>
      <c r="E201" s="545">
        <f>C201*D201</f>
        <v>0</v>
      </c>
      <c r="F201" s="544" t="s">
        <v>2141</v>
      </c>
      <c r="G201" s="545"/>
      <c r="H201" s="545">
        <f>C201*G201</f>
        <v>0</v>
      </c>
      <c r="I201" s="545">
        <f>D201+G201</f>
        <v>0</v>
      </c>
      <c r="J201" s="545">
        <f>E201+H201</f>
        <v>0</v>
      </c>
      <c r="K201" s="545">
        <v>0</v>
      </c>
      <c r="L201" s="545">
        <f>C201*K201</f>
        <v>0</v>
      </c>
    </row>
    <row r="202" spans="1:12">
      <c r="A202" s="553" t="s">
        <v>2212</v>
      </c>
      <c r="B202" s="553" t="s">
        <v>2054</v>
      </c>
      <c r="C202" s="554"/>
      <c r="D202" s="554"/>
      <c r="E202" s="554"/>
      <c r="F202" s="553" t="s">
        <v>2054</v>
      </c>
      <c r="G202" s="554"/>
      <c r="H202" s="554"/>
      <c r="I202" s="554"/>
      <c r="J202" s="554"/>
      <c r="K202" s="554"/>
      <c r="L202" s="554"/>
    </row>
    <row r="203" spans="1:12">
      <c r="A203" s="544" t="s">
        <v>2230</v>
      </c>
      <c r="B203" s="544" t="s">
        <v>93</v>
      </c>
      <c r="C203" s="545">
        <v>2</v>
      </c>
      <c r="D203" s="545"/>
      <c r="E203" s="545">
        <f>C203*D203</f>
        <v>0</v>
      </c>
      <c r="F203" s="544" t="s">
        <v>2125</v>
      </c>
      <c r="G203" s="545"/>
      <c r="H203" s="545">
        <f>C203*G203</f>
        <v>0</v>
      </c>
      <c r="I203" s="545">
        <f>D203+G203</f>
        <v>0</v>
      </c>
      <c r="J203" s="545">
        <f>E203+H203</f>
        <v>0</v>
      </c>
      <c r="K203" s="545">
        <v>0</v>
      </c>
      <c r="L203" s="545">
        <f>C203*K203</f>
        <v>0</v>
      </c>
    </row>
    <row r="204" spans="1:12">
      <c r="A204" s="553" t="s">
        <v>2231</v>
      </c>
      <c r="B204" s="553" t="s">
        <v>2054</v>
      </c>
      <c r="C204" s="554"/>
      <c r="D204" s="554"/>
      <c r="E204" s="554"/>
      <c r="F204" s="553" t="s">
        <v>2054</v>
      </c>
      <c r="G204" s="554"/>
      <c r="H204" s="554"/>
      <c r="I204" s="554"/>
      <c r="J204" s="554"/>
      <c r="K204" s="554"/>
      <c r="L204" s="554"/>
    </row>
    <row r="205" spans="1:12">
      <c r="A205" s="553" t="s">
        <v>2232</v>
      </c>
      <c r="B205" s="553" t="s">
        <v>2054</v>
      </c>
      <c r="C205" s="554"/>
      <c r="D205" s="554"/>
      <c r="E205" s="554"/>
      <c r="F205" s="553" t="s">
        <v>2054</v>
      </c>
      <c r="G205" s="554"/>
      <c r="H205" s="554"/>
      <c r="I205" s="554"/>
      <c r="J205" s="554"/>
      <c r="K205" s="554"/>
      <c r="L205" s="554"/>
    </row>
    <row r="206" spans="1:12">
      <c r="A206" s="544" t="s">
        <v>2233</v>
      </c>
      <c r="B206" s="544" t="s">
        <v>93</v>
      </c>
      <c r="C206" s="545">
        <v>2</v>
      </c>
      <c r="D206" s="545"/>
      <c r="E206" s="545">
        <f>C206*D206</f>
        <v>0</v>
      </c>
      <c r="F206" s="544" t="s">
        <v>2094</v>
      </c>
      <c r="G206" s="545"/>
      <c r="H206" s="545">
        <f>C206*G206</f>
        <v>0</v>
      </c>
      <c r="I206" s="545">
        <f>D206+G206</f>
        <v>0</v>
      </c>
      <c r="J206" s="545">
        <f>E206+H206</f>
        <v>0</v>
      </c>
      <c r="K206" s="545">
        <v>0</v>
      </c>
      <c r="L206" s="545">
        <f>C206*K206</f>
        <v>0</v>
      </c>
    </row>
    <row r="207" spans="1:12">
      <c r="A207" s="553" t="s">
        <v>2234</v>
      </c>
      <c r="B207" s="553" t="s">
        <v>2054</v>
      </c>
      <c r="C207" s="554"/>
      <c r="D207" s="554"/>
      <c r="E207" s="554"/>
      <c r="F207" s="553" t="s">
        <v>2054</v>
      </c>
      <c r="G207" s="554"/>
      <c r="H207" s="554"/>
      <c r="I207" s="554"/>
      <c r="J207" s="554"/>
      <c r="K207" s="554"/>
      <c r="L207" s="554"/>
    </row>
    <row r="208" spans="1:12">
      <c r="A208" s="553" t="s">
        <v>2235</v>
      </c>
      <c r="B208" s="553" t="s">
        <v>2054</v>
      </c>
      <c r="C208" s="554"/>
      <c r="D208" s="554"/>
      <c r="E208" s="554"/>
      <c r="F208" s="553" t="s">
        <v>2054</v>
      </c>
      <c r="G208" s="554"/>
      <c r="H208" s="554"/>
      <c r="I208" s="554"/>
      <c r="J208" s="554"/>
      <c r="K208" s="554"/>
      <c r="L208" s="554"/>
    </row>
    <row r="209" spans="1:12">
      <c r="A209" s="544" t="s">
        <v>2236</v>
      </c>
      <c r="B209" s="544" t="s">
        <v>93</v>
      </c>
      <c r="C209" s="545">
        <v>2</v>
      </c>
      <c r="D209" s="545"/>
      <c r="E209" s="545">
        <f>C209*D209</f>
        <v>0</v>
      </c>
      <c r="F209" s="544" t="s">
        <v>2141</v>
      </c>
      <c r="G209" s="545"/>
      <c r="H209" s="545">
        <f>C209*G209</f>
        <v>0</v>
      </c>
      <c r="I209" s="545">
        <f>D209+G209</f>
        <v>0</v>
      </c>
      <c r="J209" s="545">
        <f>E209+H209</f>
        <v>0</v>
      </c>
      <c r="K209" s="545">
        <v>0</v>
      </c>
      <c r="L209" s="545">
        <f>C209*K209</f>
        <v>0</v>
      </c>
    </row>
    <row r="210" spans="1:12">
      <c r="A210" s="553" t="s">
        <v>2212</v>
      </c>
      <c r="B210" s="553" t="s">
        <v>2054</v>
      </c>
      <c r="C210" s="554"/>
      <c r="D210" s="554"/>
      <c r="E210" s="554"/>
      <c r="F210" s="553" t="s">
        <v>2054</v>
      </c>
      <c r="G210" s="554"/>
      <c r="H210" s="554"/>
      <c r="I210" s="554"/>
      <c r="J210" s="554"/>
      <c r="K210" s="554"/>
      <c r="L210" s="554"/>
    </row>
    <row r="211" spans="1:12">
      <c r="A211" s="544" t="s">
        <v>2150</v>
      </c>
      <c r="B211" s="544" t="s">
        <v>93</v>
      </c>
      <c r="C211" s="545">
        <v>2</v>
      </c>
      <c r="D211" s="545"/>
      <c r="E211" s="545">
        <f>C211*D211</f>
        <v>0</v>
      </c>
      <c r="F211" s="544" t="s">
        <v>2125</v>
      </c>
      <c r="G211" s="545"/>
      <c r="H211" s="545">
        <f>C211*G211</f>
        <v>0</v>
      </c>
      <c r="I211" s="545">
        <f>D211+G211</f>
        <v>0</v>
      </c>
      <c r="J211" s="545">
        <f>E211+H211</f>
        <v>0</v>
      </c>
      <c r="K211" s="545">
        <v>0</v>
      </c>
      <c r="L211" s="545">
        <f>C211*K211</f>
        <v>0</v>
      </c>
    </row>
    <row r="212" spans="1:12">
      <c r="A212" s="553" t="s">
        <v>2237</v>
      </c>
      <c r="B212" s="553" t="s">
        <v>2054</v>
      </c>
      <c r="C212" s="554"/>
      <c r="D212" s="554"/>
      <c r="E212" s="554"/>
      <c r="F212" s="553" t="s">
        <v>2054</v>
      </c>
      <c r="G212" s="554"/>
      <c r="H212" s="554"/>
      <c r="I212" s="554"/>
      <c r="J212" s="554"/>
      <c r="K212" s="554"/>
      <c r="L212" s="554"/>
    </row>
    <row r="213" spans="1:12">
      <c r="A213" s="553" t="s">
        <v>2235</v>
      </c>
      <c r="B213" s="553" t="s">
        <v>2054</v>
      </c>
      <c r="C213" s="554"/>
      <c r="D213" s="554"/>
      <c r="E213" s="554"/>
      <c r="F213" s="553" t="s">
        <v>2054</v>
      </c>
      <c r="G213" s="554"/>
      <c r="H213" s="554"/>
      <c r="I213" s="554"/>
      <c r="J213" s="554"/>
      <c r="K213" s="554"/>
      <c r="L213" s="554"/>
    </row>
    <row r="214" spans="1:12">
      <c r="A214" s="553" t="s">
        <v>2238</v>
      </c>
      <c r="B214" s="553" t="s">
        <v>2054</v>
      </c>
      <c r="C214" s="554"/>
      <c r="D214" s="554"/>
      <c r="E214" s="554"/>
      <c r="F214" s="553" t="s">
        <v>2054</v>
      </c>
      <c r="G214" s="554"/>
      <c r="H214" s="554"/>
      <c r="I214" s="554"/>
      <c r="J214" s="554"/>
      <c r="K214" s="554"/>
      <c r="L214" s="554"/>
    </row>
    <row r="215" spans="1:12">
      <c r="A215" s="544" t="s">
        <v>2239</v>
      </c>
      <c r="B215" s="544" t="s">
        <v>93</v>
      </c>
      <c r="C215" s="545">
        <v>2</v>
      </c>
      <c r="D215" s="545"/>
      <c r="E215" s="545">
        <f>C215*D215</f>
        <v>0</v>
      </c>
      <c r="F215" s="544" t="s">
        <v>2094</v>
      </c>
      <c r="G215" s="545"/>
      <c r="H215" s="545">
        <f>C215*G215</f>
        <v>0</v>
      </c>
      <c r="I215" s="545">
        <f>D215+G215</f>
        <v>0</v>
      </c>
      <c r="J215" s="545">
        <f>E215+H215</f>
        <v>0</v>
      </c>
      <c r="K215" s="545">
        <v>0</v>
      </c>
      <c r="L215" s="545">
        <f>C215*K215</f>
        <v>0</v>
      </c>
    </row>
    <row r="216" spans="1:12">
      <c r="A216" s="553" t="s">
        <v>2240</v>
      </c>
      <c r="B216" s="553" t="s">
        <v>2054</v>
      </c>
      <c r="C216" s="554"/>
      <c r="D216" s="554"/>
      <c r="E216" s="554"/>
      <c r="F216" s="553" t="s">
        <v>2054</v>
      </c>
      <c r="G216" s="554"/>
      <c r="H216" s="554"/>
      <c r="I216" s="554"/>
      <c r="J216" s="554"/>
      <c r="K216" s="554"/>
      <c r="L216" s="554"/>
    </row>
    <row r="217" spans="1:12">
      <c r="A217" s="553" t="s">
        <v>2241</v>
      </c>
      <c r="B217" s="553" t="s">
        <v>2054</v>
      </c>
      <c r="C217" s="554"/>
      <c r="D217" s="554"/>
      <c r="E217" s="554"/>
      <c r="F217" s="553" t="s">
        <v>2054</v>
      </c>
      <c r="G217" s="554"/>
      <c r="H217" s="554"/>
      <c r="I217" s="554"/>
      <c r="J217" s="554"/>
      <c r="K217" s="554"/>
      <c r="L217" s="554"/>
    </row>
    <row r="218" spans="1:12">
      <c r="A218" s="544" t="s">
        <v>2242</v>
      </c>
      <c r="B218" s="544" t="s">
        <v>309</v>
      </c>
      <c r="C218" s="545">
        <v>4</v>
      </c>
      <c r="D218" s="545"/>
      <c r="E218" s="545">
        <f>C218*D218</f>
        <v>0</v>
      </c>
      <c r="F218" s="544" t="s">
        <v>2094</v>
      </c>
      <c r="G218" s="545"/>
      <c r="H218" s="545">
        <f>C218*G218</f>
        <v>0</v>
      </c>
      <c r="I218" s="545">
        <f>D218+G218</f>
        <v>0</v>
      </c>
      <c r="J218" s="545">
        <f>E218+H218</f>
        <v>0</v>
      </c>
      <c r="K218" s="545">
        <v>0</v>
      </c>
      <c r="L218" s="545">
        <f>C218*K218</f>
        <v>0</v>
      </c>
    </row>
    <row r="219" spans="1:12">
      <c r="A219" s="553" t="s">
        <v>2243</v>
      </c>
      <c r="B219" s="553" t="s">
        <v>2054</v>
      </c>
      <c r="C219" s="554"/>
      <c r="D219" s="554"/>
      <c r="E219" s="554"/>
      <c r="F219" s="553" t="s">
        <v>2054</v>
      </c>
      <c r="G219" s="554"/>
      <c r="H219" s="554"/>
      <c r="I219" s="554"/>
      <c r="J219" s="554"/>
      <c r="K219" s="554"/>
      <c r="L219" s="554"/>
    </row>
    <row r="220" spans="1:12">
      <c r="A220" s="553" t="s">
        <v>2244</v>
      </c>
      <c r="B220" s="553" t="s">
        <v>2054</v>
      </c>
      <c r="C220" s="554"/>
      <c r="D220" s="554"/>
      <c r="E220" s="554"/>
      <c r="F220" s="553" t="s">
        <v>2054</v>
      </c>
      <c r="G220" s="554"/>
      <c r="H220" s="554"/>
      <c r="I220" s="554"/>
      <c r="J220" s="554"/>
      <c r="K220" s="554"/>
      <c r="L220" s="554"/>
    </row>
    <row r="221" spans="1:12">
      <c r="A221" s="544" t="s">
        <v>2245</v>
      </c>
      <c r="B221" s="544" t="s">
        <v>309</v>
      </c>
      <c r="C221" s="545">
        <v>84</v>
      </c>
      <c r="D221" s="545"/>
      <c r="E221" s="545">
        <f>C221*D221</f>
        <v>0</v>
      </c>
      <c r="F221" s="544" t="s">
        <v>2125</v>
      </c>
      <c r="G221" s="545"/>
      <c r="H221" s="545">
        <f>C221*G221</f>
        <v>0</v>
      </c>
      <c r="I221" s="545">
        <f t="shared" ref="I221:J224" si="21">D221+G221</f>
        <v>0</v>
      </c>
      <c r="J221" s="545">
        <f t="shared" si="21"/>
        <v>0</v>
      </c>
      <c r="K221" s="545">
        <v>0</v>
      </c>
      <c r="L221" s="545">
        <f>C221*K221</f>
        <v>0</v>
      </c>
    </row>
    <row r="222" spans="1:12">
      <c r="A222" s="544" t="s">
        <v>2194</v>
      </c>
      <c r="B222" s="544" t="s">
        <v>309</v>
      </c>
      <c r="C222" s="545">
        <v>22</v>
      </c>
      <c r="D222" s="545"/>
      <c r="E222" s="545">
        <f>C222*D222</f>
        <v>0</v>
      </c>
      <c r="F222" s="544" t="s">
        <v>2125</v>
      </c>
      <c r="G222" s="545"/>
      <c r="H222" s="545">
        <f>C222*G222</f>
        <v>0</v>
      </c>
      <c r="I222" s="545">
        <f t="shared" si="21"/>
        <v>0</v>
      </c>
      <c r="J222" s="545">
        <f t="shared" si="21"/>
        <v>0</v>
      </c>
      <c r="K222" s="545">
        <v>0</v>
      </c>
      <c r="L222" s="545">
        <f>C222*K222</f>
        <v>0</v>
      </c>
    </row>
    <row r="223" spans="1:12">
      <c r="A223" s="544" t="s">
        <v>2195</v>
      </c>
      <c r="B223" s="544" t="s">
        <v>309</v>
      </c>
      <c r="C223" s="545">
        <v>185</v>
      </c>
      <c r="D223" s="545"/>
      <c r="E223" s="545">
        <f>C223*D223</f>
        <v>0</v>
      </c>
      <c r="F223" s="544" t="s">
        <v>2125</v>
      </c>
      <c r="G223" s="545"/>
      <c r="H223" s="545">
        <f>C223*G223</f>
        <v>0</v>
      </c>
      <c r="I223" s="545">
        <f t="shared" si="21"/>
        <v>0</v>
      </c>
      <c r="J223" s="545">
        <f t="shared" si="21"/>
        <v>0</v>
      </c>
      <c r="K223" s="545">
        <v>0</v>
      </c>
      <c r="L223" s="545">
        <f>C223*K223</f>
        <v>0</v>
      </c>
    </row>
    <row r="224" spans="1:12">
      <c r="A224" s="544" t="s">
        <v>2196</v>
      </c>
      <c r="B224" s="544" t="s">
        <v>309</v>
      </c>
      <c r="C224" s="545">
        <v>198</v>
      </c>
      <c r="D224" s="545"/>
      <c r="E224" s="545">
        <f>C224*D224</f>
        <v>0</v>
      </c>
      <c r="F224" s="544" t="s">
        <v>2125</v>
      </c>
      <c r="G224" s="545"/>
      <c r="H224" s="545">
        <f>C224*G224</f>
        <v>0</v>
      </c>
      <c r="I224" s="545">
        <f t="shared" si="21"/>
        <v>0</v>
      </c>
      <c r="J224" s="545">
        <f t="shared" si="21"/>
        <v>0</v>
      </c>
      <c r="K224" s="545">
        <v>0</v>
      </c>
      <c r="L224" s="545">
        <f>C224*K224</f>
        <v>0</v>
      </c>
    </row>
    <row r="225" spans="1:12">
      <c r="A225" s="553" t="s">
        <v>2246</v>
      </c>
      <c r="B225" s="553" t="s">
        <v>2054</v>
      </c>
      <c r="C225" s="554"/>
      <c r="D225" s="554"/>
      <c r="E225" s="554"/>
      <c r="F225" s="553" t="s">
        <v>2054</v>
      </c>
      <c r="G225" s="554"/>
      <c r="H225" s="554"/>
      <c r="I225" s="554"/>
      <c r="J225" s="554"/>
      <c r="K225" s="554"/>
      <c r="L225" s="554"/>
    </row>
    <row r="226" spans="1:12">
      <c r="A226" s="553" t="s">
        <v>2247</v>
      </c>
      <c r="B226" s="553" t="s">
        <v>2054</v>
      </c>
      <c r="C226" s="554"/>
      <c r="D226" s="554"/>
      <c r="E226" s="554"/>
      <c r="F226" s="553" t="s">
        <v>2054</v>
      </c>
      <c r="G226" s="554"/>
      <c r="H226" s="554"/>
      <c r="I226" s="554"/>
      <c r="J226" s="554"/>
      <c r="K226" s="554"/>
      <c r="L226" s="554"/>
    </row>
    <row r="227" spans="1:12">
      <c r="A227" s="544" t="s">
        <v>2248</v>
      </c>
      <c r="B227" s="544" t="s">
        <v>93</v>
      </c>
      <c r="C227" s="545">
        <v>32</v>
      </c>
      <c r="D227" s="545"/>
      <c r="E227" s="545">
        <f>C227*D227</f>
        <v>0</v>
      </c>
      <c r="F227" s="544" t="s">
        <v>2125</v>
      </c>
      <c r="G227" s="545"/>
      <c r="H227" s="545">
        <f>C227*G227</f>
        <v>0</v>
      </c>
      <c r="I227" s="545">
        <f>D227+G227</f>
        <v>0</v>
      </c>
      <c r="J227" s="545">
        <f>E227+H227</f>
        <v>0</v>
      </c>
      <c r="K227" s="545">
        <v>0</v>
      </c>
      <c r="L227" s="545">
        <f>C227*K227</f>
        <v>0</v>
      </c>
    </row>
    <row r="228" spans="1:12">
      <c r="A228" s="553" t="s">
        <v>2249</v>
      </c>
      <c r="B228" s="553" t="s">
        <v>2054</v>
      </c>
      <c r="C228" s="554"/>
      <c r="D228" s="554"/>
      <c r="E228" s="554"/>
      <c r="F228" s="553" t="s">
        <v>2054</v>
      </c>
      <c r="G228" s="554"/>
      <c r="H228" s="554"/>
      <c r="I228" s="554"/>
      <c r="J228" s="554"/>
      <c r="K228" s="554"/>
      <c r="L228" s="554"/>
    </row>
    <row r="229" spans="1:12">
      <c r="A229" s="544" t="s">
        <v>2250</v>
      </c>
      <c r="B229" s="544" t="s">
        <v>1729</v>
      </c>
      <c r="C229" s="545">
        <v>2</v>
      </c>
      <c r="D229" s="545"/>
      <c r="E229" s="545">
        <f>C229*D229</f>
        <v>0</v>
      </c>
      <c r="F229" s="544" t="s">
        <v>2125</v>
      </c>
      <c r="G229" s="545"/>
      <c r="H229" s="545">
        <f>C229*G229</f>
        <v>0</v>
      </c>
      <c r="I229" s="545">
        <f>D229+G229</f>
        <v>0</v>
      </c>
      <c r="J229" s="545">
        <f>E229+H229</f>
        <v>0</v>
      </c>
      <c r="K229" s="545">
        <v>0</v>
      </c>
      <c r="L229" s="545">
        <f>C229*K229</f>
        <v>0</v>
      </c>
    </row>
    <row r="230" spans="1:12">
      <c r="A230" s="544" t="s">
        <v>2251</v>
      </c>
      <c r="B230" s="544" t="s">
        <v>1729</v>
      </c>
      <c r="C230" s="545">
        <v>4</v>
      </c>
      <c r="D230" s="545"/>
      <c r="E230" s="545">
        <f>C230*D230</f>
        <v>0</v>
      </c>
      <c r="F230" s="544" t="s">
        <v>2125</v>
      </c>
      <c r="G230" s="545"/>
      <c r="H230" s="545">
        <f>C230*G230</f>
        <v>0</v>
      </c>
      <c r="I230" s="545">
        <f>D230+G230</f>
        <v>0</v>
      </c>
      <c r="J230" s="545">
        <f>E230+H230</f>
        <v>0</v>
      </c>
      <c r="K230" s="545">
        <v>0</v>
      </c>
      <c r="L230" s="545">
        <f>C230*K230</f>
        <v>0</v>
      </c>
    </row>
    <row r="231" spans="1:12">
      <c r="A231" s="553" t="s">
        <v>2252</v>
      </c>
      <c r="B231" s="553" t="s">
        <v>2054</v>
      </c>
      <c r="C231" s="554"/>
      <c r="D231" s="554"/>
      <c r="E231" s="554"/>
      <c r="F231" s="553" t="s">
        <v>2054</v>
      </c>
      <c r="G231" s="554"/>
      <c r="H231" s="554"/>
      <c r="I231" s="554"/>
      <c r="J231" s="554"/>
      <c r="K231" s="554"/>
      <c r="L231" s="554"/>
    </row>
    <row r="232" spans="1:12">
      <c r="A232" s="553" t="s">
        <v>2253</v>
      </c>
      <c r="B232" s="553" t="s">
        <v>2054</v>
      </c>
      <c r="C232" s="554"/>
      <c r="D232" s="554"/>
      <c r="E232" s="554"/>
      <c r="F232" s="553" t="s">
        <v>2054</v>
      </c>
      <c r="G232" s="554"/>
      <c r="H232" s="554"/>
      <c r="I232" s="554"/>
      <c r="J232" s="554"/>
      <c r="K232" s="554"/>
      <c r="L232" s="554"/>
    </row>
    <row r="233" spans="1:12">
      <c r="A233" s="544" t="s">
        <v>2250</v>
      </c>
      <c r="B233" s="544" t="s">
        <v>309</v>
      </c>
      <c r="C233" s="545">
        <v>84</v>
      </c>
      <c r="D233" s="545"/>
      <c r="E233" s="545">
        <f>C233*D233</f>
        <v>0</v>
      </c>
      <c r="F233" s="544" t="s">
        <v>2125</v>
      </c>
      <c r="G233" s="545"/>
      <c r="H233" s="545">
        <f>C233*G233</f>
        <v>0</v>
      </c>
      <c r="I233" s="545">
        <f>D233+G233</f>
        <v>0</v>
      </c>
      <c r="J233" s="545">
        <f>E233+H233</f>
        <v>0</v>
      </c>
      <c r="K233" s="545">
        <v>0</v>
      </c>
      <c r="L233" s="545">
        <f>C233*K233</f>
        <v>0</v>
      </c>
    </row>
    <row r="234" spans="1:12">
      <c r="A234" s="544" t="s">
        <v>2251</v>
      </c>
      <c r="B234" s="544" t="s">
        <v>309</v>
      </c>
      <c r="C234" s="545">
        <v>425</v>
      </c>
      <c r="D234" s="545"/>
      <c r="E234" s="545">
        <f>C234*D234</f>
        <v>0</v>
      </c>
      <c r="F234" s="544" t="s">
        <v>2125</v>
      </c>
      <c r="G234" s="545"/>
      <c r="H234" s="545">
        <f>C234*G234</f>
        <v>0</v>
      </c>
      <c r="I234" s="545">
        <f>D234+G234</f>
        <v>0</v>
      </c>
      <c r="J234" s="545">
        <f>E234+H234</f>
        <v>0</v>
      </c>
      <c r="K234" s="545">
        <v>0</v>
      </c>
      <c r="L234" s="545">
        <f>C234*K234</f>
        <v>0</v>
      </c>
    </row>
    <row r="235" spans="1:12">
      <c r="A235" s="553" t="s">
        <v>2254</v>
      </c>
      <c r="B235" s="553" t="s">
        <v>2054</v>
      </c>
      <c r="C235" s="554"/>
      <c r="D235" s="554"/>
      <c r="E235" s="554"/>
      <c r="F235" s="553" t="s">
        <v>2054</v>
      </c>
      <c r="G235" s="554"/>
      <c r="H235" s="554"/>
      <c r="I235" s="554"/>
      <c r="J235" s="554"/>
      <c r="K235" s="554"/>
      <c r="L235" s="554"/>
    </row>
    <row r="236" spans="1:12">
      <c r="A236" s="553" t="s">
        <v>2255</v>
      </c>
      <c r="B236" s="553" t="s">
        <v>2054</v>
      </c>
      <c r="C236" s="554"/>
      <c r="D236" s="554"/>
      <c r="E236" s="554"/>
      <c r="F236" s="553" t="s">
        <v>2054</v>
      </c>
      <c r="G236" s="554"/>
      <c r="H236" s="554"/>
      <c r="I236" s="554"/>
      <c r="J236" s="554"/>
      <c r="K236" s="554"/>
      <c r="L236" s="554"/>
    </row>
    <row r="237" spans="1:12">
      <c r="A237" s="544" t="s">
        <v>2256</v>
      </c>
      <c r="B237" s="544" t="s">
        <v>1094</v>
      </c>
      <c r="C237" s="545">
        <v>5</v>
      </c>
      <c r="D237" s="545"/>
      <c r="E237" s="545">
        <f>C237*D237</f>
        <v>0</v>
      </c>
      <c r="F237" s="544" t="s">
        <v>2141</v>
      </c>
      <c r="G237" s="545"/>
      <c r="H237" s="545">
        <f>C237*G237</f>
        <v>0</v>
      </c>
      <c r="I237" s="545">
        <f t="shared" ref="I237:J239" si="22">D237+G237</f>
        <v>0</v>
      </c>
      <c r="J237" s="545">
        <f t="shared" si="22"/>
        <v>0</v>
      </c>
      <c r="K237" s="545">
        <v>0</v>
      </c>
      <c r="L237" s="545">
        <f>C237*K237</f>
        <v>0</v>
      </c>
    </row>
    <row r="238" spans="1:12">
      <c r="A238" s="544" t="s">
        <v>2257</v>
      </c>
      <c r="B238" s="544" t="s">
        <v>1094</v>
      </c>
      <c r="C238" s="545">
        <v>3</v>
      </c>
      <c r="D238" s="545"/>
      <c r="E238" s="545">
        <f>C238*D238</f>
        <v>0</v>
      </c>
      <c r="F238" s="544" t="s">
        <v>2141</v>
      </c>
      <c r="G238" s="545"/>
      <c r="H238" s="545">
        <f>C238*G238</f>
        <v>0</v>
      </c>
      <c r="I238" s="545">
        <f t="shared" si="22"/>
        <v>0</v>
      </c>
      <c r="J238" s="545">
        <f t="shared" si="22"/>
        <v>0</v>
      </c>
      <c r="K238" s="545">
        <v>0</v>
      </c>
      <c r="L238" s="545">
        <f>C238*K238</f>
        <v>0</v>
      </c>
    </row>
    <row r="239" spans="1:12">
      <c r="A239" s="544" t="s">
        <v>2258</v>
      </c>
      <c r="B239" s="544" t="s">
        <v>1094</v>
      </c>
      <c r="C239" s="545">
        <v>48</v>
      </c>
      <c r="D239" s="545"/>
      <c r="E239" s="545">
        <f>C239*D239</f>
        <v>0</v>
      </c>
      <c r="F239" s="544" t="s">
        <v>2141</v>
      </c>
      <c r="G239" s="545"/>
      <c r="H239" s="545">
        <f>C239*G239</f>
        <v>0</v>
      </c>
      <c r="I239" s="545">
        <f t="shared" si="22"/>
        <v>0</v>
      </c>
      <c r="J239" s="545">
        <f t="shared" si="22"/>
        <v>0</v>
      </c>
      <c r="K239" s="545">
        <v>0</v>
      </c>
      <c r="L239" s="545">
        <f>C239*K239</f>
        <v>0</v>
      </c>
    </row>
    <row r="240" spans="1:12">
      <c r="A240" s="553" t="s">
        <v>2259</v>
      </c>
      <c r="B240" s="553" t="s">
        <v>2054</v>
      </c>
      <c r="C240" s="554"/>
      <c r="D240" s="554"/>
      <c r="E240" s="554"/>
      <c r="F240" s="553" t="s">
        <v>2054</v>
      </c>
      <c r="G240" s="554"/>
      <c r="H240" s="554"/>
      <c r="I240" s="554"/>
      <c r="J240" s="554"/>
      <c r="K240" s="554"/>
      <c r="L240" s="554"/>
    </row>
    <row r="241" spans="1:12">
      <c r="A241" s="544" t="s">
        <v>2260</v>
      </c>
      <c r="B241" s="544" t="s">
        <v>1094</v>
      </c>
      <c r="C241" s="545">
        <v>5</v>
      </c>
      <c r="D241" s="545"/>
      <c r="E241" s="545">
        <f>C241*D241</f>
        <v>0</v>
      </c>
      <c r="F241" s="544" t="s">
        <v>2125</v>
      </c>
      <c r="G241" s="545"/>
      <c r="H241" s="545">
        <f>C241*G241</f>
        <v>0</v>
      </c>
      <c r="I241" s="545">
        <f t="shared" ref="I241:J243" si="23">D241+G241</f>
        <v>0</v>
      </c>
      <c r="J241" s="545">
        <f t="shared" si="23"/>
        <v>0</v>
      </c>
      <c r="K241" s="545">
        <v>0</v>
      </c>
      <c r="L241" s="545">
        <f>C241*K241</f>
        <v>0</v>
      </c>
    </row>
    <row r="242" spans="1:12">
      <c r="A242" s="544" t="s">
        <v>2261</v>
      </c>
      <c r="B242" s="544" t="s">
        <v>1094</v>
      </c>
      <c r="C242" s="545">
        <v>3</v>
      </c>
      <c r="D242" s="545"/>
      <c r="E242" s="545">
        <f>C242*D242</f>
        <v>0</v>
      </c>
      <c r="F242" s="544" t="s">
        <v>2125</v>
      </c>
      <c r="G242" s="545"/>
      <c r="H242" s="545">
        <f>C242*G242</f>
        <v>0</v>
      </c>
      <c r="I242" s="545">
        <f t="shared" si="23"/>
        <v>0</v>
      </c>
      <c r="J242" s="545">
        <f t="shared" si="23"/>
        <v>0</v>
      </c>
      <c r="K242" s="545">
        <v>0</v>
      </c>
      <c r="L242" s="545">
        <f>C242*K242</f>
        <v>0</v>
      </c>
    </row>
    <row r="243" spans="1:12">
      <c r="A243" s="544" t="s">
        <v>2262</v>
      </c>
      <c r="B243" s="544" t="s">
        <v>1094</v>
      </c>
      <c r="C243" s="545">
        <v>48</v>
      </c>
      <c r="D243" s="545"/>
      <c r="E243" s="545">
        <f>C243*D243</f>
        <v>0</v>
      </c>
      <c r="F243" s="544" t="s">
        <v>2125</v>
      </c>
      <c r="G243" s="545"/>
      <c r="H243" s="545">
        <f>C243*G243</f>
        <v>0</v>
      </c>
      <c r="I243" s="545">
        <f t="shared" si="23"/>
        <v>0</v>
      </c>
      <c r="J243" s="545">
        <f t="shared" si="23"/>
        <v>0</v>
      </c>
      <c r="K243" s="545">
        <v>0</v>
      </c>
      <c r="L243" s="545">
        <f>C243*K243</f>
        <v>0</v>
      </c>
    </row>
    <row r="244" spans="1:12">
      <c r="A244" s="553" t="s">
        <v>2263</v>
      </c>
      <c r="B244" s="553" t="s">
        <v>2054</v>
      </c>
      <c r="C244" s="554"/>
      <c r="D244" s="554"/>
      <c r="E244" s="554"/>
      <c r="F244" s="553" t="s">
        <v>2054</v>
      </c>
      <c r="G244" s="554"/>
      <c r="H244" s="554"/>
      <c r="I244" s="554"/>
      <c r="J244" s="554"/>
      <c r="K244" s="554"/>
      <c r="L244" s="554"/>
    </row>
    <row r="245" spans="1:12">
      <c r="A245" s="553" t="s">
        <v>2264</v>
      </c>
      <c r="B245" s="553" t="s">
        <v>2054</v>
      </c>
      <c r="C245" s="554"/>
      <c r="D245" s="554"/>
      <c r="E245" s="554"/>
      <c r="F245" s="553" t="s">
        <v>2054</v>
      </c>
      <c r="G245" s="554"/>
      <c r="H245" s="554"/>
      <c r="I245" s="554"/>
      <c r="J245" s="554"/>
      <c r="K245" s="554"/>
      <c r="L245" s="554"/>
    </row>
    <row r="246" spans="1:12">
      <c r="A246" s="544" t="s">
        <v>2265</v>
      </c>
      <c r="B246" s="544" t="s">
        <v>309</v>
      </c>
      <c r="C246" s="545">
        <v>1.3</v>
      </c>
      <c r="D246" s="545"/>
      <c r="E246" s="545">
        <f>C246*D246</f>
        <v>0</v>
      </c>
      <c r="F246" s="544" t="s">
        <v>2125</v>
      </c>
      <c r="G246" s="545"/>
      <c r="H246" s="545">
        <f>C246*G246</f>
        <v>0</v>
      </c>
      <c r="I246" s="545">
        <f>D246+G246</f>
        <v>0</v>
      </c>
      <c r="J246" s="545">
        <f>E246+H246</f>
        <v>0</v>
      </c>
      <c r="K246" s="545">
        <v>0</v>
      </c>
      <c r="L246" s="545">
        <f>C246*K246</f>
        <v>0</v>
      </c>
    </row>
    <row r="247" spans="1:12">
      <c r="A247" s="544" t="s">
        <v>2266</v>
      </c>
      <c r="B247" s="544" t="s">
        <v>309</v>
      </c>
      <c r="C247" s="545">
        <v>0.6</v>
      </c>
      <c r="D247" s="545"/>
      <c r="E247" s="545">
        <f>C247*D247</f>
        <v>0</v>
      </c>
      <c r="F247" s="544" t="s">
        <v>2125</v>
      </c>
      <c r="G247" s="545"/>
      <c r="H247" s="545">
        <f>C247*G247</f>
        <v>0</v>
      </c>
      <c r="I247" s="545">
        <f>D247+G247</f>
        <v>0</v>
      </c>
      <c r="J247" s="545">
        <f>E247+H247</f>
        <v>0</v>
      </c>
      <c r="K247" s="545">
        <v>0</v>
      </c>
      <c r="L247" s="545">
        <f>C247*K247</f>
        <v>0</v>
      </c>
    </row>
    <row r="248" spans="1:12">
      <c r="A248" s="553" t="s">
        <v>2263</v>
      </c>
      <c r="B248" s="553" t="s">
        <v>2054</v>
      </c>
      <c r="C248" s="554"/>
      <c r="D248" s="554"/>
      <c r="E248" s="554"/>
      <c r="F248" s="553" t="s">
        <v>2054</v>
      </c>
      <c r="G248" s="554"/>
      <c r="H248" s="554"/>
      <c r="I248" s="554"/>
      <c r="J248" s="554"/>
      <c r="K248" s="554"/>
      <c r="L248" s="554"/>
    </row>
    <row r="249" spans="1:12">
      <c r="A249" s="553" t="s">
        <v>2267</v>
      </c>
      <c r="B249" s="553" t="s">
        <v>2054</v>
      </c>
      <c r="C249" s="554"/>
      <c r="D249" s="554"/>
      <c r="E249" s="554"/>
      <c r="F249" s="553" t="s">
        <v>2054</v>
      </c>
      <c r="G249" s="554"/>
      <c r="H249" s="554"/>
      <c r="I249" s="554"/>
      <c r="J249" s="554"/>
      <c r="K249" s="554"/>
      <c r="L249" s="554"/>
    </row>
    <row r="250" spans="1:12">
      <c r="A250" s="544" t="s">
        <v>2265</v>
      </c>
      <c r="B250" s="544" t="s">
        <v>309</v>
      </c>
      <c r="C250" s="545">
        <v>4</v>
      </c>
      <c r="D250" s="545"/>
      <c r="E250" s="545">
        <f>C250*D250</f>
        <v>0</v>
      </c>
      <c r="F250" s="544" t="s">
        <v>2125</v>
      </c>
      <c r="G250" s="545"/>
      <c r="H250" s="545">
        <f>C250*G250</f>
        <v>0</v>
      </c>
      <c r="I250" s="545">
        <f>D250+G250</f>
        <v>0</v>
      </c>
      <c r="J250" s="545">
        <f>E250+H250</f>
        <v>0</v>
      </c>
      <c r="K250" s="545">
        <v>0</v>
      </c>
      <c r="L250" s="545">
        <f>C250*K250</f>
        <v>0</v>
      </c>
    </row>
    <row r="251" spans="1:12">
      <c r="A251" s="544" t="s">
        <v>2266</v>
      </c>
      <c r="B251" s="544" t="s">
        <v>309</v>
      </c>
      <c r="C251" s="545">
        <v>3</v>
      </c>
      <c r="D251" s="545"/>
      <c r="E251" s="545">
        <f>C251*D251</f>
        <v>0</v>
      </c>
      <c r="F251" s="544" t="s">
        <v>2125</v>
      </c>
      <c r="G251" s="545"/>
      <c r="H251" s="545">
        <f>C251*G251</f>
        <v>0</v>
      </c>
      <c r="I251" s="545">
        <f>D251+G251</f>
        <v>0</v>
      </c>
      <c r="J251" s="545">
        <f>E251+H251</f>
        <v>0</v>
      </c>
      <c r="K251" s="545">
        <v>0</v>
      </c>
      <c r="L251" s="545">
        <f>C251*K251</f>
        <v>0</v>
      </c>
    </row>
    <row r="252" spans="1:12">
      <c r="A252" s="553" t="s">
        <v>2263</v>
      </c>
      <c r="B252" s="553" t="s">
        <v>2054</v>
      </c>
      <c r="C252" s="554"/>
      <c r="D252" s="554"/>
      <c r="E252" s="554"/>
      <c r="F252" s="553" t="s">
        <v>2054</v>
      </c>
      <c r="G252" s="554"/>
      <c r="H252" s="554"/>
      <c r="I252" s="554"/>
      <c r="J252" s="554"/>
      <c r="K252" s="554"/>
      <c r="L252" s="554"/>
    </row>
    <row r="253" spans="1:12">
      <c r="A253" s="553" t="s">
        <v>2268</v>
      </c>
      <c r="B253" s="553" t="s">
        <v>2054</v>
      </c>
      <c r="C253" s="554"/>
      <c r="D253" s="554"/>
      <c r="E253" s="554"/>
      <c r="F253" s="553" t="s">
        <v>2054</v>
      </c>
      <c r="G253" s="554"/>
      <c r="H253" s="554"/>
      <c r="I253" s="554"/>
      <c r="J253" s="554"/>
      <c r="K253" s="554"/>
      <c r="L253" s="554"/>
    </row>
    <row r="254" spans="1:12">
      <c r="A254" s="544" t="s">
        <v>2265</v>
      </c>
      <c r="B254" s="544" t="s">
        <v>309</v>
      </c>
      <c r="C254" s="545">
        <v>0.8</v>
      </c>
      <c r="D254" s="545"/>
      <c r="E254" s="545">
        <f>C254*D254</f>
        <v>0</v>
      </c>
      <c r="F254" s="544" t="s">
        <v>2125</v>
      </c>
      <c r="G254" s="545"/>
      <c r="H254" s="545">
        <f>C254*G254</f>
        <v>0</v>
      </c>
      <c r="I254" s="545">
        <f>D254+G254</f>
        <v>0</v>
      </c>
      <c r="J254" s="545">
        <f>E254+H254</f>
        <v>0</v>
      </c>
      <c r="K254" s="545">
        <v>0</v>
      </c>
      <c r="L254" s="545">
        <f>C254*K254</f>
        <v>0</v>
      </c>
    </row>
    <row r="255" spans="1:12">
      <c r="A255" s="553" t="s">
        <v>1818</v>
      </c>
      <c r="B255" s="553" t="s">
        <v>2054</v>
      </c>
      <c r="C255" s="554"/>
      <c r="D255" s="554"/>
      <c r="E255" s="554"/>
      <c r="F255" s="553" t="s">
        <v>2054</v>
      </c>
      <c r="G255" s="554"/>
      <c r="H255" s="554"/>
      <c r="I255" s="554"/>
      <c r="J255" s="554"/>
      <c r="K255" s="554"/>
      <c r="L255" s="554"/>
    </row>
    <row r="256" spans="1:12">
      <c r="A256" s="553" t="s">
        <v>2269</v>
      </c>
      <c r="B256" s="553" t="s">
        <v>2054</v>
      </c>
      <c r="C256" s="554"/>
      <c r="D256" s="554"/>
      <c r="E256" s="554"/>
      <c r="F256" s="553" t="s">
        <v>2054</v>
      </c>
      <c r="G256" s="554"/>
      <c r="H256" s="554"/>
      <c r="I256" s="554"/>
      <c r="J256" s="554"/>
      <c r="K256" s="554"/>
      <c r="L256" s="554"/>
    </row>
    <row r="257" spans="1:12">
      <c r="A257" s="553" t="s">
        <v>2134</v>
      </c>
      <c r="B257" s="553" t="s">
        <v>2054</v>
      </c>
      <c r="C257" s="554"/>
      <c r="D257" s="554"/>
      <c r="E257" s="554"/>
      <c r="F257" s="553" t="s">
        <v>2054</v>
      </c>
      <c r="G257" s="554"/>
      <c r="H257" s="554"/>
      <c r="I257" s="554"/>
      <c r="J257" s="554"/>
      <c r="K257" s="554"/>
      <c r="L257" s="554"/>
    </row>
    <row r="258" spans="1:12">
      <c r="A258" s="544" t="s">
        <v>2270</v>
      </c>
      <c r="B258" s="544" t="s">
        <v>255</v>
      </c>
      <c r="C258" s="545">
        <v>4</v>
      </c>
      <c r="D258" s="545"/>
      <c r="E258" s="545">
        <f>C258*D258</f>
        <v>0</v>
      </c>
      <c r="F258" s="544" t="s">
        <v>2125</v>
      </c>
      <c r="G258" s="545"/>
      <c r="H258" s="545">
        <f>C258*G258</f>
        <v>0</v>
      </c>
      <c r="I258" s="545">
        <f>D258+G258</f>
        <v>0</v>
      </c>
      <c r="J258" s="545">
        <f>E258+H258</f>
        <v>0</v>
      </c>
      <c r="K258" s="545">
        <v>0</v>
      </c>
      <c r="L258" s="545">
        <f>C258*K258</f>
        <v>0</v>
      </c>
    </row>
    <row r="259" spans="1:12" ht="15">
      <c r="A259" s="546" t="s">
        <v>2271</v>
      </c>
      <c r="B259" s="546" t="s">
        <v>2054</v>
      </c>
      <c r="C259" s="547"/>
      <c r="D259" s="547"/>
      <c r="E259" s="547">
        <f>SUM(E58:E258)</f>
        <v>0</v>
      </c>
      <c r="F259" s="546" t="s">
        <v>2054</v>
      </c>
      <c r="G259" s="547"/>
      <c r="H259" s="547">
        <f>SUM(H58:H258)</f>
        <v>0</v>
      </c>
      <c r="I259" s="547"/>
      <c r="J259" s="547">
        <f>SUM(J58:J258)</f>
        <v>0</v>
      </c>
      <c r="K259" s="547"/>
      <c r="L259" s="547">
        <f>SUM(L58:L258)</f>
        <v>3780.5299999999988</v>
      </c>
    </row>
    <row r="260" spans="1:12" ht="15">
      <c r="A260" s="546" t="s">
        <v>2067</v>
      </c>
      <c r="B260" s="546" t="s">
        <v>2054</v>
      </c>
      <c r="C260" s="547"/>
      <c r="D260" s="547"/>
      <c r="E260" s="547"/>
      <c r="F260" s="546" t="s">
        <v>2054</v>
      </c>
      <c r="G260" s="547"/>
      <c r="H260" s="547"/>
      <c r="I260" s="547"/>
      <c r="J260" s="547"/>
      <c r="K260" s="547"/>
      <c r="L260" s="547"/>
    </row>
    <row r="261" spans="1:12">
      <c r="A261" s="553" t="s">
        <v>2272</v>
      </c>
      <c r="B261" s="553" t="s">
        <v>2054</v>
      </c>
      <c r="C261" s="554"/>
      <c r="D261" s="554"/>
      <c r="E261" s="554"/>
      <c r="F261" s="553" t="s">
        <v>2054</v>
      </c>
      <c r="G261" s="554"/>
      <c r="H261" s="554"/>
      <c r="I261" s="554"/>
      <c r="J261" s="554"/>
      <c r="K261" s="554"/>
      <c r="L261" s="554"/>
    </row>
    <row r="262" spans="1:12">
      <c r="A262" s="553" t="s">
        <v>2273</v>
      </c>
      <c r="B262" s="553" t="s">
        <v>2054</v>
      </c>
      <c r="C262" s="554"/>
      <c r="D262" s="554"/>
      <c r="E262" s="554"/>
      <c r="F262" s="553" t="s">
        <v>2054</v>
      </c>
      <c r="G262" s="554"/>
      <c r="H262" s="554"/>
      <c r="I262" s="554"/>
      <c r="J262" s="554"/>
      <c r="K262" s="554"/>
      <c r="L262" s="554"/>
    </row>
    <row r="263" spans="1:12">
      <c r="A263" s="553" t="s">
        <v>2274</v>
      </c>
      <c r="B263" s="553" t="s">
        <v>2054</v>
      </c>
      <c r="C263" s="554"/>
      <c r="D263" s="554"/>
      <c r="E263" s="554"/>
      <c r="F263" s="553" t="s">
        <v>2054</v>
      </c>
      <c r="G263" s="554"/>
      <c r="H263" s="554"/>
      <c r="I263" s="554"/>
      <c r="J263" s="554"/>
      <c r="K263" s="554"/>
      <c r="L263" s="554"/>
    </row>
    <row r="264" spans="1:12">
      <c r="A264" s="544" t="s">
        <v>2275</v>
      </c>
      <c r="B264" s="544" t="s">
        <v>93</v>
      </c>
      <c r="C264" s="545">
        <v>9</v>
      </c>
      <c r="D264" s="545"/>
      <c r="E264" s="545">
        <f>C264*D264</f>
        <v>0</v>
      </c>
      <c r="F264" s="544" t="s">
        <v>2141</v>
      </c>
      <c r="G264" s="545"/>
      <c r="H264" s="545">
        <f>C264*G264</f>
        <v>0</v>
      </c>
      <c r="I264" s="545">
        <f>D264+G264</f>
        <v>0</v>
      </c>
      <c r="J264" s="545">
        <f>E264+H264</f>
        <v>0</v>
      </c>
      <c r="K264" s="545">
        <v>16</v>
      </c>
      <c r="L264" s="545">
        <f>C264*K264</f>
        <v>144</v>
      </c>
    </row>
    <row r="265" spans="1:12">
      <c r="A265" s="544" t="s">
        <v>2276</v>
      </c>
      <c r="B265" s="544" t="s">
        <v>93</v>
      </c>
      <c r="C265" s="545">
        <v>4</v>
      </c>
      <c r="D265" s="545"/>
      <c r="E265" s="545">
        <f>C265*D265</f>
        <v>0</v>
      </c>
      <c r="F265" s="544" t="s">
        <v>2141</v>
      </c>
      <c r="G265" s="545"/>
      <c r="H265" s="545">
        <f>C265*G265</f>
        <v>0</v>
      </c>
      <c r="I265" s="545">
        <f>D265+G265</f>
        <v>0</v>
      </c>
      <c r="J265" s="545">
        <f>E265+H265</f>
        <v>0</v>
      </c>
      <c r="K265" s="545">
        <v>21</v>
      </c>
      <c r="L265" s="545">
        <f>C265*K265</f>
        <v>84</v>
      </c>
    </row>
    <row r="266" spans="1:12">
      <c r="A266" s="553" t="s">
        <v>2174</v>
      </c>
      <c r="B266" s="553" t="s">
        <v>2054</v>
      </c>
      <c r="C266" s="554"/>
      <c r="D266" s="554"/>
      <c r="E266" s="554"/>
      <c r="F266" s="553" t="s">
        <v>2054</v>
      </c>
      <c r="G266" s="554"/>
      <c r="H266" s="554"/>
      <c r="I266" s="554"/>
      <c r="J266" s="554"/>
      <c r="K266" s="554"/>
      <c r="L266" s="554"/>
    </row>
    <row r="267" spans="1:12">
      <c r="A267" s="553" t="s">
        <v>2203</v>
      </c>
      <c r="B267" s="553" t="s">
        <v>2054</v>
      </c>
      <c r="C267" s="554"/>
      <c r="D267" s="554"/>
      <c r="E267" s="554"/>
      <c r="F267" s="553" t="s">
        <v>2054</v>
      </c>
      <c r="G267" s="554"/>
      <c r="H267" s="554"/>
      <c r="I267" s="554"/>
      <c r="J267" s="554"/>
      <c r="K267" s="554"/>
      <c r="L267" s="554"/>
    </row>
    <row r="268" spans="1:12">
      <c r="A268" s="544" t="s">
        <v>2277</v>
      </c>
      <c r="B268" s="544" t="s">
        <v>93</v>
      </c>
      <c r="C268" s="545">
        <v>13</v>
      </c>
      <c r="D268" s="545"/>
      <c r="E268" s="545">
        <f>C268*D268</f>
        <v>0</v>
      </c>
      <c r="F268" s="544" t="s">
        <v>2125</v>
      </c>
      <c r="G268" s="545"/>
      <c r="H268" s="545">
        <f>C268*G268</f>
        <v>0</v>
      </c>
      <c r="I268" s="545">
        <f>D268+G268</f>
        <v>0</v>
      </c>
      <c r="J268" s="545">
        <f>E268+H268</f>
        <v>0</v>
      </c>
      <c r="K268" s="545">
        <v>0</v>
      </c>
      <c r="L268" s="545">
        <f>C268*K268</f>
        <v>0</v>
      </c>
    </row>
    <row r="269" spans="1:12">
      <c r="A269" s="553" t="s">
        <v>2278</v>
      </c>
      <c r="B269" s="553" t="s">
        <v>2054</v>
      </c>
      <c r="C269" s="554"/>
      <c r="D269" s="554"/>
      <c r="E269" s="554"/>
      <c r="F269" s="553" t="s">
        <v>2054</v>
      </c>
      <c r="G269" s="554"/>
      <c r="H269" s="554"/>
      <c r="I269" s="554"/>
      <c r="J269" s="554"/>
      <c r="K269" s="554"/>
      <c r="L269" s="554"/>
    </row>
    <row r="270" spans="1:12">
      <c r="A270" s="553" t="s">
        <v>2279</v>
      </c>
      <c r="B270" s="553" t="s">
        <v>2054</v>
      </c>
      <c r="C270" s="554"/>
      <c r="D270" s="554"/>
      <c r="E270" s="554"/>
      <c r="F270" s="553" t="s">
        <v>2054</v>
      </c>
      <c r="G270" s="554"/>
      <c r="H270" s="554"/>
      <c r="I270" s="554"/>
      <c r="J270" s="554"/>
      <c r="K270" s="554"/>
      <c r="L270" s="554"/>
    </row>
    <row r="271" spans="1:12">
      <c r="A271" s="553" t="s">
        <v>2280</v>
      </c>
      <c r="B271" s="553" t="s">
        <v>2054</v>
      </c>
      <c r="C271" s="554"/>
      <c r="D271" s="554"/>
      <c r="E271" s="554"/>
      <c r="F271" s="553" t="s">
        <v>2054</v>
      </c>
      <c r="G271" s="554"/>
      <c r="H271" s="554"/>
      <c r="I271" s="554"/>
      <c r="J271" s="554"/>
      <c r="K271" s="554"/>
      <c r="L271" s="554"/>
    </row>
    <row r="272" spans="1:12">
      <c r="A272" s="544" t="s">
        <v>2195</v>
      </c>
      <c r="B272" s="544" t="s">
        <v>93</v>
      </c>
      <c r="C272" s="545">
        <v>2</v>
      </c>
      <c r="D272" s="545"/>
      <c r="E272" s="545">
        <f>C272*D272</f>
        <v>0</v>
      </c>
      <c r="F272" s="544" t="s">
        <v>2141</v>
      </c>
      <c r="G272" s="545"/>
      <c r="H272" s="545">
        <f>C272*G272</f>
        <v>0</v>
      </c>
      <c r="I272" s="545">
        <f>D272+G272</f>
        <v>0</v>
      </c>
      <c r="J272" s="545">
        <f>E272+H272</f>
        <v>0</v>
      </c>
      <c r="K272" s="545">
        <v>0</v>
      </c>
      <c r="L272" s="545">
        <f>C272*K272</f>
        <v>0</v>
      </c>
    </row>
    <row r="273" spans="1:12">
      <c r="A273" s="544" t="s">
        <v>2196</v>
      </c>
      <c r="B273" s="544" t="s">
        <v>93</v>
      </c>
      <c r="C273" s="545">
        <v>2</v>
      </c>
      <c r="D273" s="545"/>
      <c r="E273" s="545">
        <f>C273*D273</f>
        <v>0</v>
      </c>
      <c r="F273" s="544" t="s">
        <v>2141</v>
      </c>
      <c r="G273" s="545"/>
      <c r="H273" s="545">
        <f>C273*G273</f>
        <v>0</v>
      </c>
      <c r="I273" s="545">
        <f>D273+G273</f>
        <v>0</v>
      </c>
      <c r="J273" s="545">
        <f>E273+H273</f>
        <v>0</v>
      </c>
      <c r="K273" s="545">
        <v>0</v>
      </c>
      <c r="L273" s="545">
        <f>C273*K273</f>
        <v>0</v>
      </c>
    </row>
    <row r="274" spans="1:12">
      <c r="A274" s="553" t="s">
        <v>2174</v>
      </c>
      <c r="B274" s="553" t="s">
        <v>2054</v>
      </c>
      <c r="C274" s="554"/>
      <c r="D274" s="554"/>
      <c r="E274" s="554"/>
      <c r="F274" s="553" t="s">
        <v>2054</v>
      </c>
      <c r="G274" s="554"/>
      <c r="H274" s="554"/>
      <c r="I274" s="554"/>
      <c r="J274" s="554"/>
      <c r="K274" s="554"/>
      <c r="L274" s="554"/>
    </row>
    <row r="275" spans="1:12">
      <c r="A275" s="553" t="s">
        <v>2203</v>
      </c>
      <c r="B275" s="553" t="s">
        <v>2054</v>
      </c>
      <c r="C275" s="554"/>
      <c r="D275" s="554"/>
      <c r="E275" s="554"/>
      <c r="F275" s="553" t="s">
        <v>2054</v>
      </c>
      <c r="G275" s="554"/>
      <c r="H275" s="554"/>
      <c r="I275" s="554"/>
      <c r="J275" s="554"/>
      <c r="K275" s="554"/>
      <c r="L275" s="554"/>
    </row>
    <row r="276" spans="1:12">
      <c r="A276" s="544" t="s">
        <v>2204</v>
      </c>
      <c r="B276" s="544" t="s">
        <v>93</v>
      </c>
      <c r="C276" s="545">
        <v>4</v>
      </c>
      <c r="D276" s="545"/>
      <c r="E276" s="545">
        <f>C276*D276</f>
        <v>0</v>
      </c>
      <c r="F276" s="544" t="s">
        <v>2125</v>
      </c>
      <c r="G276" s="545"/>
      <c r="H276" s="545">
        <f>C276*G276</f>
        <v>0</v>
      </c>
      <c r="I276" s="545">
        <f>D276+G276</f>
        <v>0</v>
      </c>
      <c r="J276" s="545">
        <f>E276+H276</f>
        <v>0</v>
      </c>
      <c r="K276" s="545">
        <v>0</v>
      </c>
      <c r="L276" s="545">
        <f>C276*K276</f>
        <v>0</v>
      </c>
    </row>
    <row r="277" spans="1:12">
      <c r="A277" s="553" t="s">
        <v>2281</v>
      </c>
      <c r="B277" s="553" t="s">
        <v>2054</v>
      </c>
      <c r="C277" s="554"/>
      <c r="D277" s="554"/>
      <c r="E277" s="554"/>
      <c r="F277" s="553" t="s">
        <v>2054</v>
      </c>
      <c r="G277" s="554"/>
      <c r="H277" s="554"/>
      <c r="I277" s="554"/>
      <c r="J277" s="554"/>
      <c r="K277" s="554"/>
      <c r="L277" s="554"/>
    </row>
    <row r="278" spans="1:12">
      <c r="A278" s="553" t="s">
        <v>2282</v>
      </c>
      <c r="B278" s="553" t="s">
        <v>2054</v>
      </c>
      <c r="C278" s="554"/>
      <c r="D278" s="554"/>
      <c r="E278" s="554"/>
      <c r="F278" s="553" t="s">
        <v>2054</v>
      </c>
      <c r="G278" s="554"/>
      <c r="H278" s="554"/>
      <c r="I278" s="554"/>
      <c r="J278" s="554"/>
      <c r="K278" s="554"/>
      <c r="L278" s="554"/>
    </row>
    <row r="279" spans="1:12">
      <c r="A279" s="544" t="s">
        <v>2283</v>
      </c>
      <c r="B279" s="544" t="s">
        <v>93</v>
      </c>
      <c r="C279" s="545">
        <v>2</v>
      </c>
      <c r="D279" s="545"/>
      <c r="E279" s="545">
        <f>C279*D279</f>
        <v>0</v>
      </c>
      <c r="F279" s="544" t="s">
        <v>2141</v>
      </c>
      <c r="G279" s="545"/>
      <c r="H279" s="545">
        <f>C279*G279</f>
        <v>0</v>
      </c>
      <c r="I279" s="545">
        <f>D279+G279</f>
        <v>0</v>
      </c>
      <c r="J279" s="545">
        <f>E279+H279</f>
        <v>0</v>
      </c>
      <c r="K279" s="545">
        <v>19</v>
      </c>
      <c r="L279" s="545">
        <f>C279*K279</f>
        <v>38</v>
      </c>
    </row>
    <row r="280" spans="1:12">
      <c r="A280" s="553" t="s">
        <v>2174</v>
      </c>
      <c r="B280" s="553" t="s">
        <v>2054</v>
      </c>
      <c r="C280" s="554"/>
      <c r="D280" s="554"/>
      <c r="E280" s="554"/>
      <c r="F280" s="553" t="s">
        <v>2054</v>
      </c>
      <c r="G280" s="554"/>
      <c r="H280" s="554"/>
      <c r="I280" s="554"/>
      <c r="J280" s="554"/>
      <c r="K280" s="554"/>
      <c r="L280" s="554"/>
    </row>
    <row r="281" spans="1:12">
      <c r="A281" s="553" t="s">
        <v>2203</v>
      </c>
      <c r="B281" s="553" t="s">
        <v>2054</v>
      </c>
      <c r="C281" s="554"/>
      <c r="D281" s="554"/>
      <c r="E281" s="554"/>
      <c r="F281" s="553" t="s">
        <v>2054</v>
      </c>
      <c r="G281" s="554"/>
      <c r="H281" s="554"/>
      <c r="I281" s="554"/>
      <c r="J281" s="554"/>
      <c r="K281" s="554"/>
      <c r="L281" s="554"/>
    </row>
    <row r="282" spans="1:12">
      <c r="A282" s="544" t="s">
        <v>2277</v>
      </c>
      <c r="B282" s="544" t="s">
        <v>93</v>
      </c>
      <c r="C282" s="545">
        <v>2</v>
      </c>
      <c r="D282" s="545"/>
      <c r="E282" s="545">
        <f>C282*D282</f>
        <v>0</v>
      </c>
      <c r="F282" s="544" t="s">
        <v>2125</v>
      </c>
      <c r="G282" s="545"/>
      <c r="H282" s="545">
        <f>C282*G282</f>
        <v>0</v>
      </c>
      <c r="I282" s="545">
        <f>D282+G282</f>
        <v>0</v>
      </c>
      <c r="J282" s="545">
        <f>E282+H282</f>
        <v>0</v>
      </c>
      <c r="K282" s="545">
        <v>0</v>
      </c>
      <c r="L282" s="545">
        <f>C282*K282</f>
        <v>0</v>
      </c>
    </row>
    <row r="283" spans="1:12">
      <c r="A283" s="553" t="s">
        <v>2284</v>
      </c>
      <c r="B283" s="553" t="s">
        <v>2054</v>
      </c>
      <c r="C283" s="554"/>
      <c r="D283" s="554"/>
      <c r="E283" s="554"/>
      <c r="F283" s="553" t="s">
        <v>2054</v>
      </c>
      <c r="G283" s="554"/>
      <c r="H283" s="554"/>
      <c r="I283" s="554"/>
      <c r="J283" s="554"/>
      <c r="K283" s="554"/>
      <c r="L283" s="554"/>
    </row>
    <row r="284" spans="1:12">
      <c r="A284" s="553" t="s">
        <v>2285</v>
      </c>
      <c r="B284" s="553" t="s">
        <v>2054</v>
      </c>
      <c r="C284" s="554"/>
      <c r="D284" s="554"/>
      <c r="E284" s="554"/>
      <c r="F284" s="553" t="s">
        <v>2054</v>
      </c>
      <c r="G284" s="554"/>
      <c r="H284" s="554"/>
      <c r="I284" s="554"/>
      <c r="J284" s="554"/>
      <c r="K284" s="554"/>
      <c r="L284" s="554"/>
    </row>
    <row r="285" spans="1:12">
      <c r="A285" s="544" t="s">
        <v>2286</v>
      </c>
      <c r="B285" s="544" t="s">
        <v>93</v>
      </c>
      <c r="C285" s="545">
        <v>2</v>
      </c>
      <c r="D285" s="545"/>
      <c r="E285" s="545">
        <f>C285*D285</f>
        <v>0</v>
      </c>
      <c r="F285" s="544" t="s">
        <v>2141</v>
      </c>
      <c r="G285" s="545"/>
      <c r="H285" s="545">
        <f>C285*G285</f>
        <v>0</v>
      </c>
      <c r="I285" s="545">
        <f>D285+G285</f>
        <v>0</v>
      </c>
      <c r="J285" s="545">
        <f>E285+H285</f>
        <v>0</v>
      </c>
      <c r="K285" s="545">
        <v>0</v>
      </c>
      <c r="L285" s="545">
        <f>C285*K285</f>
        <v>0</v>
      </c>
    </row>
    <row r="286" spans="1:12">
      <c r="A286" s="553" t="s">
        <v>2212</v>
      </c>
      <c r="B286" s="553" t="s">
        <v>2054</v>
      </c>
      <c r="C286" s="554"/>
      <c r="D286" s="554"/>
      <c r="E286" s="554"/>
      <c r="F286" s="553" t="s">
        <v>2054</v>
      </c>
      <c r="G286" s="554"/>
      <c r="H286" s="554"/>
      <c r="I286" s="554"/>
      <c r="J286" s="554"/>
      <c r="K286" s="554"/>
      <c r="L286" s="554"/>
    </row>
    <row r="287" spans="1:12">
      <c r="A287" s="544" t="s">
        <v>2147</v>
      </c>
      <c r="B287" s="544" t="s">
        <v>93</v>
      </c>
      <c r="C287" s="545">
        <v>2</v>
      </c>
      <c r="D287" s="545"/>
      <c r="E287" s="545">
        <f>C287*D287</f>
        <v>0</v>
      </c>
      <c r="F287" s="544" t="s">
        <v>2125</v>
      </c>
      <c r="G287" s="545"/>
      <c r="H287" s="545">
        <f>C287*G287</f>
        <v>0</v>
      </c>
      <c r="I287" s="545">
        <f>D287+G287</f>
        <v>0</v>
      </c>
      <c r="J287" s="545">
        <f>E287+H287</f>
        <v>0</v>
      </c>
      <c r="K287" s="545">
        <v>0</v>
      </c>
      <c r="L287" s="545">
        <f>C287*K287</f>
        <v>0</v>
      </c>
    </row>
    <row r="288" spans="1:12">
      <c r="A288" s="553" t="s">
        <v>2287</v>
      </c>
      <c r="B288" s="553" t="s">
        <v>2054</v>
      </c>
      <c r="C288" s="554"/>
      <c r="D288" s="554"/>
      <c r="E288" s="554"/>
      <c r="F288" s="553" t="s">
        <v>2054</v>
      </c>
      <c r="G288" s="554"/>
      <c r="H288" s="554"/>
      <c r="I288" s="554"/>
      <c r="J288" s="554"/>
      <c r="K288" s="554"/>
      <c r="L288" s="554"/>
    </row>
    <row r="289" spans="1:12">
      <c r="A289" s="553" t="s">
        <v>2288</v>
      </c>
      <c r="B289" s="553" t="s">
        <v>2054</v>
      </c>
      <c r="C289" s="554"/>
      <c r="D289" s="554"/>
      <c r="E289" s="554"/>
      <c r="F289" s="553" t="s">
        <v>2054</v>
      </c>
      <c r="G289" s="554"/>
      <c r="H289" s="554"/>
      <c r="I289" s="554"/>
      <c r="J289" s="554"/>
      <c r="K289" s="554"/>
      <c r="L289" s="554"/>
    </row>
    <row r="290" spans="1:12">
      <c r="A290" s="544" t="s">
        <v>2286</v>
      </c>
      <c r="B290" s="544" t="s">
        <v>93</v>
      </c>
      <c r="C290" s="545">
        <v>16</v>
      </c>
      <c r="D290" s="545"/>
      <c r="E290" s="545">
        <f>C290*D290</f>
        <v>0</v>
      </c>
      <c r="F290" s="544" t="s">
        <v>2141</v>
      </c>
      <c r="G290" s="545"/>
      <c r="H290" s="545">
        <f>C290*G290</f>
        <v>0</v>
      </c>
      <c r="I290" s="545">
        <f t="shared" ref="I290:J293" si="24">D290+G290</f>
        <v>0</v>
      </c>
      <c r="J290" s="545">
        <f t="shared" si="24"/>
        <v>0</v>
      </c>
      <c r="K290" s="545">
        <v>0</v>
      </c>
      <c r="L290" s="545">
        <f>C290*K290</f>
        <v>0</v>
      </c>
    </row>
    <row r="291" spans="1:12">
      <c r="A291" s="544" t="s">
        <v>2289</v>
      </c>
      <c r="B291" s="544" t="s">
        <v>93</v>
      </c>
      <c r="C291" s="545">
        <v>5</v>
      </c>
      <c r="D291" s="545"/>
      <c r="E291" s="545">
        <f>C291*D291</f>
        <v>0</v>
      </c>
      <c r="F291" s="544" t="s">
        <v>2141</v>
      </c>
      <c r="G291" s="545"/>
      <c r="H291" s="545">
        <f>C291*G291</f>
        <v>0</v>
      </c>
      <c r="I291" s="545">
        <f t="shared" si="24"/>
        <v>0</v>
      </c>
      <c r="J291" s="545">
        <f t="shared" si="24"/>
        <v>0</v>
      </c>
      <c r="K291" s="545">
        <v>0</v>
      </c>
      <c r="L291" s="545">
        <f>C291*K291</f>
        <v>0</v>
      </c>
    </row>
    <row r="292" spans="1:12">
      <c r="A292" s="544" t="s">
        <v>2236</v>
      </c>
      <c r="B292" s="544" t="s">
        <v>93</v>
      </c>
      <c r="C292" s="545">
        <v>8</v>
      </c>
      <c r="D292" s="545"/>
      <c r="E292" s="545">
        <f>C292*D292</f>
        <v>0</v>
      </c>
      <c r="F292" s="544" t="s">
        <v>2141</v>
      </c>
      <c r="G292" s="545"/>
      <c r="H292" s="545">
        <f>C292*G292</f>
        <v>0</v>
      </c>
      <c r="I292" s="545">
        <f t="shared" si="24"/>
        <v>0</v>
      </c>
      <c r="J292" s="545">
        <f t="shared" si="24"/>
        <v>0</v>
      </c>
      <c r="K292" s="545">
        <v>0</v>
      </c>
      <c r="L292" s="545">
        <f>C292*K292</f>
        <v>0</v>
      </c>
    </row>
    <row r="293" spans="1:12">
      <c r="A293" s="544" t="s">
        <v>2290</v>
      </c>
      <c r="B293" s="544" t="s">
        <v>93</v>
      </c>
      <c r="C293" s="545">
        <v>6</v>
      </c>
      <c r="D293" s="545"/>
      <c r="E293" s="545">
        <f>C293*D293</f>
        <v>0</v>
      </c>
      <c r="F293" s="544" t="s">
        <v>2141</v>
      </c>
      <c r="G293" s="545"/>
      <c r="H293" s="545">
        <f>C293*G293</f>
        <v>0</v>
      </c>
      <c r="I293" s="545">
        <f t="shared" si="24"/>
        <v>0</v>
      </c>
      <c r="J293" s="545">
        <f t="shared" si="24"/>
        <v>0</v>
      </c>
      <c r="K293" s="545">
        <v>0</v>
      </c>
      <c r="L293" s="545">
        <f>C293*K293</f>
        <v>0</v>
      </c>
    </row>
    <row r="294" spans="1:12">
      <c r="A294" s="553" t="s">
        <v>2212</v>
      </c>
      <c r="B294" s="553" t="s">
        <v>2054</v>
      </c>
      <c r="C294" s="554"/>
      <c r="D294" s="554"/>
      <c r="E294" s="554"/>
      <c r="F294" s="553" t="s">
        <v>2054</v>
      </c>
      <c r="G294" s="554"/>
      <c r="H294" s="554"/>
      <c r="I294" s="554"/>
      <c r="J294" s="554"/>
      <c r="K294" s="554"/>
      <c r="L294" s="554"/>
    </row>
    <row r="295" spans="1:12">
      <c r="A295" s="544" t="s">
        <v>2147</v>
      </c>
      <c r="B295" s="544" t="s">
        <v>93</v>
      </c>
      <c r="C295" s="545">
        <v>16</v>
      </c>
      <c r="D295" s="545"/>
      <c r="E295" s="545">
        <f>C295*D295</f>
        <v>0</v>
      </c>
      <c r="F295" s="544" t="s">
        <v>2125</v>
      </c>
      <c r="G295" s="545"/>
      <c r="H295" s="545">
        <f>C295*G295</f>
        <v>0</v>
      </c>
      <c r="I295" s="545">
        <f t="shared" ref="I295:J301" si="25">D295+G295</f>
        <v>0</v>
      </c>
      <c r="J295" s="545">
        <f t="shared" si="25"/>
        <v>0</v>
      </c>
      <c r="K295" s="545">
        <v>0</v>
      </c>
      <c r="L295" s="545">
        <f>C295*K295</f>
        <v>0</v>
      </c>
    </row>
    <row r="296" spans="1:12">
      <c r="A296" s="544" t="s">
        <v>2149</v>
      </c>
      <c r="B296" s="544" t="s">
        <v>93</v>
      </c>
      <c r="C296" s="545">
        <v>5</v>
      </c>
      <c r="D296" s="545"/>
      <c r="E296" s="545">
        <f>C296*D296</f>
        <v>0</v>
      </c>
      <c r="F296" s="544" t="s">
        <v>2125</v>
      </c>
      <c r="G296" s="545"/>
      <c r="H296" s="545">
        <f>C296*G296</f>
        <v>0</v>
      </c>
      <c r="I296" s="545">
        <f t="shared" si="25"/>
        <v>0</v>
      </c>
      <c r="J296" s="545">
        <f t="shared" si="25"/>
        <v>0</v>
      </c>
      <c r="K296" s="545">
        <v>0</v>
      </c>
      <c r="L296" s="545">
        <f>C296*K296</f>
        <v>0</v>
      </c>
    </row>
    <row r="297" spans="1:12">
      <c r="A297" s="544" t="s">
        <v>2150</v>
      </c>
      <c r="B297" s="544" t="s">
        <v>93</v>
      </c>
      <c r="C297" s="545">
        <v>8</v>
      </c>
      <c r="D297" s="545"/>
      <c r="E297" s="545">
        <f>C297*D297</f>
        <v>0</v>
      </c>
      <c r="F297" s="544" t="s">
        <v>2125</v>
      </c>
      <c r="G297" s="545"/>
      <c r="H297" s="545">
        <f>C297*G297</f>
        <v>0</v>
      </c>
      <c r="I297" s="545">
        <f t="shared" si="25"/>
        <v>0</v>
      </c>
      <c r="J297" s="545">
        <f t="shared" si="25"/>
        <v>0</v>
      </c>
      <c r="K297" s="545">
        <v>0</v>
      </c>
      <c r="L297" s="545">
        <f>C297*K297</f>
        <v>0</v>
      </c>
    </row>
    <row r="298" spans="1:12">
      <c r="A298" s="544" t="s">
        <v>2151</v>
      </c>
      <c r="B298" s="544" t="s">
        <v>93</v>
      </c>
      <c r="C298" s="545">
        <v>6</v>
      </c>
      <c r="D298" s="545"/>
      <c r="E298" s="545">
        <f>C298*D298</f>
        <v>0</v>
      </c>
      <c r="F298" s="544" t="s">
        <v>2125</v>
      </c>
      <c r="G298" s="545"/>
      <c r="H298" s="545">
        <f>C298*G298</f>
        <v>0</v>
      </c>
      <c r="I298" s="545">
        <f t="shared" si="25"/>
        <v>0</v>
      </c>
      <c r="J298" s="545">
        <f t="shared" si="25"/>
        <v>0</v>
      </c>
      <c r="K298" s="545">
        <v>0</v>
      </c>
      <c r="L298" s="545">
        <f>C298*K298</f>
        <v>0</v>
      </c>
    </row>
    <row r="299" spans="1:12" ht="52">
      <c r="A299" s="555" t="s">
        <v>2291</v>
      </c>
      <c r="B299" s="553" t="s">
        <v>2054</v>
      </c>
      <c r="C299" s="554"/>
      <c r="D299" s="554"/>
      <c r="E299" s="554"/>
      <c r="F299" s="553" t="s">
        <v>2054</v>
      </c>
      <c r="G299" s="554"/>
      <c r="H299" s="554"/>
      <c r="I299" s="554">
        <f t="shared" si="25"/>
        <v>0</v>
      </c>
      <c r="J299" s="554">
        <f t="shared" si="25"/>
        <v>0</v>
      </c>
      <c r="K299" s="554"/>
      <c r="L299" s="554"/>
    </row>
    <row r="300" spans="1:12">
      <c r="A300" s="544" t="s">
        <v>2236</v>
      </c>
      <c r="B300" s="544" t="s">
        <v>93</v>
      </c>
      <c r="C300" s="545">
        <v>4</v>
      </c>
      <c r="D300" s="545"/>
      <c r="E300" s="545">
        <f>C300*D300</f>
        <v>0</v>
      </c>
      <c r="F300" s="544" t="s">
        <v>2125</v>
      </c>
      <c r="G300" s="545"/>
      <c r="H300" s="545">
        <f>C300*G300</f>
        <v>0</v>
      </c>
      <c r="I300" s="545">
        <f t="shared" si="25"/>
        <v>0</v>
      </c>
      <c r="J300" s="545">
        <f t="shared" si="25"/>
        <v>0</v>
      </c>
      <c r="K300" s="545">
        <v>0</v>
      </c>
      <c r="L300" s="545">
        <f>C300*K300</f>
        <v>0</v>
      </c>
    </row>
    <row r="301" spans="1:12">
      <c r="A301" s="544" t="s">
        <v>2290</v>
      </c>
      <c r="B301" s="544" t="s">
        <v>93</v>
      </c>
      <c r="C301" s="545">
        <v>4</v>
      </c>
      <c r="D301" s="545"/>
      <c r="E301" s="545">
        <f>C301*D301</f>
        <v>0</v>
      </c>
      <c r="F301" s="544" t="s">
        <v>2125</v>
      </c>
      <c r="G301" s="545"/>
      <c r="H301" s="545">
        <f>C301*G301</f>
        <v>0</v>
      </c>
      <c r="I301" s="545">
        <f t="shared" si="25"/>
        <v>0</v>
      </c>
      <c r="J301" s="545">
        <f t="shared" si="25"/>
        <v>0</v>
      </c>
      <c r="K301" s="545">
        <v>0</v>
      </c>
      <c r="L301" s="545">
        <f>C301*K301</f>
        <v>0</v>
      </c>
    </row>
    <row r="302" spans="1:12" ht="15">
      <c r="A302" s="546" t="s">
        <v>2292</v>
      </c>
      <c r="B302" s="546" t="s">
        <v>2054</v>
      </c>
      <c r="C302" s="547"/>
      <c r="D302" s="547"/>
      <c r="E302" s="547">
        <f>SUM(E261:E301)</f>
        <v>0</v>
      </c>
      <c r="F302" s="546" t="s">
        <v>2054</v>
      </c>
      <c r="G302" s="547"/>
      <c r="H302" s="547">
        <f>SUM(H261:H301)</f>
        <v>0</v>
      </c>
      <c r="I302" s="547"/>
      <c r="J302" s="547">
        <f>SUM(J261:J301)</f>
        <v>0</v>
      </c>
      <c r="K302" s="547"/>
      <c r="L302" s="547">
        <f>SUM(L261:L301)</f>
        <v>266</v>
      </c>
    </row>
    <row r="303" spans="1:12" ht="15">
      <c r="A303" s="546" t="s">
        <v>2068</v>
      </c>
      <c r="B303" s="546" t="s">
        <v>2054</v>
      </c>
      <c r="C303" s="547"/>
      <c r="D303" s="547"/>
      <c r="E303" s="547"/>
      <c r="F303" s="546" t="s">
        <v>2054</v>
      </c>
      <c r="G303" s="547"/>
      <c r="H303" s="547"/>
      <c r="I303" s="547"/>
      <c r="J303" s="547"/>
      <c r="K303" s="547"/>
      <c r="L303" s="547"/>
    </row>
    <row r="304" spans="1:12">
      <c r="A304" s="553" t="s">
        <v>2293</v>
      </c>
      <c r="B304" s="553" t="s">
        <v>2054</v>
      </c>
      <c r="C304" s="554"/>
      <c r="D304" s="554"/>
      <c r="E304" s="554"/>
      <c r="F304" s="553" t="s">
        <v>2054</v>
      </c>
      <c r="G304" s="554"/>
      <c r="H304" s="554"/>
      <c r="I304" s="554"/>
      <c r="J304" s="554"/>
      <c r="K304" s="554"/>
      <c r="L304" s="554"/>
    </row>
    <row r="305" spans="1:12">
      <c r="A305" s="544" t="s">
        <v>2294</v>
      </c>
      <c r="B305" s="544" t="s">
        <v>93</v>
      </c>
      <c r="C305" s="545">
        <v>14</v>
      </c>
      <c r="D305" s="545"/>
      <c r="E305" s="545">
        <f>C305*D305</f>
        <v>0</v>
      </c>
      <c r="F305" s="544" t="s">
        <v>2125</v>
      </c>
      <c r="G305" s="545"/>
      <c r="H305" s="545">
        <f>C305*G305</f>
        <v>0</v>
      </c>
      <c r="I305" s="545">
        <f>D305+G305</f>
        <v>0</v>
      </c>
      <c r="J305" s="545">
        <f>E305+H305</f>
        <v>0</v>
      </c>
      <c r="K305" s="545">
        <v>5.4</v>
      </c>
      <c r="L305" s="545">
        <f>C305*K305</f>
        <v>75.600000000000009</v>
      </c>
    </row>
    <row r="306" spans="1:12">
      <c r="A306" s="544" t="s">
        <v>2295</v>
      </c>
      <c r="B306" s="544" t="s">
        <v>93</v>
      </c>
      <c r="C306" s="545">
        <v>8</v>
      </c>
      <c r="D306" s="545"/>
      <c r="E306" s="545">
        <f>C306*D306</f>
        <v>0</v>
      </c>
      <c r="F306" s="544" t="s">
        <v>2125</v>
      </c>
      <c r="G306" s="545"/>
      <c r="H306" s="545">
        <f>C306*G306</f>
        <v>0</v>
      </c>
      <c r="I306" s="545">
        <f>D306+G306</f>
        <v>0</v>
      </c>
      <c r="J306" s="545">
        <f>E306+H306</f>
        <v>0</v>
      </c>
      <c r="K306" s="545">
        <v>9</v>
      </c>
      <c r="L306" s="545">
        <f>C306*K306</f>
        <v>72</v>
      </c>
    </row>
    <row r="307" spans="1:12" ht="26">
      <c r="A307" s="555" t="s">
        <v>2296</v>
      </c>
      <c r="B307" s="553" t="s">
        <v>2054</v>
      </c>
      <c r="C307" s="554"/>
      <c r="D307" s="554"/>
      <c r="E307" s="554"/>
      <c r="F307" s="553" t="s">
        <v>2054</v>
      </c>
      <c r="G307" s="554"/>
      <c r="H307" s="554"/>
      <c r="I307" s="554"/>
      <c r="J307" s="554"/>
      <c r="K307" s="554"/>
      <c r="L307" s="554"/>
    </row>
    <row r="308" spans="1:12">
      <c r="A308" s="544" t="s">
        <v>2297</v>
      </c>
      <c r="B308" s="544" t="s">
        <v>93</v>
      </c>
      <c r="C308" s="545">
        <v>14</v>
      </c>
      <c r="D308" s="545"/>
      <c r="E308" s="545">
        <f>C308*D308</f>
        <v>0</v>
      </c>
      <c r="F308" s="544" t="s">
        <v>2125</v>
      </c>
      <c r="G308" s="545"/>
      <c r="H308" s="545">
        <f>C308*G308</f>
        <v>0</v>
      </c>
      <c r="I308" s="545">
        <f>D308+G308</f>
        <v>0</v>
      </c>
      <c r="J308" s="545">
        <f>E308+H308</f>
        <v>0</v>
      </c>
      <c r="K308" s="545">
        <v>1.7</v>
      </c>
      <c r="L308" s="545">
        <f>C308*K308</f>
        <v>23.8</v>
      </c>
    </row>
    <row r="309" spans="1:12">
      <c r="A309" s="544" t="s">
        <v>2298</v>
      </c>
      <c r="B309" s="544" t="s">
        <v>93</v>
      </c>
      <c r="C309" s="545">
        <v>5</v>
      </c>
      <c r="D309" s="545"/>
      <c r="E309" s="545">
        <f>C309*D309</f>
        <v>0</v>
      </c>
      <c r="F309" s="544" t="s">
        <v>2125</v>
      </c>
      <c r="G309" s="545"/>
      <c r="H309" s="545">
        <f>C309*G309</f>
        <v>0</v>
      </c>
      <c r="I309" s="545">
        <f>D309+G309</f>
        <v>0</v>
      </c>
      <c r="J309" s="545">
        <f>E309+H309</f>
        <v>0</v>
      </c>
      <c r="K309" s="545">
        <v>2.1</v>
      </c>
      <c r="L309" s="545">
        <f>C309*K309</f>
        <v>10.5</v>
      </c>
    </row>
    <row r="310" spans="1:12">
      <c r="A310" s="553" t="s">
        <v>2299</v>
      </c>
      <c r="B310" s="553" t="s">
        <v>2054</v>
      </c>
      <c r="C310" s="554"/>
      <c r="D310" s="554"/>
      <c r="E310" s="554"/>
      <c r="F310" s="553" t="s">
        <v>2054</v>
      </c>
      <c r="G310" s="554"/>
      <c r="H310" s="554"/>
      <c r="I310" s="554"/>
      <c r="J310" s="554"/>
      <c r="K310" s="554"/>
      <c r="L310" s="554"/>
    </row>
    <row r="311" spans="1:12">
      <c r="A311" s="544" t="s">
        <v>2300</v>
      </c>
      <c r="B311" s="544" t="s">
        <v>93</v>
      </c>
      <c r="C311" s="545">
        <v>12</v>
      </c>
      <c r="D311" s="545"/>
      <c r="E311" s="545">
        <f>C311*D311</f>
        <v>0</v>
      </c>
      <c r="F311" s="544" t="s">
        <v>2125</v>
      </c>
      <c r="G311" s="545"/>
      <c r="H311" s="545">
        <f>C311*G311</f>
        <v>0</v>
      </c>
      <c r="I311" s="545">
        <f>D311+G311</f>
        <v>0</v>
      </c>
      <c r="J311" s="545">
        <f>E311+H311</f>
        <v>0</v>
      </c>
      <c r="K311" s="545">
        <v>0.7</v>
      </c>
      <c r="L311" s="545">
        <f>C311*K311</f>
        <v>8.3999999999999986</v>
      </c>
    </row>
    <row r="312" spans="1:12">
      <c r="A312" s="553" t="s">
        <v>2301</v>
      </c>
      <c r="B312" s="553" t="s">
        <v>2054</v>
      </c>
      <c r="C312" s="554"/>
      <c r="D312" s="554"/>
      <c r="E312" s="554"/>
      <c r="F312" s="553" t="s">
        <v>2054</v>
      </c>
      <c r="G312" s="554"/>
      <c r="H312" s="554"/>
      <c r="I312" s="554"/>
      <c r="J312" s="554"/>
      <c r="K312" s="554"/>
      <c r="L312" s="554"/>
    </row>
    <row r="313" spans="1:12">
      <c r="A313" s="544" t="s">
        <v>2302</v>
      </c>
      <c r="B313" s="544" t="s">
        <v>93</v>
      </c>
      <c r="C313" s="545">
        <v>30</v>
      </c>
      <c r="D313" s="545"/>
      <c r="E313" s="545">
        <f>C313*D313</f>
        <v>0</v>
      </c>
      <c r="F313" s="544" t="s">
        <v>2125</v>
      </c>
      <c r="G313" s="545"/>
      <c r="H313" s="545">
        <f>C313*G313</f>
        <v>0</v>
      </c>
      <c r="I313" s="545">
        <f>D313+G313</f>
        <v>0</v>
      </c>
      <c r="J313" s="545">
        <f>E313+H313</f>
        <v>0</v>
      </c>
      <c r="K313" s="545">
        <v>1</v>
      </c>
      <c r="L313" s="545">
        <f>C313*K313</f>
        <v>30</v>
      </c>
    </row>
    <row r="314" spans="1:12">
      <c r="A314" s="544" t="s">
        <v>2303</v>
      </c>
      <c r="B314" s="544" t="s">
        <v>93</v>
      </c>
      <c r="C314" s="545">
        <v>30</v>
      </c>
      <c r="D314" s="545"/>
      <c r="E314" s="545">
        <f>C314*D314</f>
        <v>0</v>
      </c>
      <c r="F314" s="544" t="s">
        <v>2125</v>
      </c>
      <c r="G314" s="545"/>
      <c r="H314" s="545">
        <f>C314*G314</f>
        <v>0</v>
      </c>
      <c r="I314" s="545">
        <f>D314+G314</f>
        <v>0</v>
      </c>
      <c r="J314" s="545">
        <f>E314+H314</f>
        <v>0</v>
      </c>
      <c r="K314" s="545">
        <v>1.5</v>
      </c>
      <c r="L314" s="545">
        <f>C314*K314</f>
        <v>45</v>
      </c>
    </row>
    <row r="315" spans="1:12">
      <c r="A315" s="553" t="s">
        <v>2304</v>
      </c>
      <c r="B315" s="553" t="s">
        <v>2054</v>
      </c>
      <c r="C315" s="554"/>
      <c r="D315" s="554"/>
      <c r="E315" s="554"/>
      <c r="F315" s="553" t="s">
        <v>2054</v>
      </c>
      <c r="G315" s="554"/>
      <c r="H315" s="554"/>
      <c r="I315" s="554"/>
      <c r="J315" s="554"/>
      <c r="K315" s="554"/>
      <c r="L315" s="554"/>
    </row>
    <row r="316" spans="1:12">
      <c r="A316" s="544" t="s">
        <v>2305</v>
      </c>
      <c r="B316" s="544" t="s">
        <v>93</v>
      </c>
      <c r="C316" s="545">
        <v>84</v>
      </c>
      <c r="D316" s="545"/>
      <c r="E316" s="545">
        <f>C316*D316</f>
        <v>0</v>
      </c>
      <c r="F316" s="544" t="s">
        <v>2125</v>
      </c>
      <c r="G316" s="545"/>
      <c r="H316" s="545">
        <f>C316*G316</f>
        <v>0</v>
      </c>
      <c r="I316" s="545">
        <f>D316+G316</f>
        <v>0</v>
      </c>
      <c r="J316" s="545">
        <f>E316+H316</f>
        <v>0</v>
      </c>
      <c r="K316" s="545">
        <v>0.1</v>
      </c>
      <c r="L316" s="545">
        <f>C316*K316</f>
        <v>8.4</v>
      </c>
    </row>
    <row r="317" spans="1:12" ht="39">
      <c r="A317" s="555" t="s">
        <v>2306</v>
      </c>
      <c r="B317" s="553" t="s">
        <v>2054</v>
      </c>
      <c r="C317" s="554"/>
      <c r="D317" s="554"/>
      <c r="E317" s="554"/>
      <c r="F317" s="553" t="s">
        <v>2054</v>
      </c>
      <c r="G317" s="554"/>
      <c r="H317" s="554"/>
      <c r="I317" s="554"/>
      <c r="J317" s="554"/>
      <c r="K317" s="554"/>
      <c r="L317" s="554"/>
    </row>
    <row r="318" spans="1:12">
      <c r="A318" s="544" t="s">
        <v>2054</v>
      </c>
      <c r="B318" s="544" t="s">
        <v>1768</v>
      </c>
      <c r="C318" s="545">
        <v>1</v>
      </c>
      <c r="D318" s="545"/>
      <c r="E318" s="545">
        <f>C318*D318</f>
        <v>0</v>
      </c>
      <c r="F318" s="544" t="s">
        <v>2125</v>
      </c>
      <c r="G318" s="545"/>
      <c r="H318" s="545">
        <f>C318*G318</f>
        <v>0</v>
      </c>
      <c r="I318" s="545">
        <f>D318+G318</f>
        <v>0</v>
      </c>
      <c r="J318" s="545">
        <f>E318+H318</f>
        <v>0</v>
      </c>
      <c r="K318" s="545">
        <v>0</v>
      </c>
      <c r="L318" s="545">
        <f>C318*K318</f>
        <v>0</v>
      </c>
    </row>
    <row r="319" spans="1:12" ht="15">
      <c r="A319" s="546" t="s">
        <v>2307</v>
      </c>
      <c r="B319" s="546" t="s">
        <v>2054</v>
      </c>
      <c r="C319" s="547"/>
      <c r="D319" s="547"/>
      <c r="E319" s="547">
        <f>SUM(E304:E318)</f>
        <v>0</v>
      </c>
      <c r="F319" s="546" t="s">
        <v>2054</v>
      </c>
      <c r="G319" s="547"/>
      <c r="H319" s="547">
        <f>SUM(H304:H318)</f>
        <v>0</v>
      </c>
      <c r="I319" s="547"/>
      <c r="J319" s="547">
        <f>SUM(J304:J318)</f>
        <v>0</v>
      </c>
      <c r="K319" s="547"/>
      <c r="L319" s="547">
        <f>SUM(L304:L318)</f>
        <v>273.70000000000005</v>
      </c>
    </row>
    <row r="320" spans="1:12" ht="15">
      <c r="A320" s="546" t="s">
        <v>2069</v>
      </c>
      <c r="B320" s="546" t="s">
        <v>2054</v>
      </c>
      <c r="C320" s="547"/>
      <c r="D320" s="547"/>
      <c r="E320" s="547"/>
      <c r="F320" s="546" t="s">
        <v>2054</v>
      </c>
      <c r="G320" s="547"/>
      <c r="H320" s="547"/>
      <c r="I320" s="547"/>
      <c r="J320" s="547"/>
      <c r="K320" s="547"/>
      <c r="L320" s="547"/>
    </row>
    <row r="321" spans="1:12">
      <c r="A321" s="553" t="s">
        <v>2308</v>
      </c>
      <c r="B321" s="553" t="s">
        <v>2054</v>
      </c>
      <c r="C321" s="554"/>
      <c r="D321" s="554"/>
      <c r="E321" s="554"/>
      <c r="F321" s="553" t="s">
        <v>2054</v>
      </c>
      <c r="G321" s="554"/>
      <c r="H321" s="554"/>
      <c r="I321" s="554">
        <f t="shared" ref="I321:J325" si="26">D321+G321</f>
        <v>0</v>
      </c>
      <c r="J321" s="554">
        <f t="shared" si="26"/>
        <v>0</v>
      </c>
      <c r="K321" s="554"/>
      <c r="L321" s="554"/>
    </row>
    <row r="322" spans="1:12">
      <c r="A322" s="544" t="s">
        <v>2309</v>
      </c>
      <c r="B322" s="544" t="s">
        <v>309</v>
      </c>
      <c r="C322" s="545">
        <v>1</v>
      </c>
      <c r="D322" s="545"/>
      <c r="E322" s="545">
        <f>C322*D322</f>
        <v>0</v>
      </c>
      <c r="F322" s="544" t="s">
        <v>2125</v>
      </c>
      <c r="G322" s="545"/>
      <c r="H322" s="545">
        <f>C322*G322</f>
        <v>0</v>
      </c>
      <c r="I322" s="545">
        <f t="shared" si="26"/>
        <v>0</v>
      </c>
      <c r="J322" s="545">
        <f t="shared" si="26"/>
        <v>0</v>
      </c>
      <c r="K322" s="545">
        <v>0</v>
      </c>
      <c r="L322" s="545">
        <f>C322*K322</f>
        <v>0</v>
      </c>
    </row>
    <row r="323" spans="1:12">
      <c r="A323" s="544" t="s">
        <v>2310</v>
      </c>
      <c r="B323" s="544" t="s">
        <v>309</v>
      </c>
      <c r="C323" s="545">
        <v>11</v>
      </c>
      <c r="D323" s="545"/>
      <c r="E323" s="545">
        <f>C323*D323</f>
        <v>0</v>
      </c>
      <c r="F323" s="544" t="s">
        <v>2125</v>
      </c>
      <c r="G323" s="545"/>
      <c r="H323" s="545">
        <f>C323*G323</f>
        <v>0</v>
      </c>
      <c r="I323" s="545">
        <f t="shared" si="26"/>
        <v>0</v>
      </c>
      <c r="J323" s="545">
        <f t="shared" si="26"/>
        <v>0</v>
      </c>
      <c r="K323" s="545">
        <v>0</v>
      </c>
      <c r="L323" s="545">
        <f>C323*K323</f>
        <v>0</v>
      </c>
    </row>
    <row r="324" spans="1:12">
      <c r="A324" s="553" t="s">
        <v>2311</v>
      </c>
      <c r="B324" s="553" t="s">
        <v>2054</v>
      </c>
      <c r="C324" s="554"/>
      <c r="D324" s="554"/>
      <c r="E324" s="554"/>
      <c r="F324" s="553" t="s">
        <v>2054</v>
      </c>
      <c r="G324" s="554"/>
      <c r="H324" s="554"/>
      <c r="I324" s="554">
        <f t="shared" si="26"/>
        <v>0</v>
      </c>
      <c r="J324" s="554">
        <f t="shared" si="26"/>
        <v>0</v>
      </c>
      <c r="K324" s="554"/>
      <c r="L324" s="554"/>
    </row>
    <row r="325" spans="1:12">
      <c r="A325" s="544" t="s">
        <v>2312</v>
      </c>
      <c r="B325" s="544" t="s">
        <v>93</v>
      </c>
      <c r="C325" s="545">
        <v>2</v>
      </c>
      <c r="D325" s="545"/>
      <c r="E325" s="545">
        <f>C325*D325</f>
        <v>0</v>
      </c>
      <c r="F325" s="544" t="s">
        <v>2125</v>
      </c>
      <c r="G325" s="545"/>
      <c r="H325" s="545">
        <f>C325*G325</f>
        <v>0</v>
      </c>
      <c r="I325" s="545">
        <f t="shared" si="26"/>
        <v>0</v>
      </c>
      <c r="J325" s="545">
        <f t="shared" si="26"/>
        <v>0</v>
      </c>
      <c r="K325" s="545">
        <v>0</v>
      </c>
      <c r="L325" s="545">
        <f>C325*K325</f>
        <v>0</v>
      </c>
    </row>
    <row r="326" spans="1:12" ht="15">
      <c r="A326" s="546" t="s">
        <v>2313</v>
      </c>
      <c r="B326" s="546" t="s">
        <v>2054</v>
      </c>
      <c r="C326" s="547"/>
      <c r="D326" s="547"/>
      <c r="E326" s="547">
        <f>SUM(E321:E325)</f>
        <v>0</v>
      </c>
      <c r="F326" s="546" t="s">
        <v>2054</v>
      </c>
      <c r="G326" s="547"/>
      <c r="H326" s="547">
        <f>SUM(H321:H325)</f>
        <v>0</v>
      </c>
      <c r="I326" s="547"/>
      <c r="J326" s="547">
        <f>SUM(J321:J325)</f>
        <v>0</v>
      </c>
      <c r="K326" s="547"/>
      <c r="L326" s="547">
        <f>SUM(L321:L325)</f>
        <v>0</v>
      </c>
    </row>
    <row r="327" spans="1:12" ht="15">
      <c r="A327" s="546" t="s">
        <v>2070</v>
      </c>
      <c r="B327" s="546" t="s">
        <v>2054</v>
      </c>
      <c r="C327" s="547"/>
      <c r="D327" s="547"/>
      <c r="E327" s="547"/>
      <c r="F327" s="546" t="s">
        <v>2054</v>
      </c>
      <c r="G327" s="547"/>
      <c r="H327" s="547"/>
      <c r="I327" s="547"/>
      <c r="J327" s="547"/>
      <c r="K327" s="547"/>
      <c r="L327" s="547"/>
    </row>
    <row r="328" spans="1:12">
      <c r="A328" s="553" t="s">
        <v>2314</v>
      </c>
      <c r="B328" s="553" t="s">
        <v>2054</v>
      </c>
      <c r="C328" s="554"/>
      <c r="D328" s="554"/>
      <c r="E328" s="554"/>
      <c r="F328" s="553" t="s">
        <v>2054</v>
      </c>
      <c r="G328" s="554"/>
      <c r="H328" s="554"/>
      <c r="I328" s="554"/>
      <c r="J328" s="554"/>
      <c r="K328" s="554"/>
      <c r="L328" s="554"/>
    </row>
    <row r="329" spans="1:12">
      <c r="A329" s="544" t="s">
        <v>2315</v>
      </c>
      <c r="B329" s="544" t="s">
        <v>190</v>
      </c>
      <c r="C329" s="545">
        <v>128</v>
      </c>
      <c r="D329" s="545"/>
      <c r="E329" s="545">
        <f>C329*D329</f>
        <v>0</v>
      </c>
      <c r="F329" s="544" t="s">
        <v>2125</v>
      </c>
      <c r="G329" s="545"/>
      <c r="H329" s="545">
        <f>C329*G329</f>
        <v>0</v>
      </c>
      <c r="I329" s="545">
        <f>D329+G329</f>
        <v>0</v>
      </c>
      <c r="J329" s="545">
        <f>E329+H329</f>
        <v>0</v>
      </c>
      <c r="K329" s="545">
        <v>0</v>
      </c>
      <c r="L329" s="545">
        <f>C329*K329</f>
        <v>0</v>
      </c>
    </row>
    <row r="330" spans="1:12">
      <c r="A330" s="553" t="s">
        <v>2316</v>
      </c>
      <c r="B330" s="553" t="s">
        <v>2054</v>
      </c>
      <c r="C330" s="554"/>
      <c r="D330" s="554"/>
      <c r="E330" s="554"/>
      <c r="F330" s="553" t="s">
        <v>2054</v>
      </c>
      <c r="G330" s="554"/>
      <c r="H330" s="554"/>
      <c r="I330" s="554"/>
      <c r="J330" s="554"/>
      <c r="K330" s="554"/>
      <c r="L330" s="554"/>
    </row>
    <row r="331" spans="1:12">
      <c r="A331" s="544" t="s">
        <v>2317</v>
      </c>
      <c r="B331" s="544" t="s">
        <v>190</v>
      </c>
      <c r="C331" s="545">
        <v>32</v>
      </c>
      <c r="D331" s="545"/>
      <c r="E331" s="545">
        <f t="shared" ref="E331:E340" si="27">C331*D331</f>
        <v>0</v>
      </c>
      <c r="F331" s="544" t="s">
        <v>2125</v>
      </c>
      <c r="G331" s="545"/>
      <c r="H331" s="545">
        <f t="shared" ref="H331:H340" si="28">C331*G331</f>
        <v>0</v>
      </c>
      <c r="I331" s="545">
        <f t="shared" ref="I331:J340" si="29">D331+G331</f>
        <v>0</v>
      </c>
      <c r="J331" s="545">
        <f t="shared" si="29"/>
        <v>0</v>
      </c>
      <c r="K331" s="545">
        <v>0</v>
      </c>
      <c r="L331" s="545">
        <f t="shared" ref="L331:L340" si="30">C331*K331</f>
        <v>0</v>
      </c>
    </row>
    <row r="332" spans="1:12">
      <c r="A332" s="544" t="s">
        <v>2318</v>
      </c>
      <c r="B332" s="544" t="s">
        <v>190</v>
      </c>
      <c r="C332" s="545">
        <v>106</v>
      </c>
      <c r="D332" s="545"/>
      <c r="E332" s="545">
        <f t="shared" si="27"/>
        <v>0</v>
      </c>
      <c r="F332" s="544" t="s">
        <v>2125</v>
      </c>
      <c r="G332" s="545"/>
      <c r="H332" s="545">
        <f t="shared" si="28"/>
        <v>0</v>
      </c>
      <c r="I332" s="545">
        <f t="shared" si="29"/>
        <v>0</v>
      </c>
      <c r="J332" s="545">
        <f t="shared" si="29"/>
        <v>0</v>
      </c>
      <c r="K332" s="545">
        <v>0</v>
      </c>
      <c r="L332" s="545">
        <f t="shared" si="30"/>
        <v>0</v>
      </c>
    </row>
    <row r="333" spans="1:12">
      <c r="A333" s="544" t="s">
        <v>2319</v>
      </c>
      <c r="B333" s="544" t="s">
        <v>190</v>
      </c>
      <c r="C333" s="545">
        <v>32</v>
      </c>
      <c r="D333" s="545"/>
      <c r="E333" s="545">
        <f t="shared" si="27"/>
        <v>0</v>
      </c>
      <c r="F333" s="544" t="s">
        <v>2125</v>
      </c>
      <c r="G333" s="545"/>
      <c r="H333" s="545">
        <f t="shared" si="28"/>
        <v>0</v>
      </c>
      <c r="I333" s="545">
        <f t="shared" si="29"/>
        <v>0</v>
      </c>
      <c r="J333" s="545">
        <f t="shared" si="29"/>
        <v>0</v>
      </c>
      <c r="K333" s="545">
        <v>0</v>
      </c>
      <c r="L333" s="545">
        <f t="shared" si="30"/>
        <v>0</v>
      </c>
    </row>
    <row r="334" spans="1:12">
      <c r="A334" s="544" t="s">
        <v>2320</v>
      </c>
      <c r="B334" s="544" t="s">
        <v>190</v>
      </c>
      <c r="C334" s="545">
        <v>106</v>
      </c>
      <c r="D334" s="545"/>
      <c r="E334" s="545">
        <f t="shared" si="27"/>
        <v>0</v>
      </c>
      <c r="F334" s="544" t="s">
        <v>2125</v>
      </c>
      <c r="G334" s="545"/>
      <c r="H334" s="545">
        <f t="shared" si="28"/>
        <v>0</v>
      </c>
      <c r="I334" s="545">
        <f t="shared" si="29"/>
        <v>0</v>
      </c>
      <c r="J334" s="545">
        <f t="shared" si="29"/>
        <v>0</v>
      </c>
      <c r="K334" s="545">
        <v>0</v>
      </c>
      <c r="L334" s="545">
        <f t="shared" si="30"/>
        <v>0</v>
      </c>
    </row>
    <row r="335" spans="1:12">
      <c r="A335" s="544" t="s">
        <v>2321</v>
      </c>
      <c r="B335" s="544" t="s">
        <v>190</v>
      </c>
      <c r="C335" s="545">
        <v>32</v>
      </c>
      <c r="D335" s="545"/>
      <c r="E335" s="545">
        <f t="shared" si="27"/>
        <v>0</v>
      </c>
      <c r="F335" s="544" t="s">
        <v>2125</v>
      </c>
      <c r="G335" s="545"/>
      <c r="H335" s="545">
        <f t="shared" si="28"/>
        <v>0</v>
      </c>
      <c r="I335" s="545">
        <f t="shared" si="29"/>
        <v>0</v>
      </c>
      <c r="J335" s="545">
        <f t="shared" si="29"/>
        <v>0</v>
      </c>
      <c r="K335" s="545">
        <v>0</v>
      </c>
      <c r="L335" s="545">
        <f t="shared" si="30"/>
        <v>0</v>
      </c>
    </row>
    <row r="336" spans="1:12">
      <c r="A336" s="544" t="s">
        <v>2322</v>
      </c>
      <c r="B336" s="544" t="s">
        <v>190</v>
      </c>
      <c r="C336" s="545">
        <v>106</v>
      </c>
      <c r="D336" s="545"/>
      <c r="E336" s="545">
        <f t="shared" si="27"/>
        <v>0</v>
      </c>
      <c r="F336" s="544" t="s">
        <v>2125</v>
      </c>
      <c r="G336" s="545"/>
      <c r="H336" s="545">
        <f t="shared" si="28"/>
        <v>0</v>
      </c>
      <c r="I336" s="545">
        <f t="shared" si="29"/>
        <v>0</v>
      </c>
      <c r="J336" s="545">
        <f t="shared" si="29"/>
        <v>0</v>
      </c>
      <c r="K336" s="545">
        <v>0</v>
      </c>
      <c r="L336" s="545">
        <f t="shared" si="30"/>
        <v>0</v>
      </c>
    </row>
    <row r="337" spans="1:12">
      <c r="A337" s="544" t="s">
        <v>2323</v>
      </c>
      <c r="B337" s="544" t="s">
        <v>190</v>
      </c>
      <c r="C337" s="545">
        <v>64</v>
      </c>
      <c r="D337" s="545"/>
      <c r="E337" s="545">
        <f t="shared" si="27"/>
        <v>0</v>
      </c>
      <c r="F337" s="544" t="s">
        <v>2125</v>
      </c>
      <c r="G337" s="545"/>
      <c r="H337" s="545">
        <f t="shared" si="28"/>
        <v>0</v>
      </c>
      <c r="I337" s="545">
        <f t="shared" si="29"/>
        <v>0</v>
      </c>
      <c r="J337" s="545">
        <f t="shared" si="29"/>
        <v>0</v>
      </c>
      <c r="K337" s="545">
        <v>0</v>
      </c>
      <c r="L337" s="545">
        <f t="shared" si="30"/>
        <v>0</v>
      </c>
    </row>
    <row r="338" spans="1:12">
      <c r="A338" s="544" t="s">
        <v>2324</v>
      </c>
      <c r="B338" s="544" t="s">
        <v>190</v>
      </c>
      <c r="C338" s="545">
        <v>212</v>
      </c>
      <c r="D338" s="545"/>
      <c r="E338" s="545">
        <f t="shared" si="27"/>
        <v>0</v>
      </c>
      <c r="F338" s="544" t="s">
        <v>2125</v>
      </c>
      <c r="G338" s="545"/>
      <c r="H338" s="545">
        <f t="shared" si="28"/>
        <v>0</v>
      </c>
      <c r="I338" s="545">
        <f t="shared" si="29"/>
        <v>0</v>
      </c>
      <c r="J338" s="545">
        <f t="shared" si="29"/>
        <v>0</v>
      </c>
      <c r="K338" s="545">
        <v>0</v>
      </c>
      <c r="L338" s="545">
        <f t="shared" si="30"/>
        <v>0</v>
      </c>
    </row>
    <row r="339" spans="1:12">
      <c r="A339" s="544" t="s">
        <v>2325</v>
      </c>
      <c r="B339" s="544" t="s">
        <v>190</v>
      </c>
      <c r="C339" s="545">
        <v>64</v>
      </c>
      <c r="D339" s="545"/>
      <c r="E339" s="545">
        <f t="shared" si="27"/>
        <v>0</v>
      </c>
      <c r="F339" s="544" t="s">
        <v>2125</v>
      </c>
      <c r="G339" s="545"/>
      <c r="H339" s="545">
        <f t="shared" si="28"/>
        <v>0</v>
      </c>
      <c r="I339" s="545">
        <f t="shared" si="29"/>
        <v>0</v>
      </c>
      <c r="J339" s="545">
        <f t="shared" si="29"/>
        <v>0</v>
      </c>
      <c r="K339" s="545">
        <v>0</v>
      </c>
      <c r="L339" s="545">
        <f t="shared" si="30"/>
        <v>0</v>
      </c>
    </row>
    <row r="340" spans="1:12">
      <c r="A340" s="544" t="s">
        <v>2326</v>
      </c>
      <c r="B340" s="544" t="s">
        <v>190</v>
      </c>
      <c r="C340" s="545">
        <v>212</v>
      </c>
      <c r="D340" s="545"/>
      <c r="E340" s="545">
        <f t="shared" si="27"/>
        <v>0</v>
      </c>
      <c r="F340" s="544" t="s">
        <v>2125</v>
      </c>
      <c r="G340" s="545"/>
      <c r="H340" s="545">
        <f t="shared" si="28"/>
        <v>0</v>
      </c>
      <c r="I340" s="545">
        <f t="shared" si="29"/>
        <v>0</v>
      </c>
      <c r="J340" s="545">
        <f t="shared" si="29"/>
        <v>0</v>
      </c>
      <c r="K340" s="545">
        <v>0</v>
      </c>
      <c r="L340" s="545">
        <f t="shared" si="30"/>
        <v>0</v>
      </c>
    </row>
    <row r="341" spans="1:12" ht="15">
      <c r="A341" s="546" t="s">
        <v>2327</v>
      </c>
      <c r="B341" s="546" t="s">
        <v>2054</v>
      </c>
      <c r="C341" s="547"/>
      <c r="D341" s="547"/>
      <c r="E341" s="547">
        <f>SUM(E328:E340)</f>
        <v>0</v>
      </c>
      <c r="F341" s="546" t="s">
        <v>2054</v>
      </c>
      <c r="G341" s="547"/>
      <c r="H341" s="547">
        <f>SUM(H328:H340)</f>
        <v>0</v>
      </c>
      <c r="I341" s="547"/>
      <c r="J341" s="547">
        <f>SUM(J328:J340)</f>
        <v>0</v>
      </c>
      <c r="K341" s="547"/>
      <c r="L341" s="547">
        <f>SUM(L328:L340)</f>
        <v>0</v>
      </c>
    </row>
    <row r="342" spans="1:12" ht="15">
      <c r="A342" s="546" t="s">
        <v>2071</v>
      </c>
      <c r="B342" s="546" t="s">
        <v>2054</v>
      </c>
      <c r="C342" s="547"/>
      <c r="D342" s="547"/>
      <c r="E342" s="547"/>
      <c r="F342" s="546" t="s">
        <v>2054</v>
      </c>
      <c r="G342" s="547"/>
      <c r="H342" s="547"/>
      <c r="I342" s="547"/>
      <c r="J342" s="547"/>
      <c r="K342" s="547"/>
      <c r="L342" s="547"/>
    </row>
    <row r="343" spans="1:12" ht="26">
      <c r="A343" s="555" t="s">
        <v>2328</v>
      </c>
      <c r="B343" s="553" t="s">
        <v>2054</v>
      </c>
      <c r="C343" s="554"/>
      <c r="D343" s="554"/>
      <c r="E343" s="554"/>
      <c r="F343" s="553" t="s">
        <v>2054</v>
      </c>
      <c r="G343" s="554"/>
      <c r="H343" s="554"/>
      <c r="I343" s="554"/>
      <c r="J343" s="554"/>
      <c r="K343" s="554"/>
      <c r="L343" s="554"/>
    </row>
    <row r="344" spans="1:12">
      <c r="A344" s="544" t="s">
        <v>2329</v>
      </c>
      <c r="B344" s="544" t="s">
        <v>2330</v>
      </c>
      <c r="C344" s="545">
        <v>25</v>
      </c>
      <c r="D344" s="545"/>
      <c r="E344" s="545">
        <f>C344*D344</f>
        <v>0</v>
      </c>
      <c r="F344" s="544" t="s">
        <v>2125</v>
      </c>
      <c r="G344" s="545"/>
      <c r="H344" s="545">
        <f>C344*G344</f>
        <v>0</v>
      </c>
      <c r="I344" s="545">
        <f>D344+G344</f>
        <v>0</v>
      </c>
      <c r="J344" s="545">
        <f>E344+H344</f>
        <v>0</v>
      </c>
      <c r="K344" s="545">
        <v>0</v>
      </c>
      <c r="L344" s="545">
        <f>C344*K344</f>
        <v>0</v>
      </c>
    </row>
    <row r="345" spans="1:12" ht="15">
      <c r="A345" s="546" t="s">
        <v>2331</v>
      </c>
      <c r="B345" s="546" t="s">
        <v>2054</v>
      </c>
      <c r="C345" s="547"/>
      <c r="D345" s="547"/>
      <c r="E345" s="547">
        <f>SUM(E343:E344)</f>
        <v>0</v>
      </c>
      <c r="F345" s="546" t="s">
        <v>2054</v>
      </c>
      <c r="G345" s="547"/>
      <c r="H345" s="547">
        <f>SUM(H343:H344)</f>
        <v>0</v>
      </c>
      <c r="I345" s="547"/>
      <c r="J345" s="547">
        <f>SUM(J343:J344)</f>
        <v>0</v>
      </c>
      <c r="K345" s="547"/>
      <c r="L345" s="547">
        <f>SUM(L343:L344)</f>
        <v>0</v>
      </c>
    </row>
    <row r="346" spans="1:12" ht="15">
      <c r="A346" s="546" t="s">
        <v>2072</v>
      </c>
      <c r="B346" s="546" t="s">
        <v>2054</v>
      </c>
      <c r="C346" s="547"/>
      <c r="D346" s="547"/>
      <c r="E346" s="547"/>
      <c r="F346" s="546" t="s">
        <v>2054</v>
      </c>
      <c r="G346" s="547"/>
      <c r="H346" s="547"/>
      <c r="I346" s="547"/>
      <c r="J346" s="547"/>
      <c r="K346" s="547"/>
      <c r="L346" s="547"/>
    </row>
    <row r="347" spans="1:12">
      <c r="A347" s="553" t="s">
        <v>2332</v>
      </c>
      <c r="B347" s="553" t="s">
        <v>2054</v>
      </c>
      <c r="C347" s="554"/>
      <c r="D347" s="554"/>
      <c r="E347" s="554"/>
      <c r="F347" s="553" t="s">
        <v>2054</v>
      </c>
      <c r="G347" s="554"/>
      <c r="H347" s="554"/>
      <c r="I347" s="554"/>
      <c r="J347" s="554"/>
      <c r="K347" s="554"/>
      <c r="L347" s="554"/>
    </row>
    <row r="348" spans="1:12">
      <c r="A348" s="553" t="s">
        <v>2333</v>
      </c>
      <c r="B348" s="553" t="s">
        <v>2054</v>
      </c>
      <c r="C348" s="554"/>
      <c r="D348" s="554"/>
      <c r="E348" s="554"/>
      <c r="F348" s="553" t="s">
        <v>2054</v>
      </c>
      <c r="G348" s="554"/>
      <c r="H348" s="554"/>
      <c r="I348" s="554"/>
      <c r="J348" s="554"/>
      <c r="K348" s="554"/>
      <c r="L348" s="554"/>
    </row>
    <row r="349" spans="1:12">
      <c r="A349" s="544" t="s">
        <v>2334</v>
      </c>
      <c r="B349" s="544" t="s">
        <v>93</v>
      </c>
      <c r="C349" s="545">
        <v>7</v>
      </c>
      <c r="D349" s="545"/>
      <c r="E349" s="545">
        <f>C349*D349</f>
        <v>0</v>
      </c>
      <c r="F349" s="544" t="s">
        <v>2125</v>
      </c>
      <c r="G349" s="545"/>
      <c r="H349" s="545">
        <f>C349*G349</f>
        <v>0</v>
      </c>
      <c r="I349" s="545">
        <f t="shared" ref="I349:J351" si="31">D349+G349</f>
        <v>0</v>
      </c>
      <c r="J349" s="545">
        <f t="shared" si="31"/>
        <v>0</v>
      </c>
      <c r="K349" s="545">
        <v>0</v>
      </c>
      <c r="L349" s="545">
        <f>C349*K349</f>
        <v>0</v>
      </c>
    </row>
    <row r="350" spans="1:12">
      <c r="A350" s="544" t="s">
        <v>2335</v>
      </c>
      <c r="B350" s="544" t="s">
        <v>93</v>
      </c>
      <c r="C350" s="545">
        <v>11</v>
      </c>
      <c r="D350" s="545"/>
      <c r="E350" s="545">
        <f>C350*D350</f>
        <v>0</v>
      </c>
      <c r="F350" s="544" t="s">
        <v>2125</v>
      </c>
      <c r="G350" s="545"/>
      <c r="H350" s="545">
        <f>C350*G350</f>
        <v>0</v>
      </c>
      <c r="I350" s="545">
        <f t="shared" si="31"/>
        <v>0</v>
      </c>
      <c r="J350" s="545">
        <f t="shared" si="31"/>
        <v>0</v>
      </c>
      <c r="K350" s="545">
        <v>0</v>
      </c>
      <c r="L350" s="545">
        <f>C350*K350</f>
        <v>0</v>
      </c>
    </row>
    <row r="351" spans="1:12">
      <c r="A351" s="544" t="s">
        <v>2336</v>
      </c>
      <c r="B351" s="544" t="s">
        <v>93</v>
      </c>
      <c r="C351" s="545">
        <v>9</v>
      </c>
      <c r="D351" s="545"/>
      <c r="E351" s="545">
        <f>C351*D351</f>
        <v>0</v>
      </c>
      <c r="F351" s="544" t="s">
        <v>2125</v>
      </c>
      <c r="G351" s="545"/>
      <c r="H351" s="545">
        <f>C351*G351</f>
        <v>0</v>
      </c>
      <c r="I351" s="545">
        <f t="shared" si="31"/>
        <v>0</v>
      </c>
      <c r="J351" s="545">
        <f t="shared" si="31"/>
        <v>0</v>
      </c>
      <c r="K351" s="545">
        <v>0</v>
      </c>
      <c r="L351" s="545">
        <f>C351*K351</f>
        <v>0</v>
      </c>
    </row>
    <row r="352" spans="1:12" ht="15">
      <c r="A352" s="546" t="s">
        <v>2337</v>
      </c>
      <c r="B352" s="546" t="s">
        <v>2054</v>
      </c>
      <c r="C352" s="547"/>
      <c r="D352" s="547"/>
      <c r="E352" s="547">
        <f>SUM(E347:E351)</f>
        <v>0</v>
      </c>
      <c r="F352" s="546" t="s">
        <v>2054</v>
      </c>
      <c r="G352" s="547"/>
      <c r="H352" s="547">
        <f>SUM(H347:H351)</f>
        <v>0</v>
      </c>
      <c r="I352" s="547"/>
      <c r="J352" s="547">
        <f>SUM(J347:J351)</f>
        <v>0</v>
      </c>
      <c r="K352" s="547"/>
      <c r="L352" s="547">
        <f>SUM(L347:L351)</f>
        <v>0</v>
      </c>
    </row>
    <row r="353" spans="1:12" ht="15">
      <c r="A353" s="546" t="s">
        <v>29</v>
      </c>
      <c r="B353" s="546" t="s">
        <v>2054</v>
      </c>
      <c r="C353" s="547"/>
      <c r="D353" s="547"/>
      <c r="E353" s="547"/>
      <c r="F353" s="546" t="s">
        <v>2054</v>
      </c>
      <c r="G353" s="547"/>
      <c r="H353" s="547"/>
      <c r="I353" s="547"/>
      <c r="J353" s="547"/>
      <c r="K353" s="547"/>
      <c r="L353" s="547"/>
    </row>
    <row r="354" spans="1:12">
      <c r="A354" s="553" t="s">
        <v>2338</v>
      </c>
      <c r="B354" s="553" t="s">
        <v>2054</v>
      </c>
      <c r="C354" s="554"/>
      <c r="D354" s="554"/>
      <c r="E354" s="554"/>
      <c r="F354" s="553" t="s">
        <v>2054</v>
      </c>
      <c r="G354" s="554"/>
      <c r="H354" s="554"/>
      <c r="I354" s="554">
        <f>D354+G354</f>
        <v>0</v>
      </c>
      <c r="J354" s="554">
        <f>E354+H354</f>
        <v>0</v>
      </c>
      <c r="K354" s="554"/>
      <c r="L354" s="554"/>
    </row>
    <row r="355" spans="1:12">
      <c r="A355" s="544" t="s">
        <v>2054</v>
      </c>
      <c r="B355" s="544" t="s">
        <v>2339</v>
      </c>
      <c r="C355" s="545">
        <v>1</v>
      </c>
      <c r="D355" s="545"/>
      <c r="E355" s="545">
        <f>C355*D355</f>
        <v>0</v>
      </c>
      <c r="F355" s="544" t="s">
        <v>2125</v>
      </c>
      <c r="G355" s="545"/>
      <c r="H355" s="545">
        <f>C355*G355</f>
        <v>0</v>
      </c>
      <c r="I355" s="545">
        <f>D355+G355</f>
        <v>0</v>
      </c>
      <c r="J355" s="545">
        <f>E355+H355</f>
        <v>0</v>
      </c>
      <c r="K355" s="545">
        <v>0</v>
      </c>
      <c r="L355" s="545">
        <f>C355*K355</f>
        <v>0</v>
      </c>
    </row>
    <row r="356" spans="1:12" ht="26">
      <c r="A356" s="555" t="s">
        <v>2340</v>
      </c>
      <c r="B356" s="553" t="s">
        <v>2054</v>
      </c>
      <c r="C356" s="554"/>
      <c r="D356" s="554"/>
      <c r="E356" s="554"/>
      <c r="F356" s="553" t="s">
        <v>2054</v>
      </c>
      <c r="G356" s="554"/>
      <c r="H356" s="554"/>
      <c r="I356" s="554"/>
      <c r="J356" s="554"/>
      <c r="K356" s="554"/>
      <c r="L356" s="554"/>
    </row>
    <row r="357" spans="1:12">
      <c r="A357" s="544" t="s">
        <v>2341</v>
      </c>
      <c r="B357" s="544" t="s">
        <v>187</v>
      </c>
      <c r="C357" s="545">
        <v>40</v>
      </c>
      <c r="D357" s="545"/>
      <c r="E357" s="545">
        <f>C357*D357</f>
        <v>0</v>
      </c>
      <c r="F357" s="544" t="s">
        <v>2141</v>
      </c>
      <c r="G357" s="545"/>
      <c r="H357" s="545">
        <f>C357*G357</f>
        <v>0</v>
      </c>
      <c r="I357" s="545">
        <f>D357+G357</f>
        <v>0</v>
      </c>
      <c r="J357" s="545">
        <f>E357+H357</f>
        <v>0</v>
      </c>
      <c r="K357" s="545">
        <v>0</v>
      </c>
      <c r="L357" s="545">
        <f>C357*K357</f>
        <v>0</v>
      </c>
    </row>
    <row r="358" spans="1:12">
      <c r="A358" s="553" t="s">
        <v>2342</v>
      </c>
      <c r="B358" s="553" t="s">
        <v>2054</v>
      </c>
      <c r="C358" s="554"/>
      <c r="D358" s="554"/>
      <c r="E358" s="554"/>
      <c r="F358" s="553" t="s">
        <v>2054</v>
      </c>
      <c r="G358" s="554"/>
      <c r="H358" s="554"/>
      <c r="I358" s="554"/>
      <c r="J358" s="554"/>
      <c r="K358" s="554"/>
      <c r="L358" s="554"/>
    </row>
    <row r="359" spans="1:12">
      <c r="A359" s="544" t="s">
        <v>2341</v>
      </c>
      <c r="B359" s="544" t="s">
        <v>187</v>
      </c>
      <c r="C359" s="545">
        <v>35</v>
      </c>
      <c r="D359" s="545"/>
      <c r="E359" s="545">
        <f>C359*D359</f>
        <v>0</v>
      </c>
      <c r="F359" s="544" t="s">
        <v>2141</v>
      </c>
      <c r="G359" s="545"/>
      <c r="H359" s="545">
        <f>C359*G359</f>
        <v>0</v>
      </c>
      <c r="I359" s="545">
        <f>D359+G359</f>
        <v>0</v>
      </c>
      <c r="J359" s="545">
        <f>E359+H359</f>
        <v>0</v>
      </c>
      <c r="K359" s="545">
        <v>0</v>
      </c>
      <c r="L359" s="545">
        <f>C359*K359</f>
        <v>0</v>
      </c>
    </row>
    <row r="360" spans="1:12">
      <c r="A360" s="553" t="s">
        <v>2343</v>
      </c>
      <c r="B360" s="553" t="s">
        <v>2054</v>
      </c>
      <c r="C360" s="554"/>
      <c r="D360" s="554"/>
      <c r="E360" s="554"/>
      <c r="F360" s="553" t="s">
        <v>2054</v>
      </c>
      <c r="G360" s="554"/>
      <c r="H360" s="554"/>
      <c r="I360" s="554"/>
      <c r="J360" s="554"/>
      <c r="K360" s="554"/>
      <c r="L360" s="554"/>
    </row>
    <row r="361" spans="1:12">
      <c r="A361" s="544" t="s">
        <v>2341</v>
      </c>
      <c r="B361" s="544" t="s">
        <v>187</v>
      </c>
      <c r="C361" s="545">
        <v>60</v>
      </c>
      <c r="D361" s="545"/>
      <c r="E361" s="545">
        <f>C361*D361</f>
        <v>0</v>
      </c>
      <c r="F361" s="544" t="s">
        <v>2141</v>
      </c>
      <c r="G361" s="545"/>
      <c r="H361" s="545">
        <f>C361*G361</f>
        <v>0</v>
      </c>
      <c r="I361" s="545">
        <f>D361+G361</f>
        <v>0</v>
      </c>
      <c r="J361" s="545">
        <f>E361+H361</f>
        <v>0</v>
      </c>
      <c r="K361" s="545">
        <v>0</v>
      </c>
      <c r="L361" s="545">
        <f>C361*K361</f>
        <v>0</v>
      </c>
    </row>
    <row r="362" spans="1:12" ht="15">
      <c r="A362" s="546" t="s">
        <v>2344</v>
      </c>
      <c r="B362" s="546" t="s">
        <v>2054</v>
      </c>
      <c r="C362" s="547"/>
      <c r="D362" s="547"/>
      <c r="E362" s="547">
        <f>SUM(E354:E361)</f>
        <v>0</v>
      </c>
      <c r="F362" s="546" t="s">
        <v>2054</v>
      </c>
      <c r="G362" s="547"/>
      <c r="H362" s="547">
        <f>SUM(H354:H361)</f>
        <v>0</v>
      </c>
      <c r="I362" s="547"/>
      <c r="J362" s="547">
        <f>SUM(J354:J361)</f>
        <v>0</v>
      </c>
      <c r="K362" s="547"/>
      <c r="L362" s="547">
        <f>SUM(L354:L361)</f>
        <v>0</v>
      </c>
    </row>
    <row r="363" spans="1:12">
      <c r="A363" s="544" t="s">
        <v>2054</v>
      </c>
      <c r="B363" s="544" t="s">
        <v>2054</v>
      </c>
      <c r="C363" s="545"/>
      <c r="D363" s="545"/>
      <c r="E363" s="545"/>
      <c r="F363" s="544" t="s">
        <v>2054</v>
      </c>
      <c r="G363" s="545"/>
      <c r="H363" s="545"/>
      <c r="I363" s="545">
        <f>D363+G363</f>
        <v>0</v>
      </c>
      <c r="J363" s="545">
        <f>E363+H363</f>
        <v>0</v>
      </c>
      <c r="K363" s="545"/>
      <c r="L363" s="545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 enableFormatConditionsCalculation="0"/>
  <dimension ref="A1:BE51"/>
  <sheetViews>
    <sheetView topLeftCell="A13" workbookViewId="0">
      <selection activeCell="I32" sqref="I32"/>
    </sheetView>
  </sheetViews>
  <sheetFormatPr baseColWidth="10" defaultColWidth="8.7109375" defaultRowHeight="12" x14ac:dyDescent="0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8.7109375" style="1"/>
  </cols>
  <sheetData>
    <row r="1" spans="1:57" ht="24.75" customHeight="1" thickBot="1">
      <c r="A1" s="94" t="s">
        <v>30</v>
      </c>
      <c r="B1" s="95"/>
      <c r="C1" s="95"/>
      <c r="D1" s="95"/>
      <c r="E1" s="95"/>
      <c r="F1" s="95"/>
      <c r="G1" s="95"/>
    </row>
    <row r="2" spans="1:57" ht="12.75" customHeight="1">
      <c r="A2" s="96" t="s">
        <v>31</v>
      </c>
      <c r="B2" s="97"/>
      <c r="C2" s="98" t="s">
        <v>102</v>
      </c>
      <c r="D2" s="98" t="s">
        <v>103</v>
      </c>
      <c r="E2" s="99"/>
      <c r="F2" s="100" t="s">
        <v>32</v>
      </c>
      <c r="G2" s="101" t="s">
        <v>101</v>
      </c>
    </row>
    <row r="3" spans="1:57" ht="3" hidden="1" customHeight="1">
      <c r="A3" s="102"/>
      <c r="B3" s="103"/>
      <c r="C3" s="104"/>
      <c r="D3" s="104"/>
      <c r="E3" s="105"/>
      <c r="F3" s="106"/>
      <c r="G3" s="107"/>
    </row>
    <row r="4" spans="1:57" ht="12" customHeight="1">
      <c r="A4" s="108" t="s">
        <v>33</v>
      </c>
      <c r="B4" s="103"/>
      <c r="C4" s="104"/>
      <c r="D4" s="104"/>
      <c r="E4" s="105"/>
      <c r="F4" s="106" t="s">
        <v>34</v>
      </c>
      <c r="G4" s="109"/>
    </row>
    <row r="5" spans="1:57" ht="13" customHeight="1">
      <c r="A5" s="110" t="s">
        <v>177</v>
      </c>
      <c r="B5" s="111"/>
      <c r="C5" s="112" t="s">
        <v>178</v>
      </c>
      <c r="D5" s="113"/>
      <c r="E5" s="111"/>
      <c r="F5" s="106" t="s">
        <v>35</v>
      </c>
      <c r="G5" s="107"/>
    </row>
    <row r="6" spans="1:57" ht="13" customHeight="1">
      <c r="A6" s="108" t="s">
        <v>36</v>
      </c>
      <c r="B6" s="103"/>
      <c r="C6" s="104"/>
      <c r="D6" s="104"/>
      <c r="E6" s="105"/>
      <c r="F6" s="114" t="s">
        <v>37</v>
      </c>
      <c r="G6" s="115">
        <v>0</v>
      </c>
      <c r="O6" s="116"/>
    </row>
    <row r="7" spans="1:57" ht="13" customHeight="1">
      <c r="A7" s="117" t="s">
        <v>95</v>
      </c>
      <c r="B7" s="118"/>
      <c r="C7" s="119" t="s">
        <v>96</v>
      </c>
      <c r="D7" s="120"/>
      <c r="E7" s="120"/>
      <c r="F7" s="121" t="s">
        <v>38</v>
      </c>
      <c r="G7" s="115">
        <f>IF(G6=0,,ROUND((F30+F32)/G6,1))</f>
        <v>0</v>
      </c>
    </row>
    <row r="8" spans="1:57">
      <c r="A8" s="122" t="s">
        <v>39</v>
      </c>
      <c r="B8" s="106"/>
      <c r="C8" s="1077" t="s">
        <v>175</v>
      </c>
      <c r="D8" s="1077"/>
      <c r="E8" s="1078"/>
      <c r="F8" s="123" t="s">
        <v>40</v>
      </c>
      <c r="G8" s="124"/>
      <c r="H8" s="125"/>
      <c r="I8" s="126"/>
    </row>
    <row r="9" spans="1:57">
      <c r="A9" s="122" t="s">
        <v>41</v>
      </c>
      <c r="B9" s="106"/>
      <c r="C9" s="1077"/>
      <c r="D9" s="1077"/>
      <c r="E9" s="1078"/>
      <c r="F9" s="106"/>
      <c r="G9" s="127"/>
      <c r="H9" s="128"/>
    </row>
    <row r="10" spans="1:57">
      <c r="A10" s="122" t="s">
        <v>42</v>
      </c>
      <c r="B10" s="106"/>
      <c r="C10" s="1077" t="s">
        <v>174</v>
      </c>
      <c r="D10" s="1077"/>
      <c r="E10" s="1077"/>
      <c r="F10" s="129"/>
      <c r="G10" s="130"/>
      <c r="H10" s="131"/>
    </row>
    <row r="11" spans="1:57" ht="13.5" customHeight="1">
      <c r="A11" s="122" t="s">
        <v>43</v>
      </c>
      <c r="B11" s="106"/>
      <c r="C11" s="1077" t="s">
        <v>173</v>
      </c>
      <c r="D11" s="1077"/>
      <c r="E11" s="1077"/>
      <c r="F11" s="132" t="s">
        <v>44</v>
      </c>
      <c r="G11" s="133"/>
      <c r="H11" s="128"/>
      <c r="BA11" s="134"/>
      <c r="BB11" s="134"/>
      <c r="BC11" s="134"/>
      <c r="BD11" s="134"/>
      <c r="BE11" s="134"/>
    </row>
    <row r="12" spans="1:57" ht="12.75" customHeight="1">
      <c r="A12" s="135" t="s">
        <v>45</v>
      </c>
      <c r="B12" s="103"/>
      <c r="C12" s="1079"/>
      <c r="D12" s="1079"/>
      <c r="E12" s="1079"/>
      <c r="F12" s="136" t="s">
        <v>46</v>
      </c>
      <c r="G12" s="137"/>
      <c r="H12" s="128"/>
    </row>
    <row r="13" spans="1:57" ht="28.5" customHeight="1" thickBot="1">
      <c r="A13" s="138" t="s">
        <v>47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>
      <c r="A14" s="142" t="s">
        <v>48</v>
      </c>
      <c r="B14" s="143"/>
      <c r="C14" s="144"/>
      <c r="D14" s="145" t="s">
        <v>49</v>
      </c>
      <c r="E14" s="146"/>
      <c r="F14" s="146"/>
      <c r="G14" s="144"/>
    </row>
    <row r="15" spans="1:57" ht="16" customHeight="1">
      <c r="A15" s="147"/>
      <c r="B15" s="148" t="s">
        <v>50</v>
      </c>
      <c r="C15" s="149">
        <f>'01 2316 Rek'!E36</f>
        <v>0</v>
      </c>
      <c r="D15" s="150"/>
      <c r="E15" s="151"/>
      <c r="F15" s="152"/>
      <c r="G15" s="149"/>
    </row>
    <row r="16" spans="1:57" ht="16" customHeight="1">
      <c r="A16" s="147" t="s">
        <v>51</v>
      </c>
      <c r="B16" s="148" t="s">
        <v>52</v>
      </c>
      <c r="C16" s="149">
        <f>'01 2316 Rek'!F36</f>
        <v>0</v>
      </c>
      <c r="D16" s="102"/>
      <c r="E16" s="153"/>
      <c r="F16" s="154"/>
      <c r="G16" s="149"/>
    </row>
    <row r="17" spans="1:7" ht="16" customHeight="1">
      <c r="A17" s="147" t="s">
        <v>53</v>
      </c>
      <c r="B17" s="148" t="s">
        <v>54</v>
      </c>
      <c r="C17" s="149">
        <f>'01 2316 Rek'!H36</f>
        <v>0</v>
      </c>
      <c r="D17" s="102"/>
      <c r="E17" s="153"/>
      <c r="F17" s="154"/>
      <c r="G17" s="149"/>
    </row>
    <row r="18" spans="1:7" ht="16" customHeight="1">
      <c r="A18" s="155" t="s">
        <v>55</v>
      </c>
      <c r="B18" s="156" t="s">
        <v>56</v>
      </c>
      <c r="C18" s="149">
        <f>'01 2316 Rek'!G36</f>
        <v>0</v>
      </c>
      <c r="D18" s="102"/>
      <c r="E18" s="153"/>
      <c r="F18" s="154"/>
      <c r="G18" s="149"/>
    </row>
    <row r="19" spans="1:7" ht="16" customHeight="1">
      <c r="A19" s="157" t="s">
        <v>57</v>
      </c>
      <c r="B19" s="148"/>
      <c r="C19" s="149">
        <f>SUM(C15:C18)</f>
        <v>0</v>
      </c>
      <c r="D19" s="102"/>
      <c r="E19" s="153"/>
      <c r="F19" s="154"/>
      <c r="G19" s="149"/>
    </row>
    <row r="20" spans="1:7" ht="16" customHeight="1">
      <c r="A20" s="157"/>
      <c r="B20" s="148"/>
      <c r="C20" s="149"/>
      <c r="D20" s="102"/>
      <c r="E20" s="153"/>
      <c r="F20" s="154"/>
      <c r="G20" s="149"/>
    </row>
    <row r="21" spans="1:7" ht="16" customHeight="1">
      <c r="A21" s="157" t="s">
        <v>29</v>
      </c>
      <c r="B21" s="148"/>
      <c r="C21" s="149">
        <f>'01 2316 Rek'!I36</f>
        <v>0</v>
      </c>
      <c r="D21" s="102"/>
      <c r="E21" s="153"/>
      <c r="F21" s="154"/>
      <c r="G21" s="149"/>
    </row>
    <row r="22" spans="1:7" ht="16" customHeight="1">
      <c r="A22" s="158" t="s">
        <v>58</v>
      </c>
      <c r="B22" s="128"/>
      <c r="C22" s="149">
        <f>C19+C21</f>
        <v>0</v>
      </c>
      <c r="D22" s="102"/>
      <c r="E22" s="153"/>
      <c r="F22" s="154"/>
      <c r="G22" s="149"/>
    </row>
    <row r="23" spans="1:7" ht="16" customHeight="1" thickBot="1">
      <c r="A23" s="1080" t="s">
        <v>59</v>
      </c>
      <c r="B23" s="1081"/>
      <c r="C23" s="159">
        <f>C22+G23</f>
        <v>0</v>
      </c>
      <c r="D23" s="160"/>
      <c r="E23" s="161"/>
      <c r="F23" s="162"/>
      <c r="G23" s="149"/>
    </row>
    <row r="24" spans="1:7">
      <c r="A24" s="163" t="s">
        <v>60</v>
      </c>
      <c r="B24" s="164"/>
      <c r="C24" s="165"/>
      <c r="D24" s="164" t="s">
        <v>61</v>
      </c>
      <c r="E24" s="164"/>
      <c r="F24" s="166" t="s">
        <v>62</v>
      </c>
      <c r="G24" s="167"/>
    </row>
    <row r="25" spans="1:7">
      <c r="A25" s="158" t="s">
        <v>63</v>
      </c>
      <c r="B25" s="128"/>
      <c r="C25" s="168"/>
      <c r="D25" s="128" t="s">
        <v>63</v>
      </c>
      <c r="F25" s="169" t="s">
        <v>63</v>
      </c>
      <c r="G25" s="170"/>
    </row>
    <row r="26" spans="1:7" ht="37.5" customHeight="1">
      <c r="A26" s="158" t="s">
        <v>64</v>
      </c>
      <c r="B26" s="171"/>
      <c r="C26" s="168"/>
      <c r="D26" s="128" t="s">
        <v>64</v>
      </c>
      <c r="F26" s="169" t="s">
        <v>64</v>
      </c>
      <c r="G26" s="170"/>
    </row>
    <row r="27" spans="1:7">
      <c r="A27" s="158"/>
      <c r="B27" s="172"/>
      <c r="C27" s="168"/>
      <c r="D27" s="128"/>
      <c r="F27" s="169"/>
      <c r="G27" s="170"/>
    </row>
    <row r="28" spans="1:7">
      <c r="A28" s="158" t="s">
        <v>65</v>
      </c>
      <c r="B28" s="128"/>
      <c r="C28" s="168"/>
      <c r="D28" s="169" t="s">
        <v>66</v>
      </c>
      <c r="E28" s="168"/>
      <c r="F28" s="173" t="s">
        <v>66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>
      <c r="A30" s="176" t="s">
        <v>11</v>
      </c>
      <c r="B30" s="177"/>
      <c r="C30" s="178">
        <v>21</v>
      </c>
      <c r="D30" s="177" t="s">
        <v>67</v>
      </c>
      <c r="E30" s="179"/>
      <c r="F30" s="1082">
        <f>C23-F32</f>
        <v>0</v>
      </c>
      <c r="G30" s="1083"/>
    </row>
    <row r="31" spans="1:7">
      <c r="A31" s="176" t="s">
        <v>68</v>
      </c>
      <c r="B31" s="177"/>
      <c r="C31" s="178">
        <f>C30</f>
        <v>21</v>
      </c>
      <c r="D31" s="177" t="s">
        <v>69</v>
      </c>
      <c r="E31" s="179"/>
      <c r="F31" s="1082">
        <f>ROUND(PRODUCT(F30,C31/100),0)</f>
        <v>0</v>
      </c>
      <c r="G31" s="1083"/>
    </row>
    <row r="32" spans="1:7">
      <c r="A32" s="176" t="s">
        <v>11</v>
      </c>
      <c r="B32" s="177"/>
      <c r="C32" s="178">
        <v>0</v>
      </c>
      <c r="D32" s="177" t="s">
        <v>69</v>
      </c>
      <c r="E32" s="179"/>
      <c r="F32" s="1082">
        <v>0</v>
      </c>
      <c r="G32" s="1083"/>
    </row>
    <row r="33" spans="1:8">
      <c r="A33" s="176" t="s">
        <v>68</v>
      </c>
      <c r="B33" s="180"/>
      <c r="C33" s="181">
        <f>C32</f>
        <v>0</v>
      </c>
      <c r="D33" s="177" t="s">
        <v>69</v>
      </c>
      <c r="E33" s="154"/>
      <c r="F33" s="1082">
        <f>ROUND(PRODUCT(F32,C33/100),0)</f>
        <v>0</v>
      </c>
      <c r="G33" s="1083"/>
    </row>
    <row r="34" spans="1:8" s="185" customFormat="1" ht="19.5" customHeight="1" thickBot="1">
      <c r="A34" s="182" t="s">
        <v>70</v>
      </c>
      <c r="B34" s="183"/>
      <c r="C34" s="183"/>
      <c r="D34" s="183"/>
      <c r="E34" s="184"/>
      <c r="F34" s="1085">
        <f>ROUND(SUM(F30:F33),0)</f>
        <v>0</v>
      </c>
      <c r="G34" s="1086"/>
    </row>
    <row r="36" spans="1:8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087" t="s">
        <v>1319</v>
      </c>
      <c r="C37" s="1087"/>
      <c r="D37" s="1087"/>
      <c r="E37" s="1087"/>
      <c r="F37" s="1087"/>
      <c r="G37" s="1087"/>
      <c r="H37" s="1" t="s">
        <v>1</v>
      </c>
    </row>
    <row r="38" spans="1:8" ht="12.75" customHeight="1">
      <c r="A38" s="186"/>
      <c r="B38" s="1087"/>
      <c r="C38" s="1087"/>
      <c r="D38" s="1087"/>
      <c r="E38" s="1087"/>
      <c r="F38" s="1087"/>
      <c r="G38" s="1087"/>
      <c r="H38" s="1" t="s">
        <v>1</v>
      </c>
    </row>
    <row r="39" spans="1:8">
      <c r="A39" s="186"/>
      <c r="B39" s="1087"/>
      <c r="C39" s="1087"/>
      <c r="D39" s="1087"/>
      <c r="E39" s="1087"/>
      <c r="F39" s="1087"/>
      <c r="G39" s="1087"/>
      <c r="H39" s="1" t="s">
        <v>1</v>
      </c>
    </row>
    <row r="40" spans="1:8">
      <c r="A40" s="186"/>
      <c r="B40" s="1087"/>
      <c r="C40" s="1087"/>
      <c r="D40" s="1087"/>
      <c r="E40" s="1087"/>
      <c r="F40" s="1087"/>
      <c r="G40" s="1087"/>
      <c r="H40" s="1" t="s">
        <v>1</v>
      </c>
    </row>
    <row r="41" spans="1:8">
      <c r="A41" s="186"/>
      <c r="B41" s="1087"/>
      <c r="C41" s="1087"/>
      <c r="D41" s="1087"/>
      <c r="E41" s="1087"/>
      <c r="F41" s="1087"/>
      <c r="G41" s="1087"/>
      <c r="H41" s="1" t="s">
        <v>1</v>
      </c>
    </row>
    <row r="42" spans="1:8">
      <c r="A42" s="186"/>
      <c r="B42" s="1087"/>
      <c r="C42" s="1087"/>
      <c r="D42" s="1087"/>
      <c r="E42" s="1087"/>
      <c r="F42" s="1087"/>
      <c r="G42" s="1087"/>
      <c r="H42" s="1" t="s">
        <v>1</v>
      </c>
    </row>
    <row r="43" spans="1:8">
      <c r="A43" s="186"/>
      <c r="B43" s="1087"/>
      <c r="C43" s="1087"/>
      <c r="D43" s="1087"/>
      <c r="E43" s="1087"/>
      <c r="F43" s="1087"/>
      <c r="G43" s="1087"/>
      <c r="H43" s="1" t="s">
        <v>1</v>
      </c>
    </row>
    <row r="44" spans="1:8" ht="12.75" customHeight="1">
      <c r="A44" s="186"/>
      <c r="B44" s="1087"/>
      <c r="C44" s="1087"/>
      <c r="D44" s="1087"/>
      <c r="E44" s="1087"/>
      <c r="F44" s="1087"/>
      <c r="G44" s="1087"/>
      <c r="H44" s="1" t="s">
        <v>1</v>
      </c>
    </row>
    <row r="45" spans="1:8" ht="117" customHeight="1">
      <c r="A45" s="186"/>
      <c r="B45" s="1087"/>
      <c r="C45" s="1087"/>
      <c r="D45" s="1087"/>
      <c r="E45" s="1087"/>
      <c r="F45" s="1087"/>
      <c r="G45" s="1087"/>
      <c r="H45" s="1" t="s">
        <v>1</v>
      </c>
    </row>
    <row r="46" spans="1:8">
      <c r="B46" s="1084"/>
      <c r="C46" s="1084"/>
      <c r="D46" s="1084"/>
      <c r="E46" s="1084"/>
      <c r="F46" s="1084"/>
      <c r="G46" s="1084"/>
    </row>
    <row r="47" spans="1:8">
      <c r="B47" s="1084"/>
      <c r="C47" s="1084"/>
      <c r="D47" s="1084"/>
      <c r="E47" s="1084"/>
      <c r="F47" s="1084"/>
      <c r="G47" s="1084"/>
    </row>
    <row r="48" spans="1:8">
      <c r="B48" s="1084"/>
      <c r="C48" s="1084"/>
      <c r="D48" s="1084"/>
      <c r="E48" s="1084"/>
      <c r="F48" s="1084"/>
      <c r="G48" s="1084"/>
    </row>
    <row r="49" spans="2:7">
      <c r="B49" s="1084"/>
      <c r="C49" s="1084"/>
      <c r="D49" s="1084"/>
      <c r="E49" s="1084"/>
      <c r="F49" s="1084"/>
      <c r="G49" s="1084"/>
    </row>
    <row r="50" spans="2:7">
      <c r="B50" s="1084"/>
      <c r="C50" s="1084"/>
      <c r="D50" s="1084"/>
      <c r="E50" s="1084"/>
      <c r="F50" s="1084"/>
      <c r="G50" s="1084"/>
    </row>
    <row r="51" spans="2:7">
      <c r="B51" s="1084"/>
      <c r="C51" s="1084"/>
      <c r="D51" s="1084"/>
      <c r="E51" s="1084"/>
      <c r="F51" s="1084"/>
      <c r="G51" s="1084"/>
    </row>
  </sheetData>
  <mergeCells count="18">
    <mergeCell ref="B49:G49"/>
    <mergeCell ref="B50:G50"/>
    <mergeCell ref="B51:G51"/>
    <mergeCell ref="F34:G34"/>
    <mergeCell ref="B37:G45"/>
    <mergeCell ref="B46:G46"/>
    <mergeCell ref="B47:G47"/>
    <mergeCell ref="B48:G48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 enableFormatConditionsCalculation="0"/>
  <dimension ref="A1:BE51"/>
  <sheetViews>
    <sheetView topLeftCell="A13" workbookViewId="0">
      <selection activeCell="M30" sqref="M30"/>
    </sheetView>
  </sheetViews>
  <sheetFormatPr baseColWidth="10" defaultColWidth="8.7109375" defaultRowHeight="12" x14ac:dyDescent="0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8.7109375" style="1"/>
  </cols>
  <sheetData>
    <row r="1" spans="1:57" ht="24.75" customHeight="1" thickBot="1">
      <c r="A1" s="94" t="s">
        <v>30</v>
      </c>
      <c r="B1" s="95"/>
      <c r="C1" s="95"/>
      <c r="D1" s="95"/>
      <c r="E1" s="95"/>
      <c r="F1" s="95"/>
      <c r="G1" s="95"/>
    </row>
    <row r="2" spans="1:57" ht="12.75" customHeight="1">
      <c r="A2" s="96" t="s">
        <v>31</v>
      </c>
      <c r="B2" s="97"/>
      <c r="C2" s="98" t="s">
        <v>102</v>
      </c>
      <c r="D2" s="98" t="s">
        <v>103</v>
      </c>
      <c r="E2" s="99"/>
      <c r="F2" s="100" t="s">
        <v>32</v>
      </c>
      <c r="G2" s="101" t="s">
        <v>101</v>
      </c>
    </row>
    <row r="3" spans="1:57" ht="3" hidden="1" customHeight="1">
      <c r="A3" s="102"/>
      <c r="B3" s="103"/>
      <c r="C3" s="104"/>
      <c r="D3" s="104"/>
      <c r="E3" s="105"/>
      <c r="F3" s="106"/>
      <c r="G3" s="107"/>
    </row>
    <row r="4" spans="1:57" ht="12" customHeight="1">
      <c r="A4" s="108" t="s">
        <v>33</v>
      </c>
      <c r="B4" s="103"/>
      <c r="C4" s="104"/>
      <c r="D4" s="104"/>
      <c r="E4" s="105"/>
      <c r="F4" s="106" t="s">
        <v>34</v>
      </c>
      <c r="G4" s="109"/>
    </row>
    <row r="5" spans="1:57" ht="13" customHeight="1">
      <c r="A5" s="110" t="s">
        <v>1502</v>
      </c>
      <c r="B5" s="111"/>
      <c r="C5" s="112" t="s">
        <v>1503</v>
      </c>
      <c r="D5" s="113"/>
      <c r="E5" s="111"/>
      <c r="F5" s="106" t="s">
        <v>35</v>
      </c>
      <c r="G5" s="107"/>
    </row>
    <row r="6" spans="1:57" ht="13" customHeight="1">
      <c r="A6" s="108" t="s">
        <v>36</v>
      </c>
      <c r="B6" s="103"/>
      <c r="C6" s="104"/>
      <c r="D6" s="104"/>
      <c r="E6" s="105"/>
      <c r="F6" s="114" t="s">
        <v>37</v>
      </c>
      <c r="G6" s="115">
        <v>0</v>
      </c>
      <c r="O6" s="116"/>
    </row>
    <row r="7" spans="1:57" ht="13" customHeight="1">
      <c r="A7" s="117" t="s">
        <v>95</v>
      </c>
      <c r="B7" s="118"/>
      <c r="C7" s="119" t="s">
        <v>96</v>
      </c>
      <c r="D7" s="120"/>
      <c r="E7" s="120"/>
      <c r="F7" s="121" t="s">
        <v>38</v>
      </c>
      <c r="G7" s="115">
        <f>IF(G6=0,,ROUND((F30+F32)/G6,1))</f>
        <v>0</v>
      </c>
    </row>
    <row r="8" spans="1:57">
      <c r="A8" s="122" t="s">
        <v>39</v>
      </c>
      <c r="B8" s="106"/>
      <c r="C8" s="1077" t="s">
        <v>175</v>
      </c>
      <c r="D8" s="1077"/>
      <c r="E8" s="1078"/>
      <c r="F8" s="123" t="s">
        <v>40</v>
      </c>
      <c r="G8" s="124"/>
      <c r="H8" s="125"/>
      <c r="I8" s="126"/>
    </row>
    <row r="9" spans="1:57">
      <c r="A9" s="122" t="s">
        <v>41</v>
      </c>
      <c r="B9" s="106"/>
      <c r="C9" s="1077"/>
      <c r="D9" s="1077"/>
      <c r="E9" s="1078"/>
      <c r="F9" s="106"/>
      <c r="G9" s="127"/>
      <c r="H9" s="128"/>
    </row>
    <row r="10" spans="1:57">
      <c r="A10" s="122" t="s">
        <v>42</v>
      </c>
      <c r="B10" s="106"/>
      <c r="C10" s="1077" t="s">
        <v>174</v>
      </c>
      <c r="D10" s="1077"/>
      <c r="E10" s="1077"/>
      <c r="F10" s="129"/>
      <c r="G10" s="130"/>
      <c r="H10" s="131"/>
    </row>
    <row r="11" spans="1:57" ht="13.5" customHeight="1">
      <c r="A11" s="122" t="s">
        <v>43</v>
      </c>
      <c r="B11" s="106"/>
      <c r="C11" s="1077" t="s">
        <v>173</v>
      </c>
      <c r="D11" s="1077"/>
      <c r="E11" s="1077"/>
      <c r="F11" s="132" t="s">
        <v>44</v>
      </c>
      <c r="G11" s="133"/>
      <c r="H11" s="128"/>
      <c r="BA11" s="134"/>
      <c r="BB11" s="134"/>
      <c r="BC11" s="134"/>
      <c r="BD11" s="134"/>
      <c r="BE11" s="134"/>
    </row>
    <row r="12" spans="1:57" ht="12.75" customHeight="1">
      <c r="A12" s="135" t="s">
        <v>45</v>
      </c>
      <c r="B12" s="103"/>
      <c r="C12" s="1079"/>
      <c r="D12" s="1079"/>
      <c r="E12" s="1079"/>
      <c r="F12" s="136" t="s">
        <v>46</v>
      </c>
      <c r="G12" s="137"/>
      <c r="H12" s="128"/>
    </row>
    <row r="13" spans="1:57" ht="28.5" customHeight="1" thickBot="1">
      <c r="A13" s="138" t="s">
        <v>47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>
      <c r="A14" s="142" t="s">
        <v>48</v>
      </c>
      <c r="B14" s="143"/>
      <c r="C14" s="144"/>
      <c r="D14" s="145" t="s">
        <v>49</v>
      </c>
      <c r="E14" s="146"/>
      <c r="F14" s="146"/>
      <c r="G14" s="144"/>
    </row>
    <row r="15" spans="1:57" ht="16" customHeight="1">
      <c r="A15" s="147"/>
      <c r="B15" s="148" t="s">
        <v>50</v>
      </c>
      <c r="C15" s="149">
        <f>'09 2316 Rek'!E8</f>
        <v>0</v>
      </c>
      <c r="D15" s="150"/>
      <c r="E15" s="151"/>
      <c r="F15" s="152"/>
      <c r="G15" s="149"/>
    </row>
    <row r="16" spans="1:57" ht="16" customHeight="1">
      <c r="A16" s="147" t="s">
        <v>51</v>
      </c>
      <c r="B16" s="148" t="s">
        <v>52</v>
      </c>
      <c r="C16" s="149">
        <f>'09 2316 Rek'!F8</f>
        <v>0</v>
      </c>
      <c r="D16" s="102"/>
      <c r="E16" s="153"/>
      <c r="F16" s="154"/>
      <c r="G16" s="149"/>
    </row>
    <row r="17" spans="1:7" ht="16" customHeight="1">
      <c r="A17" s="147" t="s">
        <v>53</v>
      </c>
      <c r="B17" s="148" t="s">
        <v>54</v>
      </c>
      <c r="C17" s="149">
        <f>'09 2316 Rek'!H8</f>
        <v>0</v>
      </c>
      <c r="D17" s="102"/>
      <c r="E17" s="153"/>
      <c r="F17" s="154"/>
      <c r="G17" s="149"/>
    </row>
    <row r="18" spans="1:7" ht="16" customHeight="1">
      <c r="A18" s="155" t="s">
        <v>55</v>
      </c>
      <c r="B18" s="156" t="s">
        <v>56</v>
      </c>
      <c r="C18" s="149">
        <f>'09 2316 Rek'!G8</f>
        <v>0</v>
      </c>
      <c r="D18" s="102"/>
      <c r="E18" s="153"/>
      <c r="F18" s="154"/>
      <c r="G18" s="149"/>
    </row>
    <row r="19" spans="1:7" ht="16" customHeight="1">
      <c r="A19" s="157" t="s">
        <v>57</v>
      </c>
      <c r="B19" s="148"/>
      <c r="C19" s="149">
        <f>SUM(C15:C18)</f>
        <v>0</v>
      </c>
      <c r="D19" s="102"/>
      <c r="E19" s="153"/>
      <c r="F19" s="154"/>
      <c r="G19" s="149"/>
    </row>
    <row r="20" spans="1:7" ht="16" customHeight="1">
      <c r="A20" s="157"/>
      <c r="B20" s="148"/>
      <c r="C20" s="149"/>
      <c r="D20" s="102"/>
      <c r="E20" s="153"/>
      <c r="F20" s="154"/>
      <c r="G20" s="149"/>
    </row>
    <row r="21" spans="1:7" ht="16" customHeight="1">
      <c r="A21" s="157" t="s">
        <v>29</v>
      </c>
      <c r="B21" s="148"/>
      <c r="C21" s="149">
        <f>'09 2316 Rek'!I8</f>
        <v>0</v>
      </c>
      <c r="D21" s="102"/>
      <c r="E21" s="153"/>
      <c r="F21" s="154"/>
      <c r="G21" s="149"/>
    </row>
    <row r="22" spans="1:7" ht="16" customHeight="1">
      <c r="A22" s="158" t="s">
        <v>58</v>
      </c>
      <c r="B22" s="128"/>
      <c r="C22" s="149">
        <f>C19+C21</f>
        <v>0</v>
      </c>
      <c r="D22" s="102"/>
      <c r="E22" s="153"/>
      <c r="F22" s="154"/>
      <c r="G22" s="149"/>
    </row>
    <row r="23" spans="1:7" ht="16" customHeight="1" thickBot="1">
      <c r="A23" s="1080" t="s">
        <v>59</v>
      </c>
      <c r="B23" s="1081"/>
      <c r="C23" s="159">
        <f>C22+G23</f>
        <v>0</v>
      </c>
      <c r="D23" s="160"/>
      <c r="E23" s="161"/>
      <c r="F23" s="162"/>
      <c r="G23" s="149"/>
    </row>
    <row r="24" spans="1:7">
      <c r="A24" s="163" t="s">
        <v>60</v>
      </c>
      <c r="B24" s="164"/>
      <c r="C24" s="165"/>
      <c r="D24" s="164" t="s">
        <v>61</v>
      </c>
      <c r="E24" s="164"/>
      <c r="F24" s="166" t="s">
        <v>62</v>
      </c>
      <c r="G24" s="167"/>
    </row>
    <row r="25" spans="1:7">
      <c r="A25" s="158" t="s">
        <v>63</v>
      </c>
      <c r="B25" s="128"/>
      <c r="C25" s="168"/>
      <c r="D25" s="128" t="s">
        <v>63</v>
      </c>
      <c r="F25" s="169" t="s">
        <v>63</v>
      </c>
      <c r="G25" s="170"/>
    </row>
    <row r="26" spans="1:7" ht="37.5" customHeight="1">
      <c r="A26" s="158" t="s">
        <v>64</v>
      </c>
      <c r="B26" s="171"/>
      <c r="C26" s="168"/>
      <c r="D26" s="128" t="s">
        <v>64</v>
      </c>
      <c r="F26" s="169" t="s">
        <v>64</v>
      </c>
      <c r="G26" s="170"/>
    </row>
    <row r="27" spans="1:7">
      <c r="A27" s="158"/>
      <c r="B27" s="172"/>
      <c r="C27" s="168"/>
      <c r="D27" s="128"/>
      <c r="F27" s="169"/>
      <c r="G27" s="170"/>
    </row>
    <row r="28" spans="1:7">
      <c r="A28" s="158" t="s">
        <v>65</v>
      </c>
      <c r="B28" s="128"/>
      <c r="C28" s="168"/>
      <c r="D28" s="169" t="s">
        <v>66</v>
      </c>
      <c r="E28" s="168"/>
      <c r="F28" s="173" t="s">
        <v>66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>
      <c r="A30" s="176" t="s">
        <v>11</v>
      </c>
      <c r="B30" s="177"/>
      <c r="C30" s="178">
        <v>21</v>
      </c>
      <c r="D30" s="177" t="s">
        <v>67</v>
      </c>
      <c r="E30" s="179"/>
      <c r="F30" s="1082">
        <f>C23-F32</f>
        <v>0</v>
      </c>
      <c r="G30" s="1083"/>
    </row>
    <row r="31" spans="1:7">
      <c r="A31" s="176" t="s">
        <v>68</v>
      </c>
      <c r="B31" s="177"/>
      <c r="C31" s="178">
        <f>C30</f>
        <v>21</v>
      </c>
      <c r="D31" s="177" t="s">
        <v>69</v>
      </c>
      <c r="E31" s="179"/>
      <c r="F31" s="1082">
        <f>ROUND(PRODUCT(F30,C31/100),0)</f>
        <v>0</v>
      </c>
      <c r="G31" s="1083"/>
    </row>
    <row r="32" spans="1:7">
      <c r="A32" s="176" t="s">
        <v>11</v>
      </c>
      <c r="B32" s="177"/>
      <c r="C32" s="178">
        <v>0</v>
      </c>
      <c r="D32" s="177" t="s">
        <v>69</v>
      </c>
      <c r="E32" s="179"/>
      <c r="F32" s="1082">
        <v>0</v>
      </c>
      <c r="G32" s="1083"/>
    </row>
    <row r="33" spans="1:8">
      <c r="A33" s="176" t="s">
        <v>68</v>
      </c>
      <c r="B33" s="180"/>
      <c r="C33" s="181">
        <f>C32</f>
        <v>0</v>
      </c>
      <c r="D33" s="177" t="s">
        <v>69</v>
      </c>
      <c r="E33" s="154"/>
      <c r="F33" s="1082">
        <f>ROUND(PRODUCT(F32,C33/100),0)</f>
        <v>0</v>
      </c>
      <c r="G33" s="1083"/>
    </row>
    <row r="34" spans="1:8" s="185" customFormat="1" ht="19.5" customHeight="1" thickBot="1">
      <c r="A34" s="182" t="s">
        <v>70</v>
      </c>
      <c r="B34" s="183"/>
      <c r="C34" s="183"/>
      <c r="D34" s="183"/>
      <c r="E34" s="184"/>
      <c r="F34" s="1085">
        <f>ROUND(SUM(F30:F33),0)</f>
        <v>0</v>
      </c>
      <c r="G34" s="1086"/>
    </row>
    <row r="36" spans="1:8">
      <c r="A36" s="2" t="s">
        <v>71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087"/>
      <c r="C37" s="1087"/>
      <c r="D37" s="1087"/>
      <c r="E37" s="1087"/>
      <c r="F37" s="1087"/>
      <c r="G37" s="1087"/>
      <c r="H37" s="1" t="s">
        <v>1</v>
      </c>
    </row>
    <row r="38" spans="1:8" ht="12.75" customHeight="1">
      <c r="A38" s="186"/>
      <c r="B38" s="1087"/>
      <c r="C38" s="1087"/>
      <c r="D38" s="1087"/>
      <c r="E38" s="1087"/>
      <c r="F38" s="1087"/>
      <c r="G38" s="1087"/>
      <c r="H38" s="1" t="s">
        <v>1</v>
      </c>
    </row>
    <row r="39" spans="1:8">
      <c r="A39" s="186"/>
      <c r="B39" s="1087"/>
      <c r="C39" s="1087"/>
      <c r="D39" s="1087"/>
      <c r="E39" s="1087"/>
      <c r="F39" s="1087"/>
      <c r="G39" s="1087"/>
      <c r="H39" s="1" t="s">
        <v>1</v>
      </c>
    </row>
    <row r="40" spans="1:8">
      <c r="A40" s="186"/>
      <c r="B40" s="1087"/>
      <c r="C40" s="1087"/>
      <c r="D40" s="1087"/>
      <c r="E40" s="1087"/>
      <c r="F40" s="1087"/>
      <c r="G40" s="1087"/>
      <c r="H40" s="1" t="s">
        <v>1</v>
      </c>
    </row>
    <row r="41" spans="1:8">
      <c r="A41" s="186"/>
      <c r="B41" s="1087"/>
      <c r="C41" s="1087"/>
      <c r="D41" s="1087"/>
      <c r="E41" s="1087"/>
      <c r="F41" s="1087"/>
      <c r="G41" s="1087"/>
      <c r="H41" s="1" t="s">
        <v>1</v>
      </c>
    </row>
    <row r="42" spans="1:8">
      <c r="A42" s="186"/>
      <c r="B42" s="1087"/>
      <c r="C42" s="1087"/>
      <c r="D42" s="1087"/>
      <c r="E42" s="1087"/>
      <c r="F42" s="1087"/>
      <c r="G42" s="1087"/>
      <c r="H42" s="1" t="s">
        <v>1</v>
      </c>
    </row>
    <row r="43" spans="1:8">
      <c r="A43" s="186"/>
      <c r="B43" s="1087"/>
      <c r="C43" s="1087"/>
      <c r="D43" s="1087"/>
      <c r="E43" s="1087"/>
      <c r="F43" s="1087"/>
      <c r="G43" s="1087"/>
      <c r="H43" s="1" t="s">
        <v>1</v>
      </c>
    </row>
    <row r="44" spans="1:8" ht="12.75" customHeight="1">
      <c r="A44" s="186"/>
      <c r="B44" s="1087"/>
      <c r="C44" s="1087"/>
      <c r="D44" s="1087"/>
      <c r="E44" s="1087"/>
      <c r="F44" s="1087"/>
      <c r="G44" s="1087"/>
      <c r="H44" s="1" t="s">
        <v>1</v>
      </c>
    </row>
    <row r="45" spans="1:8" ht="12.75" customHeight="1">
      <c r="A45" s="186"/>
      <c r="B45" s="1087"/>
      <c r="C45" s="1087"/>
      <c r="D45" s="1087"/>
      <c r="E45" s="1087"/>
      <c r="F45" s="1087"/>
      <c r="G45" s="1087"/>
      <c r="H45" s="1" t="s">
        <v>1</v>
      </c>
    </row>
    <row r="46" spans="1:8">
      <c r="B46" s="1084"/>
      <c r="C46" s="1084"/>
      <c r="D46" s="1084"/>
      <c r="E46" s="1084"/>
      <c r="F46" s="1084"/>
      <c r="G46" s="1084"/>
    </row>
    <row r="47" spans="1:8">
      <c r="B47" s="1084"/>
      <c r="C47" s="1084"/>
      <c r="D47" s="1084"/>
      <c r="E47" s="1084"/>
      <c r="F47" s="1084"/>
      <c r="G47" s="1084"/>
    </row>
    <row r="48" spans="1:8">
      <c r="B48" s="1084"/>
      <c r="C48" s="1084"/>
      <c r="D48" s="1084"/>
      <c r="E48" s="1084"/>
      <c r="F48" s="1084"/>
      <c r="G48" s="1084"/>
    </row>
    <row r="49" spans="2:7">
      <c r="B49" s="1084"/>
      <c r="C49" s="1084"/>
      <c r="D49" s="1084"/>
      <c r="E49" s="1084"/>
      <c r="F49" s="1084"/>
      <c r="G49" s="1084"/>
    </row>
    <row r="50" spans="2:7">
      <c r="B50" s="1084"/>
      <c r="C50" s="1084"/>
      <c r="D50" s="1084"/>
      <c r="E50" s="1084"/>
      <c r="F50" s="1084"/>
      <c r="G50" s="1084"/>
    </row>
    <row r="51" spans="2:7">
      <c r="B51" s="1084"/>
      <c r="C51" s="1084"/>
      <c r="D51" s="1084"/>
      <c r="E51" s="1084"/>
      <c r="F51" s="1084"/>
      <c r="G51" s="1084"/>
    </row>
  </sheetData>
  <mergeCells count="18">
    <mergeCell ref="B49:G49"/>
    <mergeCell ref="B50:G50"/>
    <mergeCell ref="B51:G51"/>
    <mergeCell ref="F34:G34"/>
    <mergeCell ref="B37:G45"/>
    <mergeCell ref="B46:G46"/>
    <mergeCell ref="B47:G47"/>
    <mergeCell ref="B48:G48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 enableFormatConditionsCalculation="0"/>
  <dimension ref="A1:BE72"/>
  <sheetViews>
    <sheetView workbookViewId="0">
      <selection activeCell="O30" sqref="O30"/>
    </sheetView>
  </sheetViews>
  <sheetFormatPr baseColWidth="10" defaultColWidth="8.7109375" defaultRowHeight="12" x14ac:dyDescent="0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8.7109375" style="1"/>
  </cols>
  <sheetData>
    <row r="1" spans="1:57" ht="13" thickTop="1">
      <c r="A1" s="1088" t="s">
        <v>2</v>
      </c>
      <c r="B1" s="1089"/>
      <c r="C1" s="187" t="s">
        <v>97</v>
      </c>
      <c r="D1" s="188"/>
      <c r="E1" s="189"/>
      <c r="F1" s="188"/>
      <c r="G1" s="190" t="s">
        <v>72</v>
      </c>
      <c r="H1" s="191" t="s">
        <v>102</v>
      </c>
      <c r="I1" s="192"/>
    </row>
    <row r="2" spans="1:57" ht="13" thickBot="1">
      <c r="A2" s="1090" t="s">
        <v>73</v>
      </c>
      <c r="B2" s="1091"/>
      <c r="C2" s="193" t="s">
        <v>1504</v>
      </c>
      <c r="D2" s="194"/>
      <c r="E2" s="195"/>
      <c r="F2" s="194"/>
      <c r="G2" s="1092" t="s">
        <v>103</v>
      </c>
      <c r="H2" s="1093"/>
      <c r="I2" s="1094"/>
    </row>
    <row r="3" spans="1:57" ht="13" thickTop="1">
      <c r="F3" s="128"/>
    </row>
    <row r="4" spans="1:57" ht="19.5" customHeight="1">
      <c r="A4" s="196" t="s">
        <v>74</v>
      </c>
      <c r="B4" s="197"/>
      <c r="C4" s="197"/>
      <c r="D4" s="197"/>
      <c r="E4" s="198"/>
      <c r="F4" s="197"/>
      <c r="G4" s="197"/>
      <c r="H4" s="197"/>
      <c r="I4" s="197"/>
    </row>
    <row r="5" spans="1:57" ht="13" thickBot="1"/>
    <row r="6" spans="1:57" s="128" customFormat="1" ht="13" thickBot="1">
      <c r="A6" s="199"/>
      <c r="B6" s="200" t="s">
        <v>75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57" s="128" customFormat="1" ht="13" thickBot="1">
      <c r="A7" s="294" t="str">
        <f>'09 2316 Pol'!B7</f>
        <v>M24</v>
      </c>
      <c r="B7" s="62" t="str">
        <f>'09 2316 Pol'!C7</f>
        <v>Montáže vzduchotechnických zařízení</v>
      </c>
      <c r="D7" s="205"/>
      <c r="E7" s="295">
        <f>'09 2316 Pol'!BA9</f>
        <v>0</v>
      </c>
      <c r="F7" s="296">
        <f>'09 2316 Pol'!BB9</f>
        <v>0</v>
      </c>
      <c r="G7" s="296">
        <f>'09 2316 Pol'!BC9</f>
        <v>0</v>
      </c>
      <c r="H7" s="296">
        <f>'09 2316 Pol'!BD9</f>
        <v>0</v>
      </c>
      <c r="I7" s="297">
        <f>'09 2316 Pol'!BE9</f>
        <v>0</v>
      </c>
    </row>
    <row r="8" spans="1:57" s="14" customFormat="1" ht="13" thickBot="1">
      <c r="A8" s="206"/>
      <c r="B8" s="207" t="s">
        <v>76</v>
      </c>
      <c r="C8" s="207"/>
      <c r="D8" s="208"/>
      <c r="E8" s="209">
        <f>SUM(E7:E7)</f>
        <v>0</v>
      </c>
      <c r="F8" s="210">
        <f>SUM(F7:F7)</f>
        <v>0</v>
      </c>
      <c r="G8" s="210">
        <f>SUM(G7:G7)</f>
        <v>0</v>
      </c>
      <c r="H8" s="210">
        <f>SUM(H7:H7)</f>
        <v>0</v>
      </c>
      <c r="I8" s="211">
        <f>SUM(I7:I7)</f>
        <v>0</v>
      </c>
    </row>
    <row r="9" spans="1:57">
      <c r="A9" s="128"/>
      <c r="B9" s="128"/>
      <c r="C9" s="128"/>
      <c r="D9" s="128"/>
      <c r="E9" s="128"/>
      <c r="F9" s="128"/>
      <c r="G9" s="128"/>
      <c r="H9" s="128"/>
      <c r="I9" s="128"/>
    </row>
    <row r="10" spans="1:57" ht="19.5" customHeight="1">
      <c r="A10" s="197"/>
      <c r="B10" s="197"/>
      <c r="C10" s="197"/>
      <c r="D10" s="197"/>
      <c r="E10" s="197"/>
      <c r="F10" s="197"/>
      <c r="G10" s="212"/>
      <c r="H10" s="197"/>
      <c r="I10" s="197"/>
      <c r="BA10" s="134"/>
      <c r="BB10" s="134"/>
      <c r="BC10" s="134"/>
      <c r="BD10" s="134"/>
      <c r="BE10" s="134"/>
    </row>
    <row r="11" spans="1:57" ht="13" thickBot="1"/>
    <row r="12" spans="1:57">
      <c r="A12" s="163"/>
      <c r="B12" s="164"/>
      <c r="C12" s="164"/>
      <c r="D12" s="213"/>
      <c r="E12" s="214"/>
      <c r="F12" s="215"/>
      <c r="G12" s="216"/>
      <c r="H12" s="217"/>
      <c r="I12" s="218"/>
    </row>
    <row r="13" spans="1:57">
      <c r="A13" s="157"/>
      <c r="B13" s="148"/>
      <c r="C13" s="148"/>
      <c r="D13" s="219"/>
      <c r="E13" s="220"/>
      <c r="F13" s="221"/>
      <c r="G13" s="222"/>
      <c r="H13" s="223"/>
      <c r="I13" s="224"/>
      <c r="BA13" s="1">
        <v>0</v>
      </c>
    </row>
    <row r="14" spans="1:57">
      <c r="A14" s="157"/>
      <c r="B14" s="148"/>
      <c r="C14" s="148"/>
      <c r="D14" s="219"/>
      <c r="E14" s="220"/>
      <c r="F14" s="221"/>
      <c r="G14" s="222"/>
      <c r="H14" s="223"/>
      <c r="I14" s="224"/>
      <c r="BA14" s="1">
        <v>0</v>
      </c>
    </row>
    <row r="15" spans="1:57">
      <c r="A15" s="157"/>
      <c r="B15" s="148"/>
      <c r="C15" s="148"/>
      <c r="D15" s="219"/>
      <c r="E15" s="220"/>
      <c r="F15" s="221"/>
      <c r="G15" s="222"/>
      <c r="H15" s="223"/>
      <c r="I15" s="224"/>
      <c r="BA15" s="1">
        <v>0</v>
      </c>
    </row>
    <row r="16" spans="1:57">
      <c r="A16" s="157"/>
      <c r="B16" s="148"/>
      <c r="C16" s="148"/>
      <c r="D16" s="219"/>
      <c r="E16" s="220"/>
      <c r="F16" s="221"/>
      <c r="G16" s="222"/>
      <c r="H16" s="223"/>
      <c r="I16" s="224"/>
      <c r="BA16" s="1">
        <v>0</v>
      </c>
    </row>
    <row r="17" spans="1:53">
      <c r="A17" s="157"/>
      <c r="B17" s="148"/>
      <c r="C17" s="148"/>
      <c r="D17" s="219"/>
      <c r="E17" s="220"/>
      <c r="F17" s="221"/>
      <c r="G17" s="222"/>
      <c r="H17" s="223"/>
      <c r="I17" s="224"/>
      <c r="BA17" s="1">
        <v>1</v>
      </c>
    </row>
    <row r="18" spans="1:53">
      <c r="A18" s="157"/>
      <c r="B18" s="148"/>
      <c r="C18" s="148"/>
      <c r="D18" s="219"/>
      <c r="E18" s="220"/>
      <c r="F18" s="221"/>
      <c r="G18" s="222"/>
      <c r="H18" s="223"/>
      <c r="I18" s="224"/>
      <c r="BA18" s="1">
        <v>1</v>
      </c>
    </row>
    <row r="19" spans="1:53">
      <c r="A19" s="157"/>
      <c r="B19" s="148"/>
      <c r="C19" s="148"/>
      <c r="D19" s="219"/>
      <c r="E19" s="220"/>
      <c r="F19" s="221"/>
      <c r="G19" s="222"/>
      <c r="H19" s="223"/>
      <c r="I19" s="224"/>
      <c r="BA19" s="1">
        <v>2</v>
      </c>
    </row>
    <row r="20" spans="1:53">
      <c r="A20" s="157"/>
      <c r="B20" s="148"/>
      <c r="C20" s="148"/>
      <c r="D20" s="219"/>
      <c r="E20" s="220"/>
      <c r="F20" s="221"/>
      <c r="G20" s="222"/>
      <c r="H20" s="223"/>
      <c r="I20" s="224"/>
      <c r="BA20" s="1">
        <v>2</v>
      </c>
    </row>
    <row r="21" spans="1:53" ht="13" thickBot="1">
      <c r="A21" s="225"/>
      <c r="B21" s="226"/>
      <c r="C21" s="227"/>
      <c r="D21" s="228"/>
      <c r="E21" s="229"/>
      <c r="F21" s="230"/>
      <c r="G21" s="230"/>
      <c r="H21" s="1095"/>
      <c r="I21" s="1096"/>
    </row>
    <row r="23" spans="1:53">
      <c r="B23" s="14"/>
      <c r="F23" s="231"/>
      <c r="G23" s="232"/>
      <c r="H23" s="232"/>
      <c r="I23" s="46"/>
    </row>
    <row r="24" spans="1:53">
      <c r="F24" s="231"/>
      <c r="G24" s="232"/>
      <c r="H24" s="232"/>
      <c r="I24" s="46"/>
    </row>
    <row r="25" spans="1:53">
      <c r="F25" s="231"/>
      <c r="G25" s="232"/>
      <c r="H25" s="232"/>
      <c r="I25" s="46"/>
    </row>
    <row r="26" spans="1:53">
      <c r="F26" s="231"/>
      <c r="G26" s="232"/>
      <c r="H26" s="232"/>
      <c r="I26" s="46"/>
    </row>
    <row r="27" spans="1:53">
      <c r="F27" s="231"/>
      <c r="G27" s="232"/>
      <c r="H27" s="232"/>
      <c r="I27" s="46"/>
    </row>
    <row r="28" spans="1:53">
      <c r="F28" s="231"/>
      <c r="G28" s="232"/>
      <c r="H28" s="232"/>
      <c r="I28" s="46"/>
    </row>
    <row r="29" spans="1:53">
      <c r="F29" s="231"/>
      <c r="G29" s="232"/>
      <c r="H29" s="232"/>
      <c r="I29" s="46"/>
    </row>
    <row r="30" spans="1:53">
      <c r="F30" s="231"/>
      <c r="G30" s="232"/>
      <c r="H30" s="232"/>
      <c r="I30" s="46"/>
    </row>
    <row r="31" spans="1:53">
      <c r="F31" s="231"/>
      <c r="G31" s="232"/>
      <c r="H31" s="232"/>
      <c r="I31" s="46"/>
    </row>
    <row r="32" spans="1:53">
      <c r="F32" s="231"/>
      <c r="G32" s="232"/>
      <c r="H32" s="232"/>
      <c r="I32" s="46"/>
    </row>
    <row r="33" spans="6:9">
      <c r="F33" s="231"/>
      <c r="G33" s="232"/>
      <c r="H33" s="232"/>
      <c r="I33" s="46"/>
    </row>
    <row r="34" spans="6:9">
      <c r="F34" s="231"/>
      <c r="G34" s="232"/>
      <c r="H34" s="232"/>
      <c r="I34" s="46"/>
    </row>
    <row r="35" spans="6:9">
      <c r="F35" s="231"/>
      <c r="G35" s="232"/>
      <c r="H35" s="232"/>
      <c r="I35" s="46"/>
    </row>
    <row r="36" spans="6:9">
      <c r="F36" s="231"/>
      <c r="G36" s="232"/>
      <c r="H36" s="232"/>
      <c r="I36" s="46"/>
    </row>
    <row r="37" spans="6:9">
      <c r="F37" s="231"/>
      <c r="G37" s="232"/>
      <c r="H37" s="232"/>
      <c r="I37" s="46"/>
    </row>
    <row r="38" spans="6:9">
      <c r="F38" s="231"/>
      <c r="G38" s="232"/>
      <c r="H38" s="232"/>
      <c r="I38" s="46"/>
    </row>
    <row r="39" spans="6:9">
      <c r="F39" s="231"/>
      <c r="G39" s="232"/>
      <c r="H39" s="232"/>
      <c r="I39" s="46"/>
    </row>
    <row r="40" spans="6:9">
      <c r="F40" s="231"/>
      <c r="G40" s="232"/>
      <c r="H40" s="232"/>
      <c r="I40" s="46"/>
    </row>
    <row r="41" spans="6:9">
      <c r="F41" s="231"/>
      <c r="G41" s="232"/>
      <c r="H41" s="232"/>
      <c r="I41" s="46"/>
    </row>
    <row r="42" spans="6:9">
      <c r="F42" s="231"/>
      <c r="G42" s="232"/>
      <c r="H42" s="232"/>
      <c r="I42" s="46"/>
    </row>
    <row r="43" spans="6:9">
      <c r="F43" s="231"/>
      <c r="G43" s="232"/>
      <c r="H43" s="232"/>
      <c r="I43" s="46"/>
    </row>
    <row r="44" spans="6:9">
      <c r="F44" s="231"/>
      <c r="G44" s="232"/>
      <c r="H44" s="232"/>
      <c r="I44" s="46"/>
    </row>
    <row r="45" spans="6:9">
      <c r="F45" s="231"/>
      <c r="G45" s="232"/>
      <c r="H45" s="232"/>
      <c r="I45" s="46"/>
    </row>
    <row r="46" spans="6:9">
      <c r="F46" s="231"/>
      <c r="G46" s="232"/>
      <c r="H46" s="232"/>
      <c r="I46" s="46"/>
    </row>
    <row r="47" spans="6:9">
      <c r="F47" s="231"/>
      <c r="G47" s="232"/>
      <c r="H47" s="232"/>
      <c r="I47" s="46"/>
    </row>
    <row r="48" spans="6:9">
      <c r="F48" s="231"/>
      <c r="G48" s="232"/>
      <c r="H48" s="232"/>
      <c r="I48" s="46"/>
    </row>
    <row r="49" spans="6:9">
      <c r="F49" s="231"/>
      <c r="G49" s="232"/>
      <c r="H49" s="232"/>
      <c r="I49" s="46"/>
    </row>
    <row r="50" spans="6:9">
      <c r="F50" s="231"/>
      <c r="G50" s="232"/>
      <c r="H50" s="232"/>
      <c r="I50" s="46"/>
    </row>
    <row r="51" spans="6:9">
      <c r="F51" s="231"/>
      <c r="G51" s="232"/>
      <c r="H51" s="232"/>
      <c r="I51" s="46"/>
    </row>
    <row r="52" spans="6:9">
      <c r="F52" s="231"/>
      <c r="G52" s="232"/>
      <c r="H52" s="232"/>
      <c r="I52" s="46"/>
    </row>
    <row r="53" spans="6:9">
      <c r="F53" s="231"/>
      <c r="G53" s="232"/>
      <c r="H53" s="232"/>
      <c r="I53" s="46"/>
    </row>
    <row r="54" spans="6:9">
      <c r="F54" s="231"/>
      <c r="G54" s="232"/>
      <c r="H54" s="232"/>
      <c r="I54" s="46"/>
    </row>
    <row r="55" spans="6:9">
      <c r="F55" s="231"/>
      <c r="G55" s="232"/>
      <c r="H55" s="232"/>
      <c r="I55" s="46"/>
    </row>
    <row r="56" spans="6:9">
      <c r="F56" s="231"/>
      <c r="G56" s="232"/>
      <c r="H56" s="232"/>
      <c r="I56" s="46"/>
    </row>
    <row r="57" spans="6:9">
      <c r="F57" s="231"/>
      <c r="G57" s="232"/>
      <c r="H57" s="232"/>
      <c r="I57" s="46"/>
    </row>
    <row r="58" spans="6:9">
      <c r="F58" s="231"/>
      <c r="G58" s="232"/>
      <c r="H58" s="232"/>
      <c r="I58" s="46"/>
    </row>
    <row r="59" spans="6:9">
      <c r="F59" s="231"/>
      <c r="G59" s="232"/>
      <c r="H59" s="232"/>
      <c r="I59" s="46"/>
    </row>
    <row r="60" spans="6:9">
      <c r="F60" s="231"/>
      <c r="G60" s="232"/>
      <c r="H60" s="232"/>
      <c r="I60" s="46"/>
    </row>
    <row r="61" spans="6:9">
      <c r="F61" s="231"/>
      <c r="G61" s="232"/>
      <c r="H61" s="232"/>
      <c r="I61" s="46"/>
    </row>
    <row r="62" spans="6:9">
      <c r="F62" s="231"/>
      <c r="G62" s="232"/>
      <c r="H62" s="232"/>
      <c r="I62" s="46"/>
    </row>
    <row r="63" spans="6:9">
      <c r="F63" s="231"/>
      <c r="G63" s="232"/>
      <c r="H63" s="232"/>
      <c r="I63" s="46"/>
    </row>
    <row r="64" spans="6:9">
      <c r="F64" s="231"/>
      <c r="G64" s="232"/>
      <c r="H64" s="232"/>
      <c r="I64" s="46"/>
    </row>
    <row r="65" spans="6:9">
      <c r="F65" s="231"/>
      <c r="G65" s="232"/>
      <c r="H65" s="232"/>
      <c r="I65" s="46"/>
    </row>
    <row r="66" spans="6:9">
      <c r="F66" s="231"/>
      <c r="G66" s="232"/>
      <c r="H66" s="232"/>
      <c r="I66" s="46"/>
    </row>
    <row r="67" spans="6:9">
      <c r="F67" s="231"/>
      <c r="G67" s="232"/>
      <c r="H67" s="232"/>
      <c r="I67" s="46"/>
    </row>
    <row r="68" spans="6:9">
      <c r="F68" s="231"/>
      <c r="G68" s="232"/>
      <c r="H68" s="232"/>
      <c r="I68" s="46"/>
    </row>
    <row r="69" spans="6:9">
      <c r="F69" s="231"/>
      <c r="G69" s="232"/>
      <c r="H69" s="232"/>
      <c r="I69" s="46"/>
    </row>
    <row r="70" spans="6:9">
      <c r="F70" s="231"/>
      <c r="G70" s="232"/>
      <c r="H70" s="232"/>
      <c r="I70" s="46"/>
    </row>
    <row r="71" spans="6:9">
      <c r="F71" s="231"/>
      <c r="G71" s="232"/>
      <c r="H71" s="232"/>
      <c r="I71" s="46"/>
    </row>
    <row r="72" spans="6:9">
      <c r="F72" s="231"/>
      <c r="G72" s="232"/>
      <c r="H72" s="232"/>
      <c r="I72" s="46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 enableFormatConditionsCalculation="0"/>
  <dimension ref="A1:CB82"/>
  <sheetViews>
    <sheetView showGridLines="0" showZeros="0" zoomScaleSheetLayoutView="100" workbookViewId="0">
      <selection activeCell="F9" sqref="F9"/>
    </sheetView>
  </sheetViews>
  <sheetFormatPr baseColWidth="10" defaultColWidth="8.7109375" defaultRowHeight="12" x14ac:dyDescent="0"/>
  <cols>
    <col min="1" max="1" width="4.42578125" style="233" customWidth="1"/>
    <col min="2" max="2" width="11.5703125" style="233" customWidth="1"/>
    <col min="3" max="3" width="40.42578125" style="233" customWidth="1"/>
    <col min="4" max="4" width="5.5703125" style="233" customWidth="1"/>
    <col min="5" max="5" width="8.5703125" style="243" customWidth="1"/>
    <col min="6" max="6" width="14.42578125" style="233" customWidth="1"/>
    <col min="7" max="7" width="13.85546875" style="233" customWidth="1"/>
    <col min="8" max="8" width="11.7109375" style="233" hidden="1" customWidth="1"/>
    <col min="9" max="9" width="11.5703125" style="233" hidden="1" customWidth="1"/>
    <col min="10" max="10" width="11" style="233" hidden="1" customWidth="1"/>
    <col min="11" max="11" width="10.42578125" style="233" hidden="1" customWidth="1"/>
    <col min="12" max="12" width="75.42578125" style="233" customWidth="1"/>
    <col min="13" max="13" width="45.28515625" style="233" customWidth="1"/>
    <col min="14" max="16384" width="8.7109375" style="233"/>
  </cols>
  <sheetData>
    <row r="1" spans="1:80" ht="15">
      <c r="A1" s="1099" t="s">
        <v>77</v>
      </c>
      <c r="B1" s="1099"/>
      <c r="C1" s="1099"/>
      <c r="D1" s="1099"/>
      <c r="E1" s="1099"/>
      <c r="F1" s="1099"/>
      <c r="G1" s="1099"/>
    </row>
    <row r="2" spans="1:80" ht="14.25" customHeight="1" thickBot="1">
      <c r="B2" s="234"/>
      <c r="C2" s="235"/>
      <c r="D2" s="235"/>
      <c r="E2" s="236"/>
      <c r="F2" s="235"/>
      <c r="G2" s="235"/>
    </row>
    <row r="3" spans="1:80" ht="13" thickTop="1">
      <c r="A3" s="1088" t="s">
        <v>2</v>
      </c>
      <c r="B3" s="1089"/>
      <c r="C3" s="187" t="s">
        <v>97</v>
      </c>
      <c r="D3" s="237"/>
      <c r="E3" s="238" t="s">
        <v>78</v>
      </c>
      <c r="F3" s="239" t="str">
        <f>'09 2316 Rek'!H1</f>
        <v>23/16</v>
      </c>
      <c r="G3" s="240"/>
    </row>
    <row r="4" spans="1:80" ht="13" thickBot="1">
      <c r="A4" s="1100" t="s">
        <v>73</v>
      </c>
      <c r="B4" s="1091"/>
      <c r="C4" s="193" t="s">
        <v>1504</v>
      </c>
      <c r="D4" s="241"/>
      <c r="E4" s="1101" t="str">
        <f>'09 2316 Rek'!G2</f>
        <v>Rozpočet projektanta</v>
      </c>
      <c r="F4" s="1102"/>
      <c r="G4" s="1103"/>
    </row>
    <row r="5" spans="1:80" ht="13" thickTop="1">
      <c r="A5" s="242"/>
      <c r="G5" s="244"/>
    </row>
    <row r="6" spans="1:80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80">
      <c r="A7" s="250" t="s">
        <v>90</v>
      </c>
      <c r="B7" s="251" t="s">
        <v>1302</v>
      </c>
      <c r="C7" s="252" t="s">
        <v>1303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>
      <c r="A8" s="261">
        <v>1</v>
      </c>
      <c r="B8" s="262" t="s">
        <v>181</v>
      </c>
      <c r="C8" s="263" t="s">
        <v>1505</v>
      </c>
      <c r="D8" s="264" t="s">
        <v>109</v>
      </c>
      <c r="E8" s="265">
        <v>1</v>
      </c>
      <c r="F8" s="265">
        <f>SUM('Rekuperace KL'!G41:I41)</f>
        <v>0</v>
      </c>
      <c r="G8" s="266">
        <f>E8*F8</f>
        <v>0</v>
      </c>
      <c r="H8" s="267">
        <v>0</v>
      </c>
      <c r="I8" s="268">
        <f>E8*H8</f>
        <v>0</v>
      </c>
      <c r="J8" s="267"/>
      <c r="K8" s="268">
        <f>E8*J8</f>
        <v>0</v>
      </c>
      <c r="O8" s="260">
        <v>2</v>
      </c>
      <c r="AA8" s="233">
        <v>11</v>
      </c>
      <c r="AB8" s="233">
        <v>3</v>
      </c>
      <c r="AC8" s="233">
        <v>1</v>
      </c>
      <c r="AZ8" s="233">
        <v>4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11</v>
      </c>
      <c r="CB8" s="260">
        <v>3</v>
      </c>
    </row>
    <row r="9" spans="1:80">
      <c r="A9" s="278"/>
      <c r="B9" s="279" t="s">
        <v>94</v>
      </c>
      <c r="C9" s="280" t="s">
        <v>1304</v>
      </c>
      <c r="D9" s="281"/>
      <c r="E9" s="282"/>
      <c r="F9" s="283"/>
      <c r="G9" s="284">
        <f>SUM(G7:G8)</f>
        <v>0</v>
      </c>
      <c r="H9" s="285"/>
      <c r="I9" s="286">
        <f>SUM(I7:I8)</f>
        <v>0</v>
      </c>
      <c r="J9" s="285"/>
      <c r="K9" s="286">
        <f>SUM(K7:K8)</f>
        <v>0</v>
      </c>
      <c r="O9" s="260">
        <v>4</v>
      </c>
      <c r="BA9" s="287">
        <f>SUM(BA7:BA8)</f>
        <v>0</v>
      </c>
      <c r="BB9" s="287">
        <f>SUM(BB7:BB8)</f>
        <v>0</v>
      </c>
      <c r="BC9" s="287">
        <f>SUM(BC7:BC8)</f>
        <v>0</v>
      </c>
      <c r="BD9" s="287">
        <f>SUM(BD7:BD8)</f>
        <v>0</v>
      </c>
      <c r="BE9" s="287">
        <f>SUM(BE7:BE8)</f>
        <v>0</v>
      </c>
    </row>
    <row r="10" spans="1:80">
      <c r="E10" s="233"/>
    </row>
    <row r="11" spans="1:80">
      <c r="E11" s="233"/>
    </row>
    <row r="12" spans="1:80">
      <c r="E12" s="233"/>
    </row>
    <row r="13" spans="1:80">
      <c r="E13" s="233"/>
    </row>
    <row r="14" spans="1:80">
      <c r="E14" s="233"/>
    </row>
    <row r="15" spans="1:80">
      <c r="E15" s="233"/>
    </row>
    <row r="16" spans="1:80">
      <c r="E16" s="233"/>
    </row>
    <row r="17" spans="5:5">
      <c r="E17" s="233"/>
    </row>
    <row r="18" spans="5:5">
      <c r="E18" s="233"/>
    </row>
    <row r="19" spans="5:5">
      <c r="E19" s="233"/>
    </row>
    <row r="20" spans="5:5">
      <c r="E20" s="233"/>
    </row>
    <row r="21" spans="5:5">
      <c r="E21" s="233"/>
    </row>
    <row r="22" spans="5:5">
      <c r="E22" s="233"/>
    </row>
    <row r="23" spans="5:5">
      <c r="E23" s="233"/>
    </row>
    <row r="24" spans="5:5">
      <c r="E24" s="233"/>
    </row>
    <row r="25" spans="5:5">
      <c r="E25" s="233"/>
    </row>
    <row r="26" spans="5:5">
      <c r="E26" s="233"/>
    </row>
    <row r="27" spans="5:5">
      <c r="E27" s="233"/>
    </row>
    <row r="28" spans="5:5">
      <c r="E28" s="233"/>
    </row>
    <row r="29" spans="5:5">
      <c r="E29" s="233"/>
    </row>
    <row r="30" spans="5:5">
      <c r="E30" s="233"/>
    </row>
    <row r="31" spans="5:5">
      <c r="E31" s="233"/>
    </row>
    <row r="32" spans="5:5">
      <c r="E32" s="233"/>
    </row>
    <row r="33" spans="1:7">
      <c r="A33" s="277"/>
      <c r="B33" s="277"/>
      <c r="C33" s="277"/>
      <c r="D33" s="277"/>
      <c r="E33" s="277"/>
      <c r="F33" s="277"/>
      <c r="G33" s="277"/>
    </row>
    <row r="34" spans="1:7">
      <c r="A34" s="277"/>
      <c r="B34" s="277"/>
      <c r="C34" s="277"/>
      <c r="D34" s="277"/>
      <c r="E34" s="277"/>
      <c r="F34" s="277"/>
      <c r="G34" s="277"/>
    </row>
    <row r="35" spans="1:7">
      <c r="A35" s="277"/>
      <c r="B35" s="277"/>
      <c r="C35" s="277"/>
      <c r="D35" s="277"/>
      <c r="E35" s="277"/>
      <c r="F35" s="277"/>
      <c r="G35" s="277"/>
    </row>
    <row r="36" spans="1:7">
      <c r="A36" s="277"/>
      <c r="B36" s="277"/>
      <c r="C36" s="277"/>
      <c r="D36" s="277"/>
      <c r="E36" s="277"/>
      <c r="F36" s="277"/>
      <c r="G36" s="277"/>
    </row>
    <row r="37" spans="1:7">
      <c r="E37" s="233"/>
    </row>
    <row r="38" spans="1:7">
      <c r="E38" s="233"/>
    </row>
    <row r="39" spans="1:7">
      <c r="E39" s="233"/>
    </row>
    <row r="40" spans="1:7">
      <c r="E40" s="233"/>
    </row>
    <row r="41" spans="1:7">
      <c r="E41" s="233"/>
    </row>
    <row r="42" spans="1:7">
      <c r="E42" s="233"/>
    </row>
    <row r="43" spans="1:7">
      <c r="E43" s="233"/>
    </row>
    <row r="44" spans="1:7">
      <c r="E44" s="233"/>
    </row>
    <row r="45" spans="1:7">
      <c r="E45" s="233"/>
    </row>
    <row r="46" spans="1:7">
      <c r="E46" s="233"/>
    </row>
    <row r="47" spans="1:7">
      <c r="E47" s="233"/>
    </row>
    <row r="48" spans="1:7">
      <c r="E48" s="233"/>
    </row>
    <row r="49" spans="5:5">
      <c r="E49" s="233"/>
    </row>
    <row r="50" spans="5:5">
      <c r="E50" s="233"/>
    </row>
    <row r="51" spans="5:5">
      <c r="E51" s="233"/>
    </row>
    <row r="52" spans="5:5">
      <c r="E52" s="233"/>
    </row>
    <row r="53" spans="5:5">
      <c r="E53" s="233"/>
    </row>
    <row r="54" spans="5:5">
      <c r="E54" s="233"/>
    </row>
    <row r="55" spans="5:5">
      <c r="E55" s="233"/>
    </row>
    <row r="56" spans="5:5">
      <c r="E56" s="233"/>
    </row>
    <row r="57" spans="5:5">
      <c r="E57" s="233"/>
    </row>
    <row r="58" spans="5:5">
      <c r="E58" s="233"/>
    </row>
    <row r="59" spans="5:5">
      <c r="E59" s="233"/>
    </row>
    <row r="60" spans="5:5">
      <c r="E60" s="233"/>
    </row>
    <row r="61" spans="5:5">
      <c r="E61" s="233"/>
    </row>
    <row r="62" spans="5:5">
      <c r="E62" s="233"/>
    </row>
    <row r="63" spans="5:5">
      <c r="E63" s="233"/>
    </row>
    <row r="64" spans="5:5">
      <c r="E64" s="233"/>
    </row>
    <row r="65" spans="1:7">
      <c r="E65" s="233"/>
    </row>
    <row r="66" spans="1:7">
      <c r="E66" s="233"/>
    </row>
    <row r="67" spans="1:7">
      <c r="E67" s="233"/>
    </row>
    <row r="68" spans="1:7">
      <c r="A68" s="288"/>
      <c r="B68" s="288"/>
    </row>
    <row r="69" spans="1:7">
      <c r="A69" s="277"/>
      <c r="B69" s="277"/>
      <c r="C69" s="289"/>
      <c r="D69" s="289"/>
      <c r="E69" s="290"/>
      <c r="F69" s="289"/>
      <c r="G69" s="291"/>
    </row>
    <row r="70" spans="1:7">
      <c r="A70" s="292"/>
      <c r="B70" s="292"/>
      <c r="C70" s="277"/>
      <c r="D70" s="277"/>
      <c r="E70" s="293"/>
      <c r="F70" s="277"/>
      <c r="G70" s="277"/>
    </row>
    <row r="71" spans="1:7">
      <c r="A71" s="277"/>
      <c r="B71" s="277"/>
      <c r="C71" s="277"/>
      <c r="D71" s="277"/>
      <c r="E71" s="293"/>
      <c r="F71" s="277"/>
      <c r="G71" s="277"/>
    </row>
    <row r="72" spans="1:7">
      <c r="A72" s="277"/>
      <c r="B72" s="277"/>
      <c r="C72" s="277"/>
      <c r="D72" s="277"/>
      <c r="E72" s="293"/>
      <c r="F72" s="277"/>
      <c r="G72" s="277"/>
    </row>
    <row r="73" spans="1:7">
      <c r="A73" s="277"/>
      <c r="B73" s="277"/>
      <c r="C73" s="277"/>
      <c r="D73" s="277"/>
      <c r="E73" s="293"/>
      <c r="F73" s="277"/>
      <c r="G73" s="277"/>
    </row>
    <row r="74" spans="1:7">
      <c r="A74" s="277"/>
      <c r="B74" s="277"/>
      <c r="C74" s="277"/>
      <c r="D74" s="277"/>
      <c r="E74" s="293"/>
      <c r="F74" s="277"/>
      <c r="G74" s="277"/>
    </row>
    <row r="75" spans="1:7">
      <c r="A75" s="277"/>
      <c r="B75" s="277"/>
      <c r="C75" s="277"/>
      <c r="D75" s="277"/>
      <c r="E75" s="293"/>
      <c r="F75" s="277"/>
      <c r="G75" s="277"/>
    </row>
    <row r="76" spans="1:7">
      <c r="A76" s="277"/>
      <c r="B76" s="277"/>
      <c r="C76" s="277"/>
      <c r="D76" s="277"/>
      <c r="E76" s="293"/>
      <c r="F76" s="277"/>
      <c r="G76" s="277"/>
    </row>
    <row r="77" spans="1:7">
      <c r="A77" s="277"/>
      <c r="B77" s="277"/>
      <c r="C77" s="277"/>
      <c r="D77" s="277"/>
      <c r="E77" s="293"/>
      <c r="F77" s="277"/>
      <c r="G77" s="277"/>
    </row>
    <row r="78" spans="1:7">
      <c r="A78" s="277"/>
      <c r="B78" s="277"/>
      <c r="C78" s="277"/>
      <c r="D78" s="277"/>
      <c r="E78" s="293"/>
      <c r="F78" s="277"/>
      <c r="G78" s="277"/>
    </row>
    <row r="79" spans="1:7">
      <c r="A79" s="277"/>
      <c r="B79" s="277"/>
      <c r="C79" s="277"/>
      <c r="D79" s="277"/>
      <c r="E79" s="293"/>
      <c r="F79" s="277"/>
      <c r="G79" s="277"/>
    </row>
    <row r="80" spans="1:7">
      <c r="A80" s="277"/>
      <c r="B80" s="277"/>
      <c r="C80" s="277"/>
      <c r="D80" s="277"/>
      <c r="E80" s="293"/>
      <c r="F80" s="277"/>
      <c r="G80" s="277"/>
    </row>
    <row r="81" spans="1:7">
      <c r="A81" s="277"/>
      <c r="B81" s="277"/>
      <c r="C81" s="277"/>
      <c r="D81" s="277"/>
      <c r="E81" s="293"/>
      <c r="F81" s="277"/>
      <c r="G81" s="277"/>
    </row>
    <row r="82" spans="1:7">
      <c r="A82" s="277"/>
      <c r="B82" s="277"/>
      <c r="C82" s="277"/>
      <c r="D82" s="277"/>
      <c r="E82" s="293"/>
      <c r="F82" s="277"/>
      <c r="G82" s="277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workbookViewId="0">
      <selection activeCell="P46" sqref="P46"/>
    </sheetView>
  </sheetViews>
  <sheetFormatPr baseColWidth="10" defaultColWidth="8.7109375" defaultRowHeight="13" x14ac:dyDescent="0"/>
  <sheetData>
    <row r="1" spans="1:9" ht="18">
      <c r="A1" s="1561" t="s">
        <v>3418</v>
      </c>
      <c r="B1" s="1561"/>
      <c r="C1" s="1561"/>
      <c r="D1" s="1561"/>
      <c r="E1" s="1561"/>
      <c r="F1" s="1561"/>
      <c r="G1" s="1561"/>
      <c r="H1" s="1561"/>
      <c r="I1" s="1561"/>
    </row>
    <row r="2" spans="1:9">
      <c r="A2" s="1017"/>
      <c r="B2" s="1017"/>
      <c r="C2" s="1017"/>
      <c r="D2" s="1017"/>
      <c r="E2" s="1017"/>
      <c r="F2" s="1017"/>
      <c r="G2" s="1017"/>
      <c r="H2" s="1017"/>
      <c r="I2" s="1017"/>
    </row>
    <row r="3" spans="1:9">
      <c r="A3" s="1025" t="s">
        <v>73</v>
      </c>
      <c r="B3" s="1026"/>
      <c r="C3" s="1560" t="s">
        <v>3419</v>
      </c>
      <c r="D3" s="1560"/>
      <c r="E3" s="1560"/>
      <c r="F3" s="1026" t="s">
        <v>3420</v>
      </c>
      <c r="G3" s="1026"/>
      <c r="H3" s="1026"/>
      <c r="I3" s="1026"/>
    </row>
    <row r="4" spans="1:9" ht="16">
      <c r="A4" s="1027" t="s">
        <v>177</v>
      </c>
      <c r="B4" s="1028"/>
      <c r="C4" s="1562" t="s">
        <v>3421</v>
      </c>
      <c r="D4" s="1562"/>
      <c r="E4" s="1562"/>
      <c r="F4" s="1026"/>
      <c r="G4" s="1026" t="s">
        <v>3422</v>
      </c>
      <c r="H4" s="1026"/>
      <c r="I4" s="1026"/>
    </row>
    <row r="5" spans="1:9">
      <c r="A5" s="1026" t="s">
        <v>2</v>
      </c>
      <c r="B5" s="1026"/>
      <c r="C5" s="1560" t="s">
        <v>3423</v>
      </c>
      <c r="D5" s="1560"/>
      <c r="E5" s="1560"/>
      <c r="F5" s="1026" t="s">
        <v>3424</v>
      </c>
      <c r="G5" s="1026"/>
      <c r="H5" s="1026"/>
      <c r="I5" s="1026"/>
    </row>
    <row r="6" spans="1:9" ht="16">
      <c r="A6" s="1027" t="s">
        <v>1320</v>
      </c>
      <c r="B6" s="1028"/>
      <c r="C6" s="1029" t="s">
        <v>1513</v>
      </c>
      <c r="D6" s="1030"/>
      <c r="E6" s="1030"/>
      <c r="F6" s="1030"/>
      <c r="G6" s="1030"/>
      <c r="H6" s="1030"/>
      <c r="I6" s="1030"/>
    </row>
    <row r="7" spans="1:9">
      <c r="A7" s="1026" t="s">
        <v>3425</v>
      </c>
      <c r="B7" s="1026"/>
      <c r="C7" s="1031" t="s">
        <v>3426</v>
      </c>
      <c r="D7" s="1032"/>
      <c r="E7" s="1032"/>
      <c r="F7" s="1032"/>
      <c r="G7" s="1033"/>
      <c r="H7" s="1034"/>
      <c r="I7" s="1034"/>
    </row>
    <row r="8" spans="1:9">
      <c r="A8" s="1026" t="s">
        <v>3427</v>
      </c>
      <c r="B8" s="1026"/>
      <c r="C8" s="1563" t="s">
        <v>3428</v>
      </c>
      <c r="D8" s="1564"/>
      <c r="E8" s="1564"/>
      <c r="F8" s="1564"/>
      <c r="G8" s="1564"/>
      <c r="H8" s="1565"/>
      <c r="I8" s="1026"/>
    </row>
    <row r="9" spans="1:9">
      <c r="A9" s="1026" t="s">
        <v>3429</v>
      </c>
      <c r="B9" s="1026"/>
      <c r="C9" s="1557"/>
      <c r="D9" s="1558"/>
      <c r="E9" s="1559"/>
      <c r="F9" s="1560" t="s">
        <v>3430</v>
      </c>
      <c r="G9" s="1560"/>
      <c r="H9" s="1026"/>
      <c r="I9" s="1026"/>
    </row>
    <row r="10" spans="1:9">
      <c r="A10" s="1026" t="s">
        <v>3431</v>
      </c>
      <c r="B10" s="1026"/>
      <c r="C10" s="1026"/>
      <c r="D10" s="1566" t="s">
        <v>3432</v>
      </c>
      <c r="E10" s="1566"/>
      <c r="F10" s="1560" t="s">
        <v>3433</v>
      </c>
      <c r="G10" s="1560"/>
      <c r="H10" s="1026"/>
      <c r="I10" s="1026"/>
    </row>
    <row r="11" spans="1:9">
      <c r="A11" s="1017"/>
      <c r="B11" s="1017"/>
      <c r="C11" s="1017"/>
      <c r="D11" s="1017"/>
      <c r="E11" s="1570"/>
      <c r="F11" s="1570"/>
      <c r="G11" s="1570"/>
      <c r="H11" s="1017"/>
      <c r="I11" s="1017"/>
    </row>
    <row r="12" spans="1:9">
      <c r="A12" s="1017"/>
      <c r="B12" s="1017"/>
      <c r="C12" s="1017"/>
      <c r="D12" s="1017"/>
      <c r="E12" s="1035"/>
      <c r="F12" s="1035"/>
      <c r="G12" s="1035"/>
    </row>
    <row r="13" spans="1:9">
      <c r="A13" s="1017"/>
      <c r="B13" s="1017"/>
      <c r="C13" s="1017"/>
      <c r="D13" s="1017"/>
      <c r="E13" s="1035"/>
      <c r="F13" s="1035"/>
      <c r="G13" s="1035"/>
    </row>
    <row r="14" spans="1:9" ht="18">
      <c r="A14" s="1571" t="s">
        <v>3434</v>
      </c>
      <c r="B14" s="1571"/>
      <c r="C14" s="1571"/>
      <c r="D14" s="1571"/>
      <c r="E14" s="1571"/>
      <c r="F14" s="1571"/>
      <c r="G14" s="1571"/>
      <c r="H14" s="1571"/>
      <c r="I14" s="1571"/>
    </row>
    <row r="15" spans="1:9" ht="14" thickBot="1"/>
    <row r="16" spans="1:9">
      <c r="A16" s="1036"/>
      <c r="B16" s="1037" t="s">
        <v>75</v>
      </c>
      <c r="C16" s="1037"/>
      <c r="D16" s="1038"/>
      <c r="E16" s="1039" t="s">
        <v>25</v>
      </c>
      <c r="F16" s="1040" t="s">
        <v>26</v>
      </c>
      <c r="G16" s="1040" t="s">
        <v>27</v>
      </c>
      <c r="H16" s="1040" t="s">
        <v>28</v>
      </c>
      <c r="I16" s="1041" t="s">
        <v>29</v>
      </c>
    </row>
    <row r="17" spans="1:9">
      <c r="A17" s="1042" t="str">
        <f>[5]Položky!B7</f>
        <v>713</v>
      </c>
      <c r="B17" s="1043" t="str">
        <f>[5]Položky!C7</f>
        <v>Izolace tepelné</v>
      </c>
      <c r="C17" s="1026"/>
      <c r="D17" s="1044"/>
      <c r="E17" s="1044"/>
      <c r="F17" s="1044">
        <f>SUM('Rekuperace-pol'!G26)</f>
        <v>0</v>
      </c>
      <c r="G17" s="1044"/>
      <c r="H17" s="1044"/>
      <c r="I17" s="1044"/>
    </row>
    <row r="18" spans="1:9">
      <c r="A18" s="1042" t="s">
        <v>1770</v>
      </c>
      <c r="B18" s="1043" t="str">
        <f>[5]Položky!C27</f>
        <v>Instalační prefabrikáty</v>
      </c>
      <c r="C18" s="1026"/>
      <c r="D18" s="1044"/>
      <c r="E18" s="1044"/>
      <c r="F18" s="1044">
        <f>SUM('Rekuperace-pol'!G39)</f>
        <v>0</v>
      </c>
      <c r="G18" s="1044"/>
      <c r="H18" s="1044"/>
      <c r="I18" s="1044"/>
    </row>
    <row r="19" spans="1:9">
      <c r="A19" s="1042" t="s">
        <v>1781</v>
      </c>
      <c r="B19" s="1043" t="str">
        <f>[5]Položky!C40</f>
        <v>Kotelny</v>
      </c>
      <c r="C19" s="1026"/>
      <c r="D19" s="1044"/>
      <c r="E19" s="1044"/>
      <c r="F19" s="1044">
        <f>SUM('Rekuperace-pol'!G46)</f>
        <v>0</v>
      </c>
      <c r="G19" s="1044"/>
      <c r="H19" s="1044"/>
      <c r="I19" s="1044"/>
    </row>
    <row r="20" spans="1:9">
      <c r="A20" s="1042" t="s">
        <v>1788</v>
      </c>
      <c r="B20" s="1043" t="str">
        <f>[5]Položky!C47</f>
        <v>Strojovny</v>
      </c>
      <c r="C20" s="1026"/>
      <c r="D20" s="1044"/>
      <c r="E20" s="1044"/>
      <c r="F20" s="1044">
        <f>SUM('Rekuperace-pol'!G57)</f>
        <v>0</v>
      </c>
      <c r="G20" s="1044"/>
      <c r="H20" s="1044"/>
      <c r="I20" s="1044"/>
    </row>
    <row r="21" spans="1:9">
      <c r="A21" s="1042" t="s">
        <v>1800</v>
      </c>
      <c r="B21" s="1043" t="str">
        <f>[5]Položky!C58</f>
        <v>Rozvod potrubí</v>
      </c>
      <c r="C21" s="1026"/>
      <c r="D21" s="1044"/>
      <c r="E21" s="1044"/>
      <c r="F21" s="1044">
        <f>SUM('Rekuperace-pol'!G76)</f>
        <v>0</v>
      </c>
      <c r="G21" s="1044"/>
      <c r="H21" s="1044"/>
      <c r="I21" s="1044"/>
    </row>
    <row r="22" spans="1:9">
      <c r="A22" s="1042" t="s">
        <v>1819</v>
      </c>
      <c r="B22" s="1043" t="str">
        <f>[5]Položky!C77</f>
        <v>Armatury</v>
      </c>
      <c r="C22" s="1026"/>
      <c r="D22" s="1044"/>
      <c r="E22" s="1044"/>
      <c r="F22" s="1044">
        <f>SUM('Rekuperace-pol'!G114)</f>
        <v>0</v>
      </c>
      <c r="G22" s="1044"/>
      <c r="H22" s="1044"/>
      <c r="I22" s="1044"/>
    </row>
    <row r="23" spans="1:9">
      <c r="A23" s="1042" t="s">
        <v>1072</v>
      </c>
      <c r="B23" s="1043" t="str">
        <f>[5]Položky!C115</f>
        <v>Konstrukce zámečnické</v>
      </c>
      <c r="C23" s="1026"/>
      <c r="D23" s="1044"/>
      <c r="E23" s="1044"/>
      <c r="F23" s="1044">
        <f>SUM('Rekuperace-pol'!G119)</f>
        <v>0</v>
      </c>
      <c r="G23" s="1044"/>
      <c r="H23" s="1044"/>
      <c r="I23" s="1044"/>
    </row>
    <row r="24" spans="1:9">
      <c r="A24" s="1042" t="s">
        <v>1860</v>
      </c>
      <c r="B24" s="1043" t="str">
        <f>[5]Položky!C120</f>
        <v>Ostatní</v>
      </c>
      <c r="C24" s="1026"/>
      <c r="D24" s="1044"/>
      <c r="E24" s="1044"/>
      <c r="F24" s="1044">
        <f>SUM('Rekuperace-pol'!G122)</f>
        <v>0</v>
      </c>
      <c r="G24" s="1044"/>
      <c r="H24" s="1044"/>
      <c r="I24" s="1044"/>
    </row>
    <row r="25" spans="1:9">
      <c r="A25" s="1042" t="s">
        <v>1864</v>
      </c>
      <c r="B25" s="1045" t="str">
        <f>[5]Položky!C123</f>
        <v>Vedlejší rozpočtové náklady</v>
      </c>
      <c r="C25" s="1026"/>
      <c r="D25" s="1044"/>
      <c r="E25" s="1044"/>
      <c r="F25" s="1044">
        <f>SUM('Rekuperace-pol'!G135)</f>
        <v>0</v>
      </c>
      <c r="G25" s="1044"/>
      <c r="H25" s="1044"/>
      <c r="I25" s="1044"/>
    </row>
    <row r="26" spans="1:9">
      <c r="A26" s="1042"/>
      <c r="B26" s="1043"/>
      <c r="C26" s="1026"/>
      <c r="D26" s="1044"/>
      <c r="E26" s="1044"/>
      <c r="F26" s="1017"/>
      <c r="G26" s="1044"/>
      <c r="H26" s="1044"/>
      <c r="I26" s="1044"/>
    </row>
    <row r="27" spans="1:9" ht="14" thickBot="1">
      <c r="A27" s="1046"/>
      <c r="B27" s="1047" t="s">
        <v>76</v>
      </c>
      <c r="C27" s="1047"/>
      <c r="D27" s="1048"/>
      <c r="E27" s="1049"/>
      <c r="F27" s="1050">
        <f>SUM(F17:F26)</f>
        <v>0</v>
      </c>
      <c r="G27" s="1050">
        <f>SUM(G17:G22)</f>
        <v>0</v>
      </c>
      <c r="H27" s="1050">
        <f>SUM(H17:H22)</f>
        <v>0</v>
      </c>
      <c r="I27" s="1051">
        <f>SUM(I17:I22)</f>
        <v>0</v>
      </c>
    </row>
    <row r="28" spans="1:9">
      <c r="A28" s="1052"/>
      <c r="B28" s="1052"/>
      <c r="C28" s="1052"/>
      <c r="D28" s="1053"/>
      <c r="E28" s="1053"/>
      <c r="F28" s="1053"/>
      <c r="G28" s="1053"/>
      <c r="H28" s="1053"/>
      <c r="I28" s="1053"/>
    </row>
    <row r="29" spans="1:9">
      <c r="A29" s="1052"/>
      <c r="B29" s="1052"/>
      <c r="C29" s="1052"/>
      <c r="D29" s="1053"/>
      <c r="E29" s="1053"/>
      <c r="F29" s="1053"/>
      <c r="G29" s="1053"/>
      <c r="H29" s="1053"/>
      <c r="I29" s="1053"/>
    </row>
    <row r="30" spans="1:9">
      <c r="A30" s="1017"/>
      <c r="B30" s="1017"/>
      <c r="C30" s="1017"/>
      <c r="D30" s="1017"/>
      <c r="E30" s="1017"/>
      <c r="F30" s="1017"/>
      <c r="G30" s="1017"/>
      <c r="H30" s="1017"/>
      <c r="I30" s="1017"/>
    </row>
    <row r="31" spans="1:9" ht="18">
      <c r="A31" s="1054"/>
      <c r="B31" s="1054"/>
      <c r="C31" s="1054"/>
      <c r="D31" s="1054"/>
      <c r="E31" s="1054"/>
      <c r="F31" s="1054"/>
      <c r="G31" s="1055"/>
      <c r="H31" s="1054"/>
      <c r="I31" s="1054"/>
    </row>
    <row r="35" spans="1:9">
      <c r="A35" s="1056"/>
      <c r="B35" s="1052"/>
      <c r="C35" s="1056"/>
      <c r="D35" s="1057"/>
      <c r="E35" s="1057"/>
      <c r="F35" s="1057"/>
      <c r="G35" s="1057"/>
      <c r="H35" s="1058"/>
      <c r="I35" s="1058"/>
    </row>
    <row r="36" spans="1:9">
      <c r="A36" s="1056"/>
      <c r="B36" s="1052"/>
      <c r="C36" s="1056"/>
      <c r="D36" s="1057"/>
      <c r="E36" s="1057"/>
      <c r="F36" s="1057"/>
      <c r="G36" s="1057"/>
      <c r="H36" s="1058"/>
      <c r="I36" s="1058"/>
    </row>
    <row r="37" spans="1:9">
      <c r="A37" s="1560" t="s">
        <v>11</v>
      </c>
      <c r="B37" s="1560"/>
      <c r="C37" s="1560"/>
      <c r="D37" s="1572">
        <f>ROUND(E27+F27+H27,0)</f>
        <v>0</v>
      </c>
      <c r="E37" s="1573"/>
      <c r="F37" s="1573"/>
      <c r="G37" s="1573"/>
      <c r="H37" s="1573"/>
      <c r="I37" s="1574"/>
    </row>
    <row r="38" spans="1:9">
      <c r="A38" s="1026" t="s">
        <v>68</v>
      </c>
      <c r="B38" s="1566"/>
      <c r="C38" s="1566"/>
      <c r="D38" s="1059" t="s">
        <v>3435</v>
      </c>
      <c r="E38" s="1567">
        <v>0</v>
      </c>
      <c r="F38" s="1567"/>
      <c r="G38" s="1567"/>
      <c r="H38" s="1567"/>
      <c r="I38" s="1567"/>
    </row>
    <row r="39" spans="1:9">
      <c r="A39" s="1017"/>
      <c r="B39" s="925"/>
      <c r="C39" s="925"/>
      <c r="D39" s="925"/>
      <c r="E39" s="1060"/>
      <c r="F39" s="1060"/>
      <c r="G39" s="1060"/>
      <c r="H39" s="1060"/>
      <c r="I39" s="1060"/>
    </row>
    <row r="40" spans="1:9">
      <c r="A40" s="1017"/>
      <c r="B40" s="925"/>
      <c r="C40" s="925"/>
      <c r="D40" s="925"/>
      <c r="E40" s="1060"/>
      <c r="F40" s="1060"/>
      <c r="G40" s="1060"/>
      <c r="H40" s="1060"/>
      <c r="I40" s="1060"/>
    </row>
    <row r="41" spans="1:9" ht="16">
      <c r="A41" s="1568" t="s">
        <v>3436</v>
      </c>
      <c r="B41" s="1568"/>
      <c r="C41" s="1568"/>
      <c r="D41" s="1568"/>
      <c r="E41" s="1568"/>
      <c r="F41" s="1061"/>
      <c r="G41" s="1569">
        <f>ROUND(D37,0)</f>
        <v>0</v>
      </c>
      <c r="H41" s="1569"/>
      <c r="I41" s="1569"/>
    </row>
    <row r="43" spans="1:9">
      <c r="A43" s="836" t="s">
        <v>71</v>
      </c>
      <c r="B43" s="836"/>
      <c r="C43" s="836" t="s">
        <v>3437</v>
      </c>
      <c r="D43" s="836"/>
      <c r="E43" s="836"/>
      <c r="F43" s="836"/>
      <c r="G43" s="836"/>
      <c r="H43" t="s">
        <v>1</v>
      </c>
    </row>
    <row r="44" spans="1:9">
      <c r="A44" s="565"/>
      <c r="C44" t="s">
        <v>3438</v>
      </c>
      <c r="E44" s="1062"/>
      <c r="F44" s="1063"/>
      <c r="G44" s="1063"/>
      <c r="H44" s="565"/>
    </row>
    <row r="45" spans="1:9">
      <c r="A45" s="565"/>
      <c r="C45" t="s">
        <v>3439</v>
      </c>
      <c r="E45" s="1062"/>
      <c r="F45" s="1063"/>
      <c r="G45" s="1063"/>
      <c r="H45" s="565"/>
    </row>
    <row r="46" spans="1:9">
      <c r="F46" s="1062"/>
      <c r="G46" s="1063"/>
      <c r="H46" s="1063"/>
      <c r="I46" s="565"/>
    </row>
    <row r="47" spans="1:9">
      <c r="A47" s="836"/>
      <c r="B47" s="836" t="s">
        <v>3440</v>
      </c>
      <c r="D47" s="836"/>
      <c r="E47" s="836"/>
      <c r="F47" s="836"/>
      <c r="G47" s="836"/>
    </row>
    <row r="48" spans="1:9">
      <c r="B48" t="s">
        <v>3441</v>
      </c>
      <c r="F48" s="1062"/>
      <c r="G48" s="1063"/>
      <c r="H48" s="1063"/>
      <c r="I48" s="565"/>
    </row>
    <row r="49" spans="2:9">
      <c r="B49" t="s">
        <v>3442</v>
      </c>
      <c r="F49" s="1062"/>
      <c r="G49" s="1063"/>
      <c r="H49" s="1063"/>
      <c r="I49" s="565"/>
    </row>
    <row r="50" spans="2:9">
      <c r="B50" t="s">
        <v>3443</v>
      </c>
      <c r="E50" s="1062"/>
      <c r="F50" s="1063"/>
      <c r="G50" s="1063"/>
      <c r="H50" s="565"/>
    </row>
    <row r="51" spans="2:9">
      <c r="B51" t="s">
        <v>3444</v>
      </c>
      <c r="E51" s="1062"/>
      <c r="F51" s="1063"/>
      <c r="G51" s="1063"/>
      <c r="H51" s="565"/>
    </row>
  </sheetData>
  <mergeCells count="17">
    <mergeCell ref="B38:C38"/>
    <mergeCell ref="E38:I38"/>
    <mergeCell ref="A41:E41"/>
    <mergeCell ref="G41:I41"/>
    <mergeCell ref="D10:E10"/>
    <mergeCell ref="F10:G10"/>
    <mergeCell ref="E11:G11"/>
    <mergeCell ref="A14:I14"/>
    <mergeCell ref="A37:C37"/>
    <mergeCell ref="D37:I37"/>
    <mergeCell ref="C9:E9"/>
    <mergeCell ref="F9:G9"/>
    <mergeCell ref="A1:I1"/>
    <mergeCell ref="C3:E3"/>
    <mergeCell ref="C4:E4"/>
    <mergeCell ref="C5:E5"/>
    <mergeCell ref="C8:H8"/>
  </mergeCells>
  <pageMargins left="0.7" right="0.7" top="0.78740157499999996" bottom="0.78740157499999996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6"/>
  <sheetViews>
    <sheetView workbookViewId="0">
      <selection activeCell="M140" sqref="M140"/>
    </sheetView>
  </sheetViews>
  <sheetFormatPr baseColWidth="10" defaultColWidth="8.7109375" defaultRowHeight="13" x14ac:dyDescent="0"/>
  <cols>
    <col min="1" max="1" width="6.85546875" customWidth="1"/>
    <col min="2" max="2" width="5.28515625" customWidth="1"/>
    <col min="3" max="3" width="53.42578125" customWidth="1"/>
    <col min="4" max="4" width="12.140625" customWidth="1"/>
    <col min="5" max="5" width="11.7109375" customWidth="1"/>
    <col min="6" max="6" width="12.85546875" customWidth="1"/>
    <col min="7" max="7" width="11.7109375" customWidth="1"/>
  </cols>
  <sheetData>
    <row r="1" spans="1:133" ht="16">
      <c r="A1" s="1104" t="str">
        <f>[5]Rekapitulace!A1</f>
        <v>PŘEHLED NÁKLADŮ</v>
      </c>
      <c r="B1" s="1104"/>
      <c r="C1" s="1104"/>
      <c r="D1" s="1104"/>
      <c r="E1" s="1104"/>
      <c r="F1" s="1104"/>
      <c r="G1" s="1104"/>
      <c r="H1" s="299"/>
      <c r="I1" s="1018"/>
      <c r="J1" s="1018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</row>
    <row r="2" spans="1:133" ht="14" thickBot="1">
      <c r="A2" s="299"/>
      <c r="B2" s="300"/>
      <c r="C2" s="301"/>
      <c r="D2" s="301"/>
      <c r="E2" s="302"/>
      <c r="F2" s="301"/>
      <c r="G2" s="301"/>
      <c r="H2" s="299"/>
      <c r="I2" s="1018"/>
      <c r="J2" s="1018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</row>
    <row r="3" spans="1:133" ht="14" thickTop="1">
      <c r="A3" s="1105" t="s">
        <v>2</v>
      </c>
      <c r="B3" s="1106"/>
      <c r="C3" s="303" t="str">
        <f>[5]Rekapitulace!C6</f>
        <v>Výstavba haly LU7 - D Plast a.s., U Tescomy 206, 760 01 Zlín - Lužkovice</v>
      </c>
      <c r="D3" s="304"/>
      <c r="E3" s="305" t="s">
        <v>78</v>
      </c>
      <c r="F3" s="306"/>
      <c r="G3" s="307"/>
      <c r="H3" s="299"/>
      <c r="I3" s="1018"/>
      <c r="J3" s="1018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</row>
    <row r="4" spans="1:133" ht="14" thickBot="1">
      <c r="A4" s="1107" t="s">
        <v>73</v>
      </c>
      <c r="B4" s="1108"/>
      <c r="C4" s="308" t="str">
        <f>[5]Rekapitulace!C4</f>
        <v>Strojovna rekuperace</v>
      </c>
      <c r="D4" s="309"/>
      <c r="E4" s="1109" t="str">
        <f>[5]Rekapitulace!G4</f>
        <v>Vytápění/chlazení</v>
      </c>
      <c r="F4" s="1110"/>
      <c r="G4" s="1111"/>
      <c r="H4" s="299"/>
      <c r="I4" s="1018"/>
      <c r="J4" s="1018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</row>
    <row r="5" spans="1:133" ht="14" thickTop="1">
      <c r="A5" s="310"/>
      <c r="B5" s="311"/>
      <c r="C5" s="311"/>
      <c r="D5" s="299"/>
      <c r="E5" s="312"/>
      <c r="F5" s="299"/>
      <c r="G5" s="313"/>
      <c r="H5" s="299"/>
      <c r="I5" s="1018"/>
      <c r="J5" s="1018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299"/>
      <c r="DY5" s="299"/>
      <c r="DZ5" s="299"/>
      <c r="EA5" s="299"/>
      <c r="EB5" s="299"/>
      <c r="EC5" s="299"/>
    </row>
    <row r="6" spans="1:133">
      <c r="A6" s="314" t="s">
        <v>79</v>
      </c>
      <c r="B6" s="315" t="s">
        <v>80</v>
      </c>
      <c r="C6" s="315" t="s">
        <v>81</v>
      </c>
      <c r="D6" s="315" t="s">
        <v>82</v>
      </c>
      <c r="E6" s="316" t="s">
        <v>83</v>
      </c>
      <c r="F6" s="315" t="s">
        <v>84</v>
      </c>
      <c r="G6" s="317" t="s">
        <v>85</v>
      </c>
      <c r="H6" s="299"/>
      <c r="I6" s="1018"/>
      <c r="J6" s="1018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</row>
    <row r="7" spans="1:133">
      <c r="A7" s="318" t="s">
        <v>90</v>
      </c>
      <c r="B7" s="525" t="s">
        <v>923</v>
      </c>
      <c r="C7" s="320" t="s">
        <v>924</v>
      </c>
      <c r="D7" s="321"/>
      <c r="E7" s="322"/>
      <c r="F7" s="322"/>
      <c r="G7" s="323"/>
      <c r="H7" s="1019"/>
      <c r="I7" s="1020"/>
      <c r="J7" s="1018"/>
      <c r="K7" s="299"/>
      <c r="L7" s="299"/>
      <c r="M7" s="299"/>
      <c r="N7" s="299"/>
      <c r="O7" s="1021">
        <v>1</v>
      </c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</row>
    <row r="8" spans="1:133">
      <c r="A8" s="324">
        <v>1</v>
      </c>
      <c r="B8" s="325"/>
      <c r="C8" s="326" t="s">
        <v>1751</v>
      </c>
      <c r="D8" s="327" t="s">
        <v>183</v>
      </c>
      <c r="E8" s="328">
        <v>32</v>
      </c>
      <c r="F8" s="328"/>
      <c r="G8" s="329">
        <f t="shared" ref="G8:G25" si="0">E8*F8</f>
        <v>0</v>
      </c>
      <c r="H8" s="299"/>
      <c r="I8" s="1018"/>
      <c r="J8" s="1018"/>
      <c r="K8" s="299"/>
      <c r="L8" s="299"/>
      <c r="M8" s="299"/>
      <c r="N8" s="299"/>
      <c r="O8" s="1021">
        <v>2</v>
      </c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>
        <v>1</v>
      </c>
      <c r="AB8" s="299">
        <v>7</v>
      </c>
      <c r="AC8" s="299">
        <v>7</v>
      </c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>
        <v>2</v>
      </c>
      <c r="BA8" s="299">
        <f>IF(AZ8=1,G8,0)</f>
        <v>0</v>
      </c>
      <c r="BB8" s="299">
        <f>IF(AZ8=2,G8,0)</f>
        <v>0</v>
      </c>
      <c r="BC8" s="299">
        <f>IF(AZ8=3,G8,0)</f>
        <v>0</v>
      </c>
      <c r="BD8" s="299">
        <f>IF(AZ8=4,G8,0)</f>
        <v>0</v>
      </c>
      <c r="BE8" s="299">
        <f>IF(AZ8=5,G8,0)</f>
        <v>0</v>
      </c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>
        <v>0</v>
      </c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</row>
    <row r="9" spans="1:133">
      <c r="A9" s="324">
        <f>A8+1</f>
        <v>2</v>
      </c>
      <c r="B9" s="325"/>
      <c r="C9" s="326" t="s">
        <v>1752</v>
      </c>
      <c r="D9" s="327" t="s">
        <v>183</v>
      </c>
      <c r="E9" s="328">
        <v>11</v>
      </c>
      <c r="F9" s="328"/>
      <c r="G9" s="329">
        <f>E9*F9</f>
        <v>0</v>
      </c>
      <c r="H9" s="299"/>
      <c r="I9" s="1018"/>
      <c r="J9" s="1018"/>
      <c r="K9" s="299"/>
      <c r="L9" s="299"/>
      <c r="M9" s="299"/>
      <c r="N9" s="299"/>
      <c r="O9" s="1021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</row>
    <row r="10" spans="1:133">
      <c r="A10" s="324">
        <f t="shared" ref="A10:A25" si="1">A9+1</f>
        <v>3</v>
      </c>
      <c r="B10" s="325"/>
      <c r="C10" s="326" t="s">
        <v>1753</v>
      </c>
      <c r="D10" s="327" t="s">
        <v>183</v>
      </c>
      <c r="E10" s="328">
        <v>1</v>
      </c>
      <c r="F10" s="328"/>
      <c r="G10" s="329">
        <f t="shared" si="0"/>
        <v>0</v>
      </c>
      <c r="H10" s="299"/>
      <c r="I10" s="1018"/>
      <c r="J10" s="1018"/>
      <c r="K10" s="299"/>
      <c r="L10" s="299"/>
      <c r="M10" s="299"/>
      <c r="N10" s="299"/>
      <c r="O10" s="1021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</row>
    <row r="11" spans="1:133">
      <c r="A11" s="324">
        <f t="shared" si="1"/>
        <v>4</v>
      </c>
      <c r="B11" s="325"/>
      <c r="C11" s="326" t="s">
        <v>1754</v>
      </c>
      <c r="D11" s="327" t="s">
        <v>309</v>
      </c>
      <c r="E11" s="328">
        <v>126</v>
      </c>
      <c r="F11" s="328"/>
      <c r="G11" s="329">
        <f t="shared" si="0"/>
        <v>0</v>
      </c>
      <c r="H11" s="299"/>
      <c r="I11" s="1018"/>
      <c r="J11" s="1018"/>
      <c r="K11" s="299"/>
      <c r="L11" s="299"/>
      <c r="M11" s="299"/>
      <c r="N11" s="299"/>
      <c r="O11" s="1021">
        <v>2</v>
      </c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>
        <v>3</v>
      </c>
      <c r="AB11" s="299">
        <v>7</v>
      </c>
      <c r="AC11" s="299">
        <v>713038</v>
      </c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>
        <v>2</v>
      </c>
      <c r="BA11" s="299">
        <f>IF(AZ11=1,G11,0)</f>
        <v>0</v>
      </c>
      <c r="BB11" s="299">
        <f>IF(AZ11=2,G11,0)</f>
        <v>0</v>
      </c>
      <c r="BC11" s="299">
        <f>IF(AZ11=3,G11,0)</f>
        <v>0</v>
      </c>
      <c r="BD11" s="299">
        <f>IF(AZ11=4,G11,0)</f>
        <v>0</v>
      </c>
      <c r="BE11" s="299">
        <f>IF(AZ11=5,G11,0)</f>
        <v>0</v>
      </c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>
        <v>25</v>
      </c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</row>
    <row r="12" spans="1:133">
      <c r="A12" s="324">
        <f t="shared" si="1"/>
        <v>5</v>
      </c>
      <c r="B12" s="325"/>
      <c r="C12" s="326" t="s">
        <v>1755</v>
      </c>
      <c r="D12" s="327" t="s">
        <v>309</v>
      </c>
      <c r="E12" s="328">
        <v>28</v>
      </c>
      <c r="F12" s="328"/>
      <c r="G12" s="329">
        <f t="shared" si="0"/>
        <v>0</v>
      </c>
      <c r="H12" s="299"/>
      <c r="I12" s="1018"/>
      <c r="J12" s="1018"/>
      <c r="K12" s="299"/>
      <c r="L12" s="299"/>
      <c r="M12" s="299"/>
      <c r="N12" s="299"/>
      <c r="O12" s="1021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</row>
    <row r="13" spans="1:133">
      <c r="A13" s="324">
        <f t="shared" si="1"/>
        <v>6</v>
      </c>
      <c r="B13" s="325"/>
      <c r="C13" s="326" t="s">
        <v>1756</v>
      </c>
      <c r="D13" s="327" t="s">
        <v>309</v>
      </c>
      <c r="E13" s="328">
        <v>53</v>
      </c>
      <c r="F13" s="328"/>
      <c r="G13" s="329">
        <f t="shared" si="0"/>
        <v>0</v>
      </c>
      <c r="H13" s="299"/>
      <c r="I13" s="1018"/>
      <c r="J13" s="1018"/>
      <c r="K13" s="299"/>
      <c r="L13" s="299"/>
      <c r="M13" s="299"/>
      <c r="N13" s="299"/>
      <c r="O13" s="1021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</row>
    <row r="14" spans="1:133">
      <c r="A14" s="324">
        <f t="shared" si="1"/>
        <v>7</v>
      </c>
      <c r="B14" s="325"/>
      <c r="C14" s="326" t="s">
        <v>1757</v>
      </c>
      <c r="D14" s="327" t="s">
        <v>309</v>
      </c>
      <c r="E14" s="328">
        <v>72</v>
      </c>
      <c r="F14" s="328"/>
      <c r="G14" s="329">
        <f t="shared" si="0"/>
        <v>0</v>
      </c>
      <c r="H14" s="299"/>
      <c r="I14" s="1018"/>
      <c r="J14" s="1018"/>
      <c r="K14" s="299"/>
      <c r="L14" s="299"/>
      <c r="M14" s="299"/>
      <c r="N14" s="299"/>
      <c r="O14" s="1021">
        <v>2</v>
      </c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>
        <v>3</v>
      </c>
      <c r="AB14" s="299">
        <v>7</v>
      </c>
      <c r="AC14" s="299">
        <v>713038</v>
      </c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>
        <v>2</v>
      </c>
      <c r="BA14" s="299">
        <f>IF(AZ14=1,G14,0)</f>
        <v>0</v>
      </c>
      <c r="BB14" s="299">
        <f>IF(AZ14=2,G14,0)</f>
        <v>0</v>
      </c>
      <c r="BC14" s="299">
        <f>IF(AZ14=3,G14,0)</f>
        <v>0</v>
      </c>
      <c r="BD14" s="299">
        <f>IF(AZ14=4,G14,0)</f>
        <v>0</v>
      </c>
      <c r="BE14" s="299">
        <f>IF(AZ14=5,G14,0)</f>
        <v>0</v>
      </c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>
        <v>25</v>
      </c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</row>
    <row r="15" spans="1:133">
      <c r="A15" s="324"/>
      <c r="B15" s="325"/>
      <c r="C15" s="326" t="s">
        <v>1758</v>
      </c>
      <c r="D15" s="327" t="s">
        <v>309</v>
      </c>
      <c r="E15" s="328">
        <v>50</v>
      </c>
      <c r="F15" s="328"/>
      <c r="G15" s="329">
        <f t="shared" si="0"/>
        <v>0</v>
      </c>
      <c r="H15" s="299"/>
      <c r="I15" s="1018"/>
      <c r="J15" s="1018"/>
      <c r="K15" s="299"/>
      <c r="L15" s="299"/>
      <c r="M15" s="299"/>
      <c r="N15" s="299"/>
      <c r="O15" s="1021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</row>
    <row r="16" spans="1:133">
      <c r="A16" s="324">
        <f>A14+1</f>
        <v>8</v>
      </c>
      <c r="B16" s="325"/>
      <c r="C16" s="326" t="s">
        <v>1759</v>
      </c>
      <c r="D16" s="327" t="s">
        <v>309</v>
      </c>
      <c r="E16" s="328">
        <v>33</v>
      </c>
      <c r="F16" s="328"/>
      <c r="G16" s="329">
        <f t="shared" si="0"/>
        <v>0</v>
      </c>
      <c r="H16" s="299"/>
      <c r="I16" s="1018"/>
      <c r="J16" s="1018"/>
      <c r="K16" s="299"/>
      <c r="L16" s="299"/>
      <c r="M16" s="299"/>
      <c r="N16" s="299"/>
      <c r="O16" s="1021">
        <v>2</v>
      </c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>
        <v>3</v>
      </c>
      <c r="AB16" s="299">
        <v>7</v>
      </c>
      <c r="AC16" s="299">
        <v>713038</v>
      </c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>
        <v>2</v>
      </c>
      <c r="BA16" s="299">
        <f>IF(AZ16=1,G16,0)</f>
        <v>0</v>
      </c>
      <c r="BB16" s="299">
        <f>IF(AZ16=2,G16,0)</f>
        <v>0</v>
      </c>
      <c r="BC16" s="299">
        <f>IF(AZ16=3,G16,0)</f>
        <v>0</v>
      </c>
      <c r="BD16" s="299">
        <f>IF(AZ16=4,G16,0)</f>
        <v>0</v>
      </c>
      <c r="BE16" s="299">
        <f>IF(AZ16=5,G16,0)</f>
        <v>0</v>
      </c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>
        <v>25</v>
      </c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</row>
    <row r="17" spans="1:133">
      <c r="A17" s="324">
        <f t="shared" si="1"/>
        <v>9</v>
      </c>
      <c r="B17" s="325"/>
      <c r="C17" s="326" t="s">
        <v>1760</v>
      </c>
      <c r="D17" s="327" t="s">
        <v>309</v>
      </c>
      <c r="E17" s="328">
        <v>54</v>
      </c>
      <c r="F17" s="328"/>
      <c r="G17" s="329">
        <f t="shared" si="0"/>
        <v>0</v>
      </c>
      <c r="H17" s="299"/>
      <c r="I17" s="1018"/>
      <c r="J17" s="1018"/>
      <c r="K17" s="299"/>
      <c r="L17" s="299"/>
      <c r="M17" s="299"/>
      <c r="N17" s="299"/>
      <c r="O17" s="1021">
        <v>2</v>
      </c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>
        <v>3</v>
      </c>
      <c r="AB17" s="299">
        <v>7</v>
      </c>
      <c r="AC17" s="299">
        <v>713038</v>
      </c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>
        <v>2</v>
      </c>
      <c r="BA17" s="299">
        <f>IF(AZ17=1,G17,0)</f>
        <v>0</v>
      </c>
      <c r="BB17" s="299">
        <f>IF(AZ17=2,G17,0)</f>
        <v>0</v>
      </c>
      <c r="BC17" s="299">
        <f>IF(AZ17=3,G17,0)</f>
        <v>0</v>
      </c>
      <c r="BD17" s="299">
        <f>IF(AZ17=4,G17,0)</f>
        <v>0</v>
      </c>
      <c r="BE17" s="299">
        <f>IF(AZ17=5,G17,0)</f>
        <v>0</v>
      </c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>
        <v>25</v>
      </c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</row>
    <row r="18" spans="1:133">
      <c r="A18" s="324">
        <f t="shared" si="1"/>
        <v>10</v>
      </c>
      <c r="B18" s="325"/>
      <c r="C18" s="326" t="s">
        <v>1761</v>
      </c>
      <c r="D18" s="327" t="s">
        <v>309</v>
      </c>
      <c r="E18" s="328">
        <v>22</v>
      </c>
      <c r="F18" s="328"/>
      <c r="G18" s="329">
        <f t="shared" si="0"/>
        <v>0</v>
      </c>
      <c r="H18" s="299"/>
      <c r="I18" s="1018"/>
      <c r="J18" s="1018"/>
      <c r="K18" s="299"/>
      <c r="L18" s="299"/>
      <c r="M18" s="299"/>
      <c r="N18" s="299"/>
      <c r="O18" s="1021">
        <v>2</v>
      </c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>
        <v>3</v>
      </c>
      <c r="AB18" s="299">
        <v>7</v>
      </c>
      <c r="AC18" s="299">
        <v>713038</v>
      </c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>
        <v>2</v>
      </c>
      <c r="BA18" s="299">
        <f>IF(AZ18=1,G18,0)</f>
        <v>0</v>
      </c>
      <c r="BB18" s="299">
        <f>IF(AZ18=2,G18,0)</f>
        <v>0</v>
      </c>
      <c r="BC18" s="299">
        <f>IF(AZ18=3,G18,0)</f>
        <v>0</v>
      </c>
      <c r="BD18" s="299">
        <f>IF(AZ18=4,G18,0)</f>
        <v>0</v>
      </c>
      <c r="BE18" s="299">
        <f>IF(AZ18=5,G18,0)</f>
        <v>0</v>
      </c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>
        <v>25</v>
      </c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</row>
    <row r="19" spans="1:133">
      <c r="A19" s="324">
        <f t="shared" si="1"/>
        <v>11</v>
      </c>
      <c r="B19" s="325"/>
      <c r="C19" s="326" t="s">
        <v>1762</v>
      </c>
      <c r="D19" s="327" t="s">
        <v>309</v>
      </c>
      <c r="E19" s="328">
        <v>5</v>
      </c>
      <c r="F19" s="328"/>
      <c r="G19" s="329">
        <f t="shared" si="0"/>
        <v>0</v>
      </c>
      <c r="H19" s="299"/>
      <c r="I19" s="1018"/>
      <c r="J19" s="1018"/>
      <c r="K19" s="299"/>
      <c r="L19" s="299"/>
      <c r="M19" s="299"/>
      <c r="N19" s="299"/>
      <c r="O19" s="1021">
        <v>2</v>
      </c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>
        <v>3</v>
      </c>
      <c r="AB19" s="299">
        <v>7</v>
      </c>
      <c r="AC19" s="299">
        <v>713038</v>
      </c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>
        <v>2</v>
      </c>
      <c r="BA19" s="299">
        <f>IF(AZ19=1,G19,0)</f>
        <v>0</v>
      </c>
      <c r="BB19" s="299">
        <f>IF(AZ19=2,G19,0)</f>
        <v>0</v>
      </c>
      <c r="BC19" s="299">
        <f>IF(AZ19=3,G19,0)</f>
        <v>0</v>
      </c>
      <c r="BD19" s="299">
        <f>IF(AZ19=4,G19,0)</f>
        <v>0</v>
      </c>
      <c r="BE19" s="299">
        <f>IF(AZ19=5,G19,0)</f>
        <v>0</v>
      </c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>
        <v>25</v>
      </c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</row>
    <row r="20" spans="1:133">
      <c r="A20" s="324">
        <f t="shared" si="1"/>
        <v>12</v>
      </c>
      <c r="B20" s="325"/>
      <c r="C20" s="326" t="s">
        <v>1763</v>
      </c>
      <c r="D20" s="327" t="s">
        <v>183</v>
      </c>
      <c r="E20" s="328">
        <v>100</v>
      </c>
      <c r="F20" s="328"/>
      <c r="G20" s="329">
        <f t="shared" si="0"/>
        <v>0</v>
      </c>
      <c r="H20" s="299"/>
      <c r="I20" s="1018"/>
      <c r="J20" s="1018"/>
      <c r="K20" s="299"/>
      <c r="L20" s="299"/>
      <c r="M20" s="299"/>
      <c r="N20" s="299"/>
      <c r="O20" s="1021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</row>
    <row r="21" spans="1:133">
      <c r="A21" s="324">
        <f t="shared" si="1"/>
        <v>13</v>
      </c>
      <c r="B21" s="325"/>
      <c r="C21" s="326" t="s">
        <v>1764</v>
      </c>
      <c r="D21" s="327" t="s">
        <v>183</v>
      </c>
      <c r="E21" s="328">
        <v>24</v>
      </c>
      <c r="F21" s="328"/>
      <c r="G21" s="329">
        <f t="shared" si="0"/>
        <v>0</v>
      </c>
      <c r="H21" s="299"/>
      <c r="I21" s="1018"/>
      <c r="J21" s="1018"/>
      <c r="K21" s="299"/>
      <c r="L21" s="299"/>
      <c r="M21" s="299"/>
      <c r="N21" s="299"/>
      <c r="O21" s="1021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</row>
    <row r="22" spans="1:133">
      <c r="A22" s="324">
        <f t="shared" si="1"/>
        <v>14</v>
      </c>
      <c r="B22" s="325"/>
      <c r="C22" s="326" t="s">
        <v>1765</v>
      </c>
      <c r="D22" s="327" t="s">
        <v>183</v>
      </c>
      <c r="E22" s="328">
        <v>42</v>
      </c>
      <c r="F22" s="328"/>
      <c r="G22" s="329">
        <f t="shared" si="0"/>
        <v>0</v>
      </c>
      <c r="H22" s="299"/>
      <c r="I22" s="1018"/>
      <c r="J22" s="1018"/>
      <c r="K22" s="299"/>
      <c r="L22" s="299"/>
      <c r="M22" s="299"/>
      <c r="N22" s="299"/>
      <c r="O22" s="1021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</row>
    <row r="23" spans="1:133">
      <c r="A23" s="324">
        <f t="shared" si="1"/>
        <v>15</v>
      </c>
      <c r="B23" s="325"/>
      <c r="C23" s="326" t="s">
        <v>1766</v>
      </c>
      <c r="D23" s="327" t="s">
        <v>183</v>
      </c>
      <c r="E23" s="328">
        <v>42</v>
      </c>
      <c r="F23" s="328"/>
      <c r="G23" s="329">
        <f t="shared" si="0"/>
        <v>0</v>
      </c>
      <c r="H23" s="299"/>
      <c r="I23" s="1018"/>
      <c r="J23" s="1018"/>
      <c r="K23" s="299"/>
      <c r="L23" s="299"/>
      <c r="M23" s="299"/>
      <c r="N23" s="299"/>
      <c r="O23" s="1021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299"/>
      <c r="DX23" s="299"/>
      <c r="DY23" s="299"/>
      <c r="DZ23" s="299"/>
      <c r="EA23" s="299"/>
      <c r="EB23" s="299"/>
      <c r="EC23" s="299"/>
    </row>
    <row r="24" spans="1:133">
      <c r="A24" s="324">
        <f t="shared" si="1"/>
        <v>16</v>
      </c>
      <c r="B24" s="325"/>
      <c r="C24" s="326" t="s">
        <v>1767</v>
      </c>
      <c r="D24" s="327" t="s">
        <v>1768</v>
      </c>
      <c r="E24" s="328">
        <v>1</v>
      </c>
      <c r="F24" s="328"/>
      <c r="G24" s="329">
        <f t="shared" si="0"/>
        <v>0</v>
      </c>
      <c r="H24" s="299"/>
      <c r="I24" s="1018"/>
      <c r="J24" s="1018"/>
      <c r="K24" s="299"/>
      <c r="L24" s="299"/>
      <c r="M24" s="299"/>
      <c r="N24" s="299"/>
      <c r="O24" s="1021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</row>
    <row r="25" spans="1:133">
      <c r="A25" s="324">
        <f t="shared" si="1"/>
        <v>17</v>
      </c>
      <c r="B25" s="325"/>
      <c r="C25" s="326" t="s">
        <v>1769</v>
      </c>
      <c r="D25" s="327" t="s">
        <v>12</v>
      </c>
      <c r="E25" s="328">
        <f>SUM(G8:G23)*0.1</f>
        <v>0</v>
      </c>
      <c r="F25" s="328"/>
      <c r="G25" s="329">
        <f t="shared" si="0"/>
        <v>0</v>
      </c>
      <c r="H25" s="299"/>
      <c r="I25" s="1018"/>
      <c r="J25" s="1018"/>
      <c r="K25" s="299"/>
      <c r="L25" s="299"/>
      <c r="M25" s="299"/>
      <c r="N25" s="299"/>
      <c r="O25" s="1021">
        <v>2</v>
      </c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>
        <v>7</v>
      </c>
      <c r="AB25" s="299">
        <v>1002</v>
      </c>
      <c r="AC25" s="299">
        <v>5</v>
      </c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>
        <v>2</v>
      </c>
      <c r="BA25" s="299">
        <f>IF(AZ25=1,G25,0)</f>
        <v>0</v>
      </c>
      <c r="BB25" s="299">
        <f>IF(AZ25=2,G25,0)</f>
        <v>0</v>
      </c>
      <c r="BC25" s="299">
        <f>IF(AZ25=3,G25,0)</f>
        <v>0</v>
      </c>
      <c r="BD25" s="299">
        <f>IF(AZ25=4,G25,0)</f>
        <v>0</v>
      </c>
      <c r="BE25" s="299">
        <f>IF(AZ25=5,G25,0)</f>
        <v>0</v>
      </c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>
        <v>0</v>
      </c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</row>
    <row r="26" spans="1:133">
      <c r="A26" s="330"/>
      <c r="B26" s="331" t="s">
        <v>94</v>
      </c>
      <c r="C26" s="332" t="str">
        <f>CONCATENATE(B7," ",C7)</f>
        <v>713 Izolace tepelné</v>
      </c>
      <c r="D26" s="330"/>
      <c r="E26" s="333"/>
      <c r="F26" s="333"/>
      <c r="G26" s="334">
        <f>SUM(G7:G25)</f>
        <v>0</v>
      </c>
      <c r="H26" s="299"/>
      <c r="I26" s="1018"/>
      <c r="J26" s="1018"/>
      <c r="K26" s="299"/>
      <c r="L26" s="299"/>
      <c r="M26" s="299"/>
      <c r="N26" s="299"/>
      <c r="O26" s="1021">
        <v>4</v>
      </c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1022">
        <f>SUM(BA7:BA25)</f>
        <v>0</v>
      </c>
      <c r="BB26" s="1022">
        <f>SUM(BB7:BB25)</f>
        <v>0</v>
      </c>
      <c r="BC26" s="1022">
        <f>SUM(BC7:BC25)</f>
        <v>0</v>
      </c>
      <c r="BD26" s="1022">
        <f>SUM(BD7:BD25)</f>
        <v>0</v>
      </c>
      <c r="BE26" s="1022">
        <f>SUM(BE7:BE25)</f>
        <v>0</v>
      </c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</row>
    <row r="27" spans="1:133">
      <c r="A27" s="318" t="s">
        <v>90</v>
      </c>
      <c r="B27" s="525" t="s">
        <v>1770</v>
      </c>
      <c r="C27" s="320" t="s">
        <v>1771</v>
      </c>
      <c r="D27" s="321"/>
      <c r="E27" s="322"/>
      <c r="F27" s="322"/>
      <c r="G27" s="323"/>
      <c r="H27" s="1019"/>
      <c r="I27" s="1020"/>
      <c r="J27" s="1018"/>
      <c r="K27" s="299"/>
      <c r="L27" s="299"/>
      <c r="M27" s="299"/>
      <c r="N27" s="299"/>
      <c r="O27" s="1021">
        <v>1</v>
      </c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</row>
    <row r="28" spans="1:133" ht="33">
      <c r="A28" s="324">
        <v>1</v>
      </c>
      <c r="B28" s="325"/>
      <c r="C28" s="326" t="s">
        <v>1772</v>
      </c>
      <c r="D28" s="327" t="s">
        <v>109</v>
      </c>
      <c r="E28" s="328">
        <v>1</v>
      </c>
      <c r="F28" s="328"/>
      <c r="G28" s="329">
        <f>E28*F28</f>
        <v>0</v>
      </c>
      <c r="H28" s="299"/>
      <c r="I28" s="1018"/>
      <c r="J28" s="1018"/>
      <c r="K28" s="299"/>
      <c r="L28" s="299"/>
      <c r="M28" s="299"/>
      <c r="N28" s="299"/>
      <c r="O28" s="1021">
        <v>2</v>
      </c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>
        <v>1</v>
      </c>
      <c r="AB28" s="299">
        <v>7</v>
      </c>
      <c r="AC28" s="299">
        <v>7</v>
      </c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>
        <v>2</v>
      </c>
      <c r="BA28" s="299">
        <f t="shared" ref="BA28:BA38" si="2">IF(AZ28=1,G28,0)</f>
        <v>0</v>
      </c>
      <c r="BB28" s="299">
        <f t="shared" ref="BB28:BB38" si="3">IF(AZ28=2,G28,0)</f>
        <v>0</v>
      </c>
      <c r="BC28" s="299">
        <f t="shared" ref="BC28:BC38" si="4">IF(AZ28=3,G28,0)</f>
        <v>0</v>
      </c>
      <c r="BD28" s="299">
        <f t="shared" ref="BD28:BD38" si="5">IF(AZ28=4,G28,0)</f>
        <v>0</v>
      </c>
      <c r="BE28" s="299">
        <f t="shared" ref="BE28:BE38" si="6">IF(AZ28=5,G28,0)</f>
        <v>0</v>
      </c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>
        <v>9.7189600000000001E-2</v>
      </c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</row>
    <row r="29" spans="1:133">
      <c r="A29" s="324">
        <f>1+A28</f>
        <v>2</v>
      </c>
      <c r="B29" s="325"/>
      <c r="C29" s="326" t="s">
        <v>1773</v>
      </c>
      <c r="D29" s="327" t="s">
        <v>109</v>
      </c>
      <c r="E29" s="328">
        <v>1</v>
      </c>
      <c r="F29" s="328"/>
      <c r="G29" s="329">
        <f t="shared" ref="G29:G38" si="7">E29*F29</f>
        <v>0</v>
      </c>
      <c r="H29" s="299"/>
      <c r="I29" s="1018"/>
      <c r="J29" s="1018"/>
      <c r="K29" s="299"/>
      <c r="L29" s="299"/>
      <c r="M29" s="299"/>
      <c r="N29" s="299"/>
      <c r="O29" s="1021">
        <v>2</v>
      </c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>
        <v>1</v>
      </c>
      <c r="AB29" s="299">
        <v>7</v>
      </c>
      <c r="AC29" s="299">
        <v>7</v>
      </c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>
        <v>2</v>
      </c>
      <c r="BA29" s="299">
        <f>IF(AZ29=1,G29,0)</f>
        <v>0</v>
      </c>
      <c r="BB29" s="299">
        <f>IF(AZ29=2,G29,0)</f>
        <v>0</v>
      </c>
      <c r="BC29" s="299">
        <f>IF(AZ29=3,G29,0)</f>
        <v>0</v>
      </c>
      <c r="BD29" s="299">
        <f>IF(AZ29=4,G29,0)</f>
        <v>0</v>
      </c>
      <c r="BE29" s="299">
        <f>IF(AZ29=5,G29,0)</f>
        <v>0</v>
      </c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>
        <v>0</v>
      </c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</row>
    <row r="30" spans="1:133">
      <c r="A30" s="324">
        <f t="shared" ref="A30:A38" si="8">1+A29</f>
        <v>3</v>
      </c>
      <c r="B30" s="325"/>
      <c r="C30" s="326" t="s">
        <v>1774</v>
      </c>
      <c r="D30" s="327" t="s">
        <v>109</v>
      </c>
      <c r="E30" s="328">
        <v>1</v>
      </c>
      <c r="F30" s="328"/>
      <c r="G30" s="329">
        <f t="shared" si="7"/>
        <v>0</v>
      </c>
      <c r="H30" s="299"/>
      <c r="I30" s="1023"/>
      <c r="J30" s="1018"/>
      <c r="K30" s="299"/>
      <c r="L30" s="299"/>
      <c r="M30" s="299"/>
      <c r="N30" s="299"/>
      <c r="O30" s="1021">
        <v>2</v>
      </c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>
        <v>1</v>
      </c>
      <c r="AB30" s="299">
        <v>7</v>
      </c>
      <c r="AC30" s="299">
        <v>7</v>
      </c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>
        <v>2</v>
      </c>
      <c r="BA30" s="299">
        <f t="shared" si="2"/>
        <v>0</v>
      </c>
      <c r="BB30" s="299">
        <f t="shared" si="3"/>
        <v>0</v>
      </c>
      <c r="BC30" s="299">
        <f t="shared" si="4"/>
        <v>0</v>
      </c>
      <c r="BD30" s="299">
        <f t="shared" si="5"/>
        <v>0</v>
      </c>
      <c r="BE30" s="299">
        <f t="shared" si="6"/>
        <v>0</v>
      </c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>
        <v>0.1221896</v>
      </c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</row>
    <row r="31" spans="1:133">
      <c r="A31" s="324">
        <f t="shared" si="8"/>
        <v>4</v>
      </c>
      <c r="B31" s="325"/>
      <c r="C31" s="326" t="s">
        <v>1775</v>
      </c>
      <c r="D31" s="327" t="s">
        <v>109</v>
      </c>
      <c r="E31" s="328">
        <v>1</v>
      </c>
      <c r="F31" s="328"/>
      <c r="G31" s="329">
        <f t="shared" si="7"/>
        <v>0</v>
      </c>
      <c r="H31" s="299"/>
      <c r="I31" s="1023"/>
      <c r="J31" s="1018"/>
      <c r="K31" s="299"/>
      <c r="L31" s="299"/>
      <c r="M31" s="299"/>
      <c r="N31" s="299"/>
      <c r="O31" s="1021">
        <v>2</v>
      </c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>
        <v>1</v>
      </c>
      <c r="AB31" s="299">
        <v>7</v>
      </c>
      <c r="AC31" s="299">
        <v>7</v>
      </c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>
        <v>2</v>
      </c>
      <c r="BA31" s="299">
        <f>IF(AZ31=1,G31,0)</f>
        <v>0</v>
      </c>
      <c r="BB31" s="299">
        <f>IF(AZ31=2,G31,0)</f>
        <v>0</v>
      </c>
      <c r="BC31" s="299">
        <f>IF(AZ31=3,G31,0)</f>
        <v>0</v>
      </c>
      <c r="BD31" s="299">
        <f>IF(AZ31=4,G31,0)</f>
        <v>0</v>
      </c>
      <c r="BE31" s="299">
        <f>IF(AZ31=5,G31,0)</f>
        <v>0</v>
      </c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>
        <v>0</v>
      </c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</row>
    <row r="32" spans="1:133">
      <c r="A32" s="324">
        <f t="shared" si="8"/>
        <v>5</v>
      </c>
      <c r="B32" s="325"/>
      <c r="C32" s="326" t="s">
        <v>1776</v>
      </c>
      <c r="D32" s="327" t="s">
        <v>109</v>
      </c>
      <c r="E32" s="328">
        <v>1</v>
      </c>
      <c r="F32" s="328"/>
      <c r="G32" s="329">
        <f t="shared" si="7"/>
        <v>0</v>
      </c>
      <c r="H32" s="299"/>
      <c r="I32" s="1023"/>
      <c r="J32" s="1018"/>
      <c r="K32" s="299"/>
      <c r="L32" s="299"/>
      <c r="M32" s="299"/>
      <c r="N32" s="299"/>
      <c r="O32" s="1021">
        <v>2</v>
      </c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>
        <v>1</v>
      </c>
      <c r="AB32" s="299">
        <v>7</v>
      </c>
      <c r="AC32" s="299">
        <v>7</v>
      </c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>
        <v>2</v>
      </c>
      <c r="BA32" s="299">
        <f t="shared" si="2"/>
        <v>0</v>
      </c>
      <c r="BB32" s="299">
        <f t="shared" si="3"/>
        <v>0</v>
      </c>
      <c r="BC32" s="299">
        <f t="shared" si="4"/>
        <v>0</v>
      </c>
      <c r="BD32" s="299">
        <f t="shared" si="5"/>
        <v>0</v>
      </c>
      <c r="BE32" s="299">
        <f t="shared" si="6"/>
        <v>0</v>
      </c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>
        <v>9.1814000000000007E-2</v>
      </c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</row>
    <row r="33" spans="1:133">
      <c r="A33" s="324">
        <f t="shared" si="8"/>
        <v>6</v>
      </c>
      <c r="B33" s="325"/>
      <c r="C33" s="326" t="s">
        <v>1775</v>
      </c>
      <c r="D33" s="327" t="s">
        <v>109</v>
      </c>
      <c r="E33" s="328">
        <v>1</v>
      </c>
      <c r="F33" s="328"/>
      <c r="G33" s="329">
        <f t="shared" si="7"/>
        <v>0</v>
      </c>
      <c r="H33" s="299"/>
      <c r="I33" s="1023"/>
      <c r="J33" s="1018"/>
      <c r="K33" s="299"/>
      <c r="L33" s="299"/>
      <c r="M33" s="299"/>
      <c r="N33" s="299"/>
      <c r="O33" s="1021">
        <v>2</v>
      </c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>
        <v>1</v>
      </c>
      <c r="AB33" s="299">
        <v>7</v>
      </c>
      <c r="AC33" s="299">
        <v>7</v>
      </c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>
        <v>2</v>
      </c>
      <c r="BA33" s="299">
        <f>IF(AZ33=1,G33,0)</f>
        <v>0</v>
      </c>
      <c r="BB33" s="299">
        <f>IF(AZ33=2,G33,0)</f>
        <v>0</v>
      </c>
      <c r="BC33" s="299">
        <f>IF(AZ33=3,G33,0)</f>
        <v>0</v>
      </c>
      <c r="BD33" s="299">
        <f>IF(AZ33=4,G33,0)</f>
        <v>0</v>
      </c>
      <c r="BE33" s="299">
        <f>IF(AZ33=5,G33,0)</f>
        <v>0</v>
      </c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>
        <v>0</v>
      </c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</row>
    <row r="34" spans="1:133" ht="22">
      <c r="A34" s="324">
        <f t="shared" si="8"/>
        <v>7</v>
      </c>
      <c r="B34" s="325"/>
      <c r="C34" s="326" t="s">
        <v>1777</v>
      </c>
      <c r="D34" s="327" t="s">
        <v>109</v>
      </c>
      <c r="E34" s="328">
        <v>1</v>
      </c>
      <c r="F34" s="328"/>
      <c r="G34" s="329">
        <f t="shared" si="7"/>
        <v>0</v>
      </c>
      <c r="H34" s="299"/>
      <c r="I34" s="1018"/>
      <c r="J34" s="1018"/>
      <c r="K34" s="299"/>
      <c r="L34" s="299"/>
      <c r="M34" s="299"/>
      <c r="N34" s="299"/>
      <c r="O34" s="1021">
        <v>2</v>
      </c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>
        <v>1</v>
      </c>
      <c r="AB34" s="299">
        <v>7</v>
      </c>
      <c r="AC34" s="299">
        <v>7</v>
      </c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>
        <v>2</v>
      </c>
      <c r="BA34" s="299">
        <f t="shared" si="2"/>
        <v>0</v>
      </c>
      <c r="BB34" s="299">
        <f t="shared" si="3"/>
        <v>0</v>
      </c>
      <c r="BC34" s="299">
        <f t="shared" si="4"/>
        <v>0</v>
      </c>
      <c r="BD34" s="299">
        <f t="shared" si="5"/>
        <v>0</v>
      </c>
      <c r="BE34" s="299">
        <f t="shared" si="6"/>
        <v>0</v>
      </c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>
        <v>0.16081400000000001</v>
      </c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</row>
    <row r="35" spans="1:133">
      <c r="A35" s="324">
        <f t="shared" si="8"/>
        <v>8</v>
      </c>
      <c r="B35" s="325"/>
      <c r="C35" s="326" t="s">
        <v>1778</v>
      </c>
      <c r="D35" s="327" t="s">
        <v>109</v>
      </c>
      <c r="E35" s="328">
        <v>1</v>
      </c>
      <c r="F35" s="328"/>
      <c r="G35" s="329">
        <f t="shared" si="7"/>
        <v>0</v>
      </c>
      <c r="H35" s="299"/>
      <c r="I35" s="1018"/>
      <c r="J35" s="1018"/>
      <c r="K35" s="299"/>
      <c r="L35" s="299"/>
      <c r="M35" s="299"/>
      <c r="N35" s="299"/>
      <c r="O35" s="1021">
        <v>2</v>
      </c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>
        <v>1</v>
      </c>
      <c r="AB35" s="299">
        <v>7</v>
      </c>
      <c r="AC35" s="299">
        <v>7</v>
      </c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>
        <v>2</v>
      </c>
      <c r="BA35" s="299">
        <f>IF(AZ35=1,G35,0)</f>
        <v>0</v>
      </c>
      <c r="BB35" s="299">
        <f>IF(AZ35=2,G35,0)</f>
        <v>0</v>
      </c>
      <c r="BC35" s="299">
        <f>IF(AZ35=3,G35,0)</f>
        <v>0</v>
      </c>
      <c r="BD35" s="299">
        <f>IF(AZ35=4,G35,0)</f>
        <v>0</v>
      </c>
      <c r="BE35" s="299">
        <f>IF(AZ35=5,G35,0)</f>
        <v>0</v>
      </c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>
        <v>0</v>
      </c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</row>
    <row r="36" spans="1:133" ht="22">
      <c r="A36" s="324">
        <f t="shared" si="8"/>
        <v>9</v>
      </c>
      <c r="B36" s="325"/>
      <c r="C36" s="326" t="s">
        <v>1779</v>
      </c>
      <c r="D36" s="327" t="s">
        <v>109</v>
      </c>
      <c r="E36" s="328">
        <v>1</v>
      </c>
      <c r="F36" s="328"/>
      <c r="G36" s="329">
        <f t="shared" si="7"/>
        <v>0</v>
      </c>
      <c r="H36" s="299"/>
      <c r="I36" s="1018"/>
      <c r="J36" s="1018"/>
      <c r="K36" s="299"/>
      <c r="L36" s="299"/>
      <c r="M36" s="299"/>
      <c r="N36" s="299"/>
      <c r="O36" s="1021">
        <v>2</v>
      </c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>
        <v>1</v>
      </c>
      <c r="AB36" s="299">
        <v>7</v>
      </c>
      <c r="AC36" s="299">
        <v>7</v>
      </c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>
        <v>2</v>
      </c>
      <c r="BA36" s="299">
        <f t="shared" si="2"/>
        <v>0</v>
      </c>
      <c r="BB36" s="299">
        <f t="shared" si="3"/>
        <v>0</v>
      </c>
      <c r="BC36" s="299">
        <f t="shared" si="4"/>
        <v>0</v>
      </c>
      <c r="BD36" s="299">
        <f t="shared" si="5"/>
        <v>0</v>
      </c>
      <c r="BE36" s="299">
        <f t="shared" si="6"/>
        <v>0</v>
      </c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>
        <v>1.8618140000000001</v>
      </c>
      <c r="DA36" s="299"/>
      <c r="DB36" s="299"/>
      <c r="DC36" s="299"/>
      <c r="DD36" s="299"/>
      <c r="DE36" s="299"/>
      <c r="DF36" s="299"/>
      <c r="DG36" s="299"/>
      <c r="DH36" s="299"/>
      <c r="DI36" s="299"/>
      <c r="DJ36" s="299"/>
      <c r="DK36" s="299"/>
      <c r="DL36" s="299"/>
      <c r="DM36" s="299"/>
      <c r="DN36" s="299"/>
      <c r="DO36" s="299"/>
      <c r="DP36" s="299"/>
      <c r="DQ36" s="299"/>
      <c r="DR36" s="299"/>
      <c r="DS36" s="299"/>
      <c r="DT36" s="299"/>
      <c r="DU36" s="299"/>
      <c r="DV36" s="299"/>
      <c r="DW36" s="299"/>
      <c r="DX36" s="299"/>
      <c r="DY36" s="299"/>
      <c r="DZ36" s="299"/>
      <c r="EA36" s="299"/>
      <c r="EB36" s="299"/>
      <c r="EC36" s="299"/>
    </row>
    <row r="37" spans="1:133">
      <c r="A37" s="324">
        <f t="shared" si="8"/>
        <v>10</v>
      </c>
      <c r="B37" s="325"/>
      <c r="C37" s="326" t="s">
        <v>1778</v>
      </c>
      <c r="D37" s="327" t="s">
        <v>109</v>
      </c>
      <c r="E37" s="328">
        <v>1</v>
      </c>
      <c r="F37" s="328"/>
      <c r="G37" s="329">
        <f t="shared" si="7"/>
        <v>0</v>
      </c>
      <c r="H37" s="299"/>
      <c r="I37" s="1018"/>
      <c r="J37" s="1018"/>
      <c r="K37" s="299"/>
      <c r="L37" s="299"/>
      <c r="M37" s="299"/>
      <c r="N37" s="299"/>
      <c r="O37" s="1021">
        <v>2</v>
      </c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>
        <v>1</v>
      </c>
      <c r="AB37" s="299">
        <v>7</v>
      </c>
      <c r="AC37" s="299">
        <v>7</v>
      </c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>
        <v>2</v>
      </c>
      <c r="BA37" s="299">
        <f>IF(AZ37=1,G37,0)</f>
        <v>0</v>
      </c>
      <c r="BB37" s="299">
        <f>IF(AZ37=2,G37,0)</f>
        <v>0</v>
      </c>
      <c r="BC37" s="299">
        <f>IF(AZ37=3,G37,0)</f>
        <v>0</v>
      </c>
      <c r="BD37" s="299">
        <f>IF(AZ37=4,G37,0)</f>
        <v>0</v>
      </c>
      <c r="BE37" s="299">
        <f>IF(AZ37=5,G37,0)</f>
        <v>0</v>
      </c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>
        <v>0</v>
      </c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299"/>
      <c r="DR37" s="299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</row>
    <row r="38" spans="1:133">
      <c r="A38" s="324">
        <f t="shared" si="8"/>
        <v>11</v>
      </c>
      <c r="B38" s="325"/>
      <c r="C38" s="326" t="s">
        <v>1780</v>
      </c>
      <c r="D38" s="327" t="s">
        <v>12</v>
      </c>
      <c r="E38" s="328">
        <f>SUM(G28:G37)*0.1</f>
        <v>0</v>
      </c>
      <c r="F38" s="328"/>
      <c r="G38" s="329">
        <f t="shared" si="7"/>
        <v>0</v>
      </c>
      <c r="H38" s="299"/>
      <c r="I38" s="1018"/>
      <c r="J38" s="1018"/>
      <c r="K38" s="299"/>
      <c r="L38" s="299"/>
      <c r="M38" s="299"/>
      <c r="N38" s="299"/>
      <c r="O38" s="1021">
        <v>2</v>
      </c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>
        <v>7</v>
      </c>
      <c r="AB38" s="299">
        <v>1002</v>
      </c>
      <c r="AC38" s="299">
        <v>5</v>
      </c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>
        <v>2</v>
      </c>
      <c r="BA38" s="299">
        <f t="shared" si="2"/>
        <v>0</v>
      </c>
      <c r="BB38" s="299">
        <f t="shared" si="3"/>
        <v>0</v>
      </c>
      <c r="BC38" s="299">
        <f t="shared" si="4"/>
        <v>0</v>
      </c>
      <c r="BD38" s="299">
        <f t="shared" si="5"/>
        <v>0</v>
      </c>
      <c r="BE38" s="299">
        <f t="shared" si="6"/>
        <v>0</v>
      </c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>
        <v>0</v>
      </c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</row>
    <row r="39" spans="1:133">
      <c r="A39" s="330"/>
      <c r="B39" s="331" t="s">
        <v>94</v>
      </c>
      <c r="C39" s="332" t="str">
        <f>CONCATENATE(B27," ",C27)</f>
        <v>726 Instalační prefabrikáty</v>
      </c>
      <c r="D39" s="330"/>
      <c r="E39" s="333"/>
      <c r="F39" s="333"/>
      <c r="G39" s="334">
        <f>SUM(G27:G38)</f>
        <v>0</v>
      </c>
      <c r="H39" s="299"/>
      <c r="I39" s="1018"/>
      <c r="J39" s="1018"/>
      <c r="K39" s="299"/>
      <c r="L39" s="299"/>
      <c r="M39" s="299"/>
      <c r="N39" s="299"/>
      <c r="O39" s="1021">
        <v>4</v>
      </c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1022">
        <f>SUM(BA27:BA38)</f>
        <v>0</v>
      </c>
      <c r="BB39" s="1022">
        <f>SUM(BB27:BB38)</f>
        <v>0</v>
      </c>
      <c r="BC39" s="1022">
        <f>SUM(BC27:BC38)</f>
        <v>0</v>
      </c>
      <c r="BD39" s="1022">
        <f>SUM(BD27:BD38)</f>
        <v>0</v>
      </c>
      <c r="BE39" s="1022">
        <f>SUM(BE27:BE38)</f>
        <v>0</v>
      </c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</row>
    <row r="40" spans="1:133">
      <c r="A40" s="318" t="s">
        <v>90</v>
      </c>
      <c r="B40" s="525" t="s">
        <v>1781</v>
      </c>
      <c r="C40" s="320" t="s">
        <v>1782</v>
      </c>
      <c r="D40" s="321"/>
      <c r="E40" s="322"/>
      <c r="F40" s="322"/>
      <c r="G40" s="323"/>
      <c r="H40" s="1019"/>
      <c r="I40" s="1020"/>
      <c r="J40" s="1018"/>
      <c r="K40" s="299"/>
      <c r="L40" s="299"/>
      <c r="M40" s="299"/>
      <c r="N40" s="299"/>
      <c r="O40" s="1021">
        <v>1</v>
      </c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</row>
    <row r="41" spans="1:133" ht="33">
      <c r="A41" s="324">
        <v>1</v>
      </c>
      <c r="B41" s="325"/>
      <c r="C41" s="326" t="s">
        <v>1783</v>
      </c>
      <c r="D41" s="327" t="s">
        <v>109</v>
      </c>
      <c r="E41" s="328">
        <v>2</v>
      </c>
      <c r="F41" s="328"/>
      <c r="G41" s="329">
        <f>E41*F41</f>
        <v>0</v>
      </c>
      <c r="H41" s="299"/>
      <c r="I41" s="1018"/>
      <c r="J41" s="1018"/>
      <c r="K41" s="299"/>
      <c r="L41" s="299"/>
      <c r="M41" s="299"/>
      <c r="N41" s="299"/>
      <c r="O41" s="1021">
        <v>2</v>
      </c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>
        <v>1</v>
      </c>
      <c r="AB41" s="299">
        <v>7</v>
      </c>
      <c r="AC41" s="299">
        <v>7</v>
      </c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>
        <v>2</v>
      </c>
      <c r="BA41" s="299">
        <f>IF(AZ41=1,G41,0)</f>
        <v>0</v>
      </c>
      <c r="BB41" s="299">
        <f>IF(AZ41=2,G41,0)</f>
        <v>0</v>
      </c>
      <c r="BC41" s="299">
        <f>IF(AZ41=3,G41,0)</f>
        <v>0</v>
      </c>
      <c r="BD41" s="299">
        <f>IF(AZ41=4,G41,0)</f>
        <v>0</v>
      </c>
      <c r="BE41" s="299">
        <f>IF(AZ41=5,G41,0)</f>
        <v>0</v>
      </c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>
        <v>0.04</v>
      </c>
      <c r="DA41" s="299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</row>
    <row r="42" spans="1:133">
      <c r="A42" s="324">
        <f>1+A41</f>
        <v>2</v>
      </c>
      <c r="B42" s="325"/>
      <c r="C42" s="326" t="s">
        <v>1784</v>
      </c>
      <c r="D42" s="327" t="s">
        <v>109</v>
      </c>
      <c r="E42" s="328">
        <v>2</v>
      </c>
      <c r="F42" s="328"/>
      <c r="G42" s="329">
        <f>E42*F42</f>
        <v>0</v>
      </c>
      <c r="H42" s="299"/>
      <c r="I42" s="1018"/>
      <c r="J42" s="1018"/>
      <c r="K42" s="299"/>
      <c r="L42" s="299"/>
      <c r="M42" s="299"/>
      <c r="N42" s="299"/>
      <c r="O42" s="1021">
        <v>2</v>
      </c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>
        <v>1</v>
      </c>
      <c r="AB42" s="299">
        <v>7</v>
      </c>
      <c r="AC42" s="299">
        <v>7</v>
      </c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>
        <v>2</v>
      </c>
      <c r="BA42" s="299">
        <f>IF(AZ42=1,G42,0)</f>
        <v>0</v>
      </c>
      <c r="BB42" s="299">
        <f>IF(AZ42=2,G42,0)</f>
        <v>0</v>
      </c>
      <c r="BC42" s="299">
        <f>IF(AZ42=3,G42,0)</f>
        <v>0</v>
      </c>
      <c r="BD42" s="299">
        <f>IF(AZ42=4,G42,0)</f>
        <v>0</v>
      </c>
      <c r="BE42" s="299">
        <f>IF(AZ42=5,G42,0)</f>
        <v>0</v>
      </c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>
        <v>0</v>
      </c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</row>
    <row r="43" spans="1:133">
      <c r="A43" s="324">
        <f>1+A42</f>
        <v>3</v>
      </c>
      <c r="B43" s="325"/>
      <c r="C43" s="326" t="s">
        <v>1785</v>
      </c>
      <c r="D43" s="327" t="s">
        <v>183</v>
      </c>
      <c r="E43" s="328">
        <v>1</v>
      </c>
      <c r="F43" s="328"/>
      <c r="G43" s="329">
        <f>E43*F43</f>
        <v>0</v>
      </c>
      <c r="H43" s="299"/>
      <c r="I43" s="1018"/>
      <c r="J43" s="1018"/>
      <c r="K43" s="299"/>
      <c r="L43" s="299"/>
      <c r="M43" s="299"/>
      <c r="N43" s="299"/>
      <c r="O43" s="1021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299"/>
      <c r="DP43" s="299"/>
      <c r="DQ43" s="299"/>
      <c r="DR43" s="299"/>
      <c r="DS43" s="299"/>
      <c r="DT43" s="299"/>
      <c r="DU43" s="299"/>
      <c r="DV43" s="299"/>
      <c r="DW43" s="299"/>
      <c r="DX43" s="299"/>
      <c r="DY43" s="299"/>
      <c r="DZ43" s="299"/>
      <c r="EA43" s="299"/>
      <c r="EB43" s="299"/>
      <c r="EC43" s="299"/>
    </row>
    <row r="44" spans="1:133">
      <c r="A44" s="324">
        <f>1+A43</f>
        <v>4</v>
      </c>
      <c r="B44" s="325"/>
      <c r="C44" s="326" t="s">
        <v>1786</v>
      </c>
      <c r="D44" s="327" t="s">
        <v>109</v>
      </c>
      <c r="E44" s="328">
        <v>1</v>
      </c>
      <c r="F44" s="328"/>
      <c r="G44" s="329">
        <f>E44*F44</f>
        <v>0</v>
      </c>
      <c r="H44" s="299"/>
      <c r="I44" s="1018"/>
      <c r="J44" s="1018"/>
      <c r="K44" s="299"/>
      <c r="L44" s="299"/>
      <c r="M44" s="299"/>
      <c r="N44" s="299"/>
      <c r="O44" s="1021">
        <v>2</v>
      </c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>
        <v>1</v>
      </c>
      <c r="AB44" s="299">
        <v>7</v>
      </c>
      <c r="AC44" s="299">
        <v>7</v>
      </c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>
        <v>2</v>
      </c>
      <c r="BA44" s="299">
        <f>IF(AZ44=1,G44,0)</f>
        <v>0</v>
      </c>
      <c r="BB44" s="299">
        <f>IF(AZ44=2,G44,0)</f>
        <v>0</v>
      </c>
      <c r="BC44" s="299">
        <f>IF(AZ44=3,G44,0)</f>
        <v>0</v>
      </c>
      <c r="BD44" s="299">
        <f>IF(AZ44=4,G44,0)</f>
        <v>0</v>
      </c>
      <c r="BE44" s="299">
        <f>IF(AZ44=5,G44,0)</f>
        <v>0</v>
      </c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>
        <v>0.04</v>
      </c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299"/>
      <c r="DP44" s="299"/>
      <c r="DQ44" s="299"/>
      <c r="DR44" s="299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</row>
    <row r="45" spans="1:133" ht="22">
      <c r="A45" s="324">
        <f>1+A44</f>
        <v>5</v>
      </c>
      <c r="B45" s="325"/>
      <c r="C45" s="326" t="s">
        <v>1787</v>
      </c>
      <c r="D45" s="327" t="s">
        <v>183</v>
      </c>
      <c r="E45" s="328">
        <v>1</v>
      </c>
      <c r="F45" s="328"/>
      <c r="G45" s="329">
        <f>E45*F45</f>
        <v>0</v>
      </c>
      <c r="H45" s="299"/>
      <c r="I45" s="1018"/>
      <c r="J45" s="1018"/>
      <c r="K45" s="299"/>
      <c r="L45" s="299"/>
      <c r="M45" s="299"/>
      <c r="N45" s="299"/>
      <c r="O45" s="1021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299"/>
      <c r="CY45" s="299"/>
      <c r="CZ45" s="299"/>
      <c r="DA45" s="299"/>
      <c r="DB45" s="299"/>
      <c r="DC45" s="299"/>
      <c r="DD45" s="299"/>
      <c r="DE45" s="299"/>
      <c r="DF45" s="299"/>
      <c r="DG45" s="299"/>
      <c r="DH45" s="299"/>
      <c r="DI45" s="299"/>
      <c r="DJ45" s="299"/>
      <c r="DK45" s="299"/>
      <c r="DL45" s="299"/>
      <c r="DM45" s="299"/>
      <c r="DN45" s="299"/>
      <c r="DO45" s="299"/>
      <c r="DP45" s="299"/>
      <c r="DQ45" s="299"/>
      <c r="DR45" s="299"/>
      <c r="DS45" s="299"/>
      <c r="DT45" s="299"/>
      <c r="DU45" s="299"/>
      <c r="DV45" s="299"/>
      <c r="DW45" s="299"/>
      <c r="DX45" s="299"/>
      <c r="DY45" s="299"/>
      <c r="DZ45" s="299"/>
      <c r="EA45" s="299"/>
      <c r="EB45" s="299"/>
      <c r="EC45" s="299"/>
    </row>
    <row r="46" spans="1:133">
      <c r="A46" s="330"/>
      <c r="B46" s="331" t="s">
        <v>94</v>
      </c>
      <c r="C46" s="332" t="str">
        <f>CONCATENATE(B40," ",C40)</f>
        <v>731 Kotelny</v>
      </c>
      <c r="D46" s="330"/>
      <c r="E46" s="333"/>
      <c r="F46" s="333"/>
      <c r="G46" s="334">
        <f>SUM(G40:G45)</f>
        <v>0</v>
      </c>
      <c r="H46" s="299"/>
      <c r="I46" s="1018"/>
      <c r="J46" s="1018"/>
      <c r="K46" s="299"/>
      <c r="L46" s="299"/>
      <c r="M46" s="299"/>
      <c r="N46" s="299"/>
      <c r="O46" s="1021">
        <v>4</v>
      </c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1022">
        <f>SUM(BA40:BA42)</f>
        <v>0</v>
      </c>
      <c r="BB46" s="1022">
        <f>SUM(BB40:BB42)</f>
        <v>0</v>
      </c>
      <c r="BC46" s="1022">
        <f>SUM(BC40:BC42)</f>
        <v>0</v>
      </c>
      <c r="BD46" s="1022">
        <f>SUM(BD40:BD42)</f>
        <v>0</v>
      </c>
      <c r="BE46" s="1022">
        <f>SUM(BE40:BE42)</f>
        <v>0</v>
      </c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299"/>
      <c r="DU46" s="299"/>
      <c r="DV46" s="299"/>
      <c r="DW46" s="299"/>
      <c r="DX46" s="299"/>
      <c r="DY46" s="299"/>
      <c r="DZ46" s="299"/>
      <c r="EA46" s="299"/>
      <c r="EB46" s="299"/>
      <c r="EC46" s="299"/>
    </row>
    <row r="47" spans="1:133">
      <c r="A47" s="318" t="s">
        <v>90</v>
      </c>
      <c r="B47" s="525" t="s">
        <v>1788</v>
      </c>
      <c r="C47" s="320" t="s">
        <v>1789</v>
      </c>
      <c r="D47" s="321"/>
      <c r="E47" s="322"/>
      <c r="F47" s="322"/>
      <c r="G47" s="323"/>
      <c r="H47" s="1019"/>
      <c r="I47" s="1020"/>
      <c r="J47" s="1018"/>
      <c r="K47" s="299"/>
      <c r="L47" s="299"/>
      <c r="M47" s="299"/>
      <c r="N47" s="299"/>
      <c r="O47" s="1021">
        <v>1</v>
      </c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299"/>
      <c r="DU47" s="299"/>
      <c r="DV47" s="299"/>
      <c r="DW47" s="299"/>
      <c r="DX47" s="299"/>
      <c r="DY47" s="299"/>
      <c r="DZ47" s="299"/>
      <c r="EA47" s="299"/>
      <c r="EB47" s="299"/>
      <c r="EC47" s="299"/>
    </row>
    <row r="48" spans="1:133" ht="363">
      <c r="A48" s="324">
        <v>1</v>
      </c>
      <c r="B48" s="325"/>
      <c r="C48" s="336" t="s">
        <v>1790</v>
      </c>
      <c r="D48" s="526" t="s">
        <v>109</v>
      </c>
      <c r="E48" s="527">
        <v>1</v>
      </c>
      <c r="F48" s="527"/>
      <c r="G48" s="528">
        <f t="shared" ref="G48:G56" si="9">E48*F48</f>
        <v>0</v>
      </c>
      <c r="H48" s="299"/>
      <c r="I48" s="1018"/>
      <c r="J48" s="1018"/>
      <c r="K48" s="299"/>
      <c r="L48" s="299"/>
      <c r="M48" s="299"/>
      <c r="N48" s="299"/>
      <c r="O48" s="1021">
        <v>2</v>
      </c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>
        <v>1</v>
      </c>
      <c r="AB48" s="299">
        <v>7</v>
      </c>
      <c r="AC48" s="299">
        <v>7</v>
      </c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>
        <v>2</v>
      </c>
      <c r="BA48" s="299">
        <f t="shared" ref="BA48:BA56" si="10">IF(AZ48=1,G48,0)</f>
        <v>0</v>
      </c>
      <c r="BB48" s="299">
        <f t="shared" ref="BB48:BB56" si="11">IF(AZ48=2,G48,0)</f>
        <v>0</v>
      </c>
      <c r="BC48" s="299">
        <f t="shared" ref="BC48:BC56" si="12">IF(AZ48=3,G48,0)</f>
        <v>0</v>
      </c>
      <c r="BD48" s="299">
        <f t="shared" ref="BD48:BD56" si="13">IF(AZ48=4,G48,0)</f>
        <v>0</v>
      </c>
      <c r="BE48" s="299">
        <f t="shared" ref="BE48:BE56" si="14">IF(AZ48=5,G48,0)</f>
        <v>0</v>
      </c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299"/>
      <c r="CY48" s="299"/>
      <c r="CZ48" s="299">
        <v>8.0030000000000004E-2</v>
      </c>
      <c r="DA48" s="299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299"/>
      <c r="DP48" s="299"/>
      <c r="DQ48" s="299"/>
      <c r="DR48" s="299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</row>
    <row r="49" spans="1:133">
      <c r="A49" s="324">
        <f>1+A48</f>
        <v>2</v>
      </c>
      <c r="B49" s="325"/>
      <c r="C49" s="326" t="s">
        <v>1791</v>
      </c>
      <c r="D49" s="327" t="s">
        <v>109</v>
      </c>
      <c r="E49" s="328">
        <v>1</v>
      </c>
      <c r="F49" s="328"/>
      <c r="G49" s="329">
        <f t="shared" si="9"/>
        <v>0</v>
      </c>
      <c r="H49" s="299"/>
      <c r="I49" s="1018"/>
      <c r="J49" s="1018"/>
      <c r="K49" s="299"/>
      <c r="L49" s="299"/>
      <c r="M49" s="299"/>
      <c r="N49" s="299"/>
      <c r="O49" s="1021">
        <v>2</v>
      </c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>
        <v>1</v>
      </c>
      <c r="AB49" s="299">
        <v>7</v>
      </c>
      <c r="AC49" s="299">
        <v>7</v>
      </c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>
        <v>2</v>
      </c>
      <c r="BA49" s="299">
        <f t="shared" si="10"/>
        <v>0</v>
      </c>
      <c r="BB49" s="299">
        <f t="shared" si="11"/>
        <v>0</v>
      </c>
      <c r="BC49" s="299">
        <f t="shared" si="12"/>
        <v>0</v>
      </c>
      <c r="BD49" s="299">
        <f t="shared" si="13"/>
        <v>0</v>
      </c>
      <c r="BE49" s="299">
        <f t="shared" si="14"/>
        <v>0</v>
      </c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299"/>
      <c r="CY49" s="299"/>
      <c r="CZ49" s="299">
        <v>1.58E-3</v>
      </c>
      <c r="DA49" s="299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299"/>
      <c r="DP49" s="299"/>
      <c r="DQ49" s="299"/>
      <c r="DR49" s="299"/>
      <c r="DS49" s="299"/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</row>
    <row r="50" spans="1:133" ht="33">
      <c r="A50" s="324">
        <f t="shared" ref="A50:A56" si="15">1+A49</f>
        <v>3</v>
      </c>
      <c r="B50" s="325"/>
      <c r="C50" s="326" t="s">
        <v>1792</v>
      </c>
      <c r="D50" s="327" t="s">
        <v>183</v>
      </c>
      <c r="E50" s="328">
        <v>2</v>
      </c>
      <c r="F50" s="328"/>
      <c r="G50" s="329">
        <f t="shared" si="9"/>
        <v>0</v>
      </c>
      <c r="H50" s="299"/>
      <c r="I50" s="1018"/>
      <c r="J50" s="1018"/>
      <c r="K50" s="299"/>
      <c r="L50" s="299"/>
      <c r="M50" s="299"/>
      <c r="N50" s="299"/>
      <c r="O50" s="1021">
        <v>2</v>
      </c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>
        <v>1</v>
      </c>
      <c r="AB50" s="299">
        <v>7</v>
      </c>
      <c r="AC50" s="299">
        <v>7</v>
      </c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>
        <v>2</v>
      </c>
      <c r="BA50" s="299">
        <f t="shared" si="10"/>
        <v>0</v>
      </c>
      <c r="BB50" s="299">
        <f t="shared" si="11"/>
        <v>0</v>
      </c>
      <c r="BC50" s="299">
        <f t="shared" si="12"/>
        <v>0</v>
      </c>
      <c r="BD50" s="299">
        <f t="shared" si="13"/>
        <v>0</v>
      </c>
      <c r="BE50" s="299">
        <f t="shared" si="14"/>
        <v>0</v>
      </c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299"/>
      <c r="CW50" s="299"/>
      <c r="CX50" s="299"/>
      <c r="CY50" s="299"/>
      <c r="CZ50" s="299">
        <v>2.546E-2</v>
      </c>
      <c r="DA50" s="299"/>
      <c r="DB50" s="299"/>
      <c r="DC50" s="299"/>
      <c r="DD50" s="299"/>
      <c r="DE50" s="299"/>
      <c r="DF50" s="299"/>
      <c r="DG50" s="299"/>
      <c r="DH50" s="299"/>
      <c r="DI50" s="299"/>
      <c r="DJ50" s="299"/>
      <c r="DK50" s="299"/>
      <c r="DL50" s="299"/>
      <c r="DM50" s="299"/>
      <c r="DN50" s="299"/>
      <c r="DO50" s="299"/>
      <c r="DP50" s="299"/>
      <c r="DQ50" s="299"/>
      <c r="DR50" s="299"/>
      <c r="DS50" s="299"/>
      <c r="DT50" s="299"/>
      <c r="DU50" s="299"/>
      <c r="DV50" s="299"/>
      <c r="DW50" s="299"/>
      <c r="DX50" s="299"/>
      <c r="DY50" s="299"/>
      <c r="DZ50" s="299"/>
      <c r="EA50" s="299"/>
      <c r="EB50" s="299"/>
      <c r="EC50" s="299"/>
    </row>
    <row r="51" spans="1:133">
      <c r="A51" s="324">
        <f t="shared" si="15"/>
        <v>4</v>
      </c>
      <c r="B51" s="325"/>
      <c r="C51" s="326" t="s">
        <v>1793</v>
      </c>
      <c r="D51" s="327" t="s">
        <v>183</v>
      </c>
      <c r="E51" s="328">
        <v>2</v>
      </c>
      <c r="F51" s="328"/>
      <c r="G51" s="329">
        <f t="shared" si="9"/>
        <v>0</v>
      </c>
      <c r="H51" s="299"/>
      <c r="I51" s="1018"/>
      <c r="J51" s="1018"/>
      <c r="K51" s="299"/>
      <c r="L51" s="299"/>
      <c r="M51" s="299"/>
      <c r="N51" s="299"/>
      <c r="O51" s="1021">
        <v>2</v>
      </c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>
        <v>1</v>
      </c>
      <c r="AB51" s="299">
        <v>7</v>
      </c>
      <c r="AC51" s="299">
        <v>7</v>
      </c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>
        <v>2</v>
      </c>
      <c r="BA51" s="299">
        <f t="shared" si="10"/>
        <v>0</v>
      </c>
      <c r="BB51" s="299">
        <f t="shared" si="11"/>
        <v>0</v>
      </c>
      <c r="BC51" s="299">
        <f t="shared" si="12"/>
        <v>0</v>
      </c>
      <c r="BD51" s="299">
        <f t="shared" si="13"/>
        <v>0</v>
      </c>
      <c r="BE51" s="299">
        <f t="shared" si="14"/>
        <v>0</v>
      </c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  <c r="CV51" s="299"/>
      <c r="CW51" s="299"/>
      <c r="CX51" s="299"/>
      <c r="CY51" s="299"/>
      <c r="CZ51" s="299">
        <v>2.546E-2</v>
      </c>
      <c r="DA51" s="299"/>
      <c r="DB51" s="299"/>
      <c r="DC51" s="299"/>
      <c r="DD51" s="299"/>
      <c r="DE51" s="299"/>
      <c r="DF51" s="299"/>
      <c r="DG51" s="299"/>
      <c r="DH51" s="299"/>
      <c r="DI51" s="299"/>
      <c r="DJ51" s="299"/>
      <c r="DK51" s="299"/>
      <c r="DL51" s="299"/>
      <c r="DM51" s="299"/>
      <c r="DN51" s="299"/>
      <c r="DO51" s="299"/>
      <c r="DP51" s="299"/>
      <c r="DQ51" s="299"/>
      <c r="DR51" s="299"/>
      <c r="DS51" s="299"/>
      <c r="DT51" s="299"/>
      <c r="DU51" s="299"/>
      <c r="DV51" s="299"/>
      <c r="DW51" s="299"/>
      <c r="DX51" s="299"/>
      <c r="DY51" s="299"/>
      <c r="DZ51" s="299"/>
      <c r="EA51" s="299"/>
      <c r="EB51" s="299"/>
      <c r="EC51" s="299"/>
    </row>
    <row r="52" spans="1:133" ht="33">
      <c r="A52" s="324">
        <f t="shared" si="15"/>
        <v>5</v>
      </c>
      <c r="B52" s="325"/>
      <c r="C52" s="326" t="s">
        <v>1794</v>
      </c>
      <c r="D52" s="327" t="s">
        <v>183</v>
      </c>
      <c r="E52" s="328">
        <v>2</v>
      </c>
      <c r="F52" s="328"/>
      <c r="G52" s="329">
        <f t="shared" si="9"/>
        <v>0</v>
      </c>
      <c r="H52" s="299"/>
      <c r="I52" s="1018"/>
      <c r="J52" s="1018"/>
      <c r="K52" s="299"/>
      <c r="L52" s="299"/>
      <c r="M52" s="299"/>
      <c r="N52" s="299"/>
      <c r="O52" s="1021">
        <v>2</v>
      </c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>
        <v>1</v>
      </c>
      <c r="AB52" s="299">
        <v>7</v>
      </c>
      <c r="AC52" s="299">
        <v>7</v>
      </c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>
        <v>2</v>
      </c>
      <c r="BA52" s="299">
        <f t="shared" si="10"/>
        <v>0</v>
      </c>
      <c r="BB52" s="299">
        <f t="shared" si="11"/>
        <v>0</v>
      </c>
      <c r="BC52" s="299">
        <f t="shared" si="12"/>
        <v>0</v>
      </c>
      <c r="BD52" s="299">
        <f t="shared" si="13"/>
        <v>0</v>
      </c>
      <c r="BE52" s="299">
        <f t="shared" si="14"/>
        <v>0</v>
      </c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  <c r="CW52" s="299"/>
      <c r="CX52" s="299"/>
      <c r="CY52" s="299"/>
      <c r="CZ52" s="299">
        <v>2.546E-2</v>
      </c>
      <c r="DA52" s="299"/>
      <c r="DB52" s="299"/>
      <c r="DC52" s="299"/>
      <c r="DD52" s="299"/>
      <c r="DE52" s="299"/>
      <c r="DF52" s="299"/>
      <c r="DG52" s="299"/>
      <c r="DH52" s="299"/>
      <c r="DI52" s="299"/>
      <c r="DJ52" s="299"/>
      <c r="DK52" s="299"/>
      <c r="DL52" s="299"/>
      <c r="DM52" s="299"/>
      <c r="DN52" s="299"/>
      <c r="DO52" s="299"/>
      <c r="DP52" s="299"/>
      <c r="DQ52" s="299"/>
      <c r="DR52" s="299"/>
      <c r="DS52" s="299"/>
      <c r="DT52" s="299"/>
      <c r="DU52" s="299"/>
      <c r="DV52" s="299"/>
      <c r="DW52" s="299"/>
      <c r="DX52" s="299"/>
      <c r="DY52" s="299"/>
      <c r="DZ52" s="299"/>
      <c r="EA52" s="299"/>
      <c r="EB52" s="299"/>
      <c r="EC52" s="299"/>
    </row>
    <row r="53" spans="1:133" ht="22">
      <c r="A53" s="324">
        <f t="shared" si="15"/>
        <v>6</v>
      </c>
      <c r="B53" s="325"/>
      <c r="C53" s="326" t="s">
        <v>1795</v>
      </c>
      <c r="D53" s="327" t="s">
        <v>183</v>
      </c>
      <c r="E53" s="328">
        <v>2</v>
      </c>
      <c r="F53" s="328"/>
      <c r="G53" s="329">
        <f t="shared" si="9"/>
        <v>0</v>
      </c>
      <c r="H53" s="299"/>
      <c r="I53" s="1018"/>
      <c r="J53" s="1018"/>
      <c r="K53" s="299"/>
      <c r="L53" s="299"/>
      <c r="M53" s="299"/>
      <c r="N53" s="299"/>
      <c r="O53" s="1021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299"/>
      <c r="DF53" s="299"/>
      <c r="DG53" s="299"/>
      <c r="DH53" s="299"/>
      <c r="DI53" s="299"/>
      <c r="DJ53" s="299"/>
      <c r="DK53" s="299"/>
      <c r="DL53" s="299"/>
      <c r="DM53" s="299"/>
      <c r="DN53" s="299"/>
      <c r="DO53" s="299"/>
      <c r="DP53" s="299"/>
      <c r="DQ53" s="299"/>
      <c r="DR53" s="299"/>
      <c r="DS53" s="299"/>
      <c r="DT53" s="299"/>
      <c r="DU53" s="299"/>
      <c r="DV53" s="299"/>
      <c r="DW53" s="299"/>
      <c r="DX53" s="299"/>
      <c r="DY53" s="299"/>
      <c r="DZ53" s="299"/>
      <c r="EA53" s="299"/>
      <c r="EB53" s="299"/>
      <c r="EC53" s="299"/>
    </row>
    <row r="54" spans="1:133" ht="22">
      <c r="A54" s="324">
        <f t="shared" si="15"/>
        <v>7</v>
      </c>
      <c r="B54" s="325"/>
      <c r="C54" s="326" t="s">
        <v>1796</v>
      </c>
      <c r="D54" s="327" t="s">
        <v>183</v>
      </c>
      <c r="E54" s="328">
        <v>2</v>
      </c>
      <c r="F54" s="328"/>
      <c r="G54" s="329">
        <f>E54*F54</f>
        <v>0</v>
      </c>
      <c r="H54" s="299"/>
      <c r="I54" s="1018"/>
      <c r="J54" s="1018"/>
      <c r="K54" s="299"/>
      <c r="L54" s="299"/>
      <c r="M54" s="299"/>
      <c r="N54" s="299"/>
      <c r="O54" s="1021">
        <v>2</v>
      </c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>
        <v>1</v>
      </c>
      <c r="AB54" s="299">
        <v>7</v>
      </c>
      <c r="AC54" s="299">
        <v>7</v>
      </c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>
        <v>2</v>
      </c>
      <c r="BA54" s="299">
        <f t="shared" si="10"/>
        <v>0</v>
      </c>
      <c r="BB54" s="299">
        <f t="shared" si="11"/>
        <v>0</v>
      </c>
      <c r="BC54" s="299">
        <f t="shared" si="12"/>
        <v>0</v>
      </c>
      <c r="BD54" s="299">
        <f t="shared" si="13"/>
        <v>0</v>
      </c>
      <c r="BE54" s="299">
        <f t="shared" si="14"/>
        <v>0</v>
      </c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299"/>
      <c r="CW54" s="299"/>
      <c r="CX54" s="299"/>
      <c r="CY54" s="299"/>
      <c r="CZ54" s="299">
        <v>2.546E-2</v>
      </c>
      <c r="DA54" s="299"/>
      <c r="DB54" s="299"/>
      <c r="DC54" s="299"/>
      <c r="DD54" s="299"/>
      <c r="DE54" s="299"/>
      <c r="DF54" s="299"/>
      <c r="DG54" s="299"/>
      <c r="DH54" s="299"/>
      <c r="DI54" s="299"/>
      <c r="DJ54" s="299"/>
      <c r="DK54" s="299"/>
      <c r="DL54" s="299"/>
      <c r="DM54" s="299"/>
      <c r="DN54" s="299"/>
      <c r="DO54" s="299"/>
      <c r="DP54" s="299"/>
      <c r="DQ54" s="299"/>
      <c r="DR54" s="299"/>
      <c r="DS54" s="299"/>
      <c r="DT54" s="299"/>
      <c r="DU54" s="299"/>
      <c r="DV54" s="299"/>
      <c r="DW54" s="299"/>
      <c r="DX54" s="299"/>
      <c r="DY54" s="299"/>
      <c r="DZ54" s="299"/>
      <c r="EA54" s="299"/>
      <c r="EB54" s="299"/>
      <c r="EC54" s="299"/>
    </row>
    <row r="55" spans="1:133" ht="22">
      <c r="A55" s="324">
        <f t="shared" si="15"/>
        <v>8</v>
      </c>
      <c r="B55" s="325" t="s">
        <v>1797</v>
      </c>
      <c r="C55" s="326" t="s">
        <v>1798</v>
      </c>
      <c r="D55" s="327" t="s">
        <v>109</v>
      </c>
      <c r="E55" s="328">
        <v>1</v>
      </c>
      <c r="F55" s="328"/>
      <c r="G55" s="329">
        <f t="shared" si="9"/>
        <v>0</v>
      </c>
      <c r="H55" s="299"/>
      <c r="I55" s="1018"/>
      <c r="J55" s="1018"/>
      <c r="K55" s="299"/>
      <c r="L55" s="299"/>
      <c r="M55" s="299"/>
      <c r="N55" s="299"/>
      <c r="O55" s="1021">
        <v>2</v>
      </c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>
        <v>1</v>
      </c>
      <c r="AB55" s="299">
        <v>7</v>
      </c>
      <c r="AC55" s="299">
        <v>7</v>
      </c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>
        <v>2</v>
      </c>
      <c r="BA55" s="299">
        <f t="shared" si="10"/>
        <v>0</v>
      </c>
      <c r="BB55" s="299">
        <f t="shared" si="11"/>
        <v>0</v>
      </c>
      <c r="BC55" s="299">
        <f t="shared" si="12"/>
        <v>0</v>
      </c>
      <c r="BD55" s="299">
        <f t="shared" si="13"/>
        <v>0</v>
      </c>
      <c r="BE55" s="299">
        <f t="shared" si="14"/>
        <v>0</v>
      </c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  <c r="CM55" s="299"/>
      <c r="CN55" s="299"/>
      <c r="CO55" s="299"/>
      <c r="CP55" s="299"/>
      <c r="CQ55" s="299"/>
      <c r="CR55" s="299"/>
      <c r="CS55" s="299"/>
      <c r="CT55" s="299"/>
      <c r="CU55" s="299"/>
      <c r="CV55" s="299"/>
      <c r="CW55" s="299"/>
      <c r="CX55" s="299"/>
      <c r="CY55" s="299"/>
      <c r="CZ55" s="299">
        <v>2.546E-2</v>
      </c>
      <c r="DA55" s="299"/>
      <c r="DB55" s="299"/>
      <c r="DC55" s="299"/>
      <c r="DD55" s="299"/>
      <c r="DE55" s="299"/>
      <c r="DF55" s="299"/>
      <c r="DG55" s="299"/>
      <c r="DH55" s="299"/>
      <c r="DI55" s="299"/>
      <c r="DJ55" s="299"/>
      <c r="DK55" s="299"/>
      <c r="DL55" s="299"/>
      <c r="DM55" s="299"/>
      <c r="DN55" s="299"/>
      <c r="DO55" s="299"/>
      <c r="DP55" s="299"/>
      <c r="DQ55" s="299"/>
      <c r="DR55" s="299"/>
      <c r="DS55" s="299"/>
      <c r="DT55" s="299"/>
      <c r="DU55" s="299"/>
      <c r="DV55" s="299"/>
      <c r="DW55" s="299"/>
      <c r="DX55" s="299"/>
      <c r="DY55" s="299"/>
      <c r="DZ55" s="299"/>
      <c r="EA55" s="299"/>
      <c r="EB55" s="299"/>
      <c r="EC55" s="299"/>
    </row>
    <row r="56" spans="1:133">
      <c r="A56" s="324">
        <f t="shared" si="15"/>
        <v>9</v>
      </c>
      <c r="B56" s="325"/>
      <c r="C56" s="326" t="s">
        <v>1799</v>
      </c>
      <c r="D56" s="327" t="s">
        <v>109</v>
      </c>
      <c r="E56" s="328">
        <v>11</v>
      </c>
      <c r="F56" s="328"/>
      <c r="G56" s="329">
        <f t="shared" si="9"/>
        <v>0</v>
      </c>
      <c r="H56" s="299"/>
      <c r="I56" s="1018"/>
      <c r="J56" s="1018"/>
      <c r="K56" s="299"/>
      <c r="L56" s="299"/>
      <c r="M56" s="299"/>
      <c r="N56" s="299"/>
      <c r="O56" s="1021">
        <v>2</v>
      </c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>
        <v>1</v>
      </c>
      <c r="AB56" s="299">
        <v>7</v>
      </c>
      <c r="AC56" s="299">
        <v>7</v>
      </c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>
        <v>2</v>
      </c>
      <c r="BA56" s="299">
        <f t="shared" si="10"/>
        <v>0</v>
      </c>
      <c r="BB56" s="299">
        <f t="shared" si="11"/>
        <v>0</v>
      </c>
      <c r="BC56" s="299">
        <f t="shared" si="12"/>
        <v>0</v>
      </c>
      <c r="BD56" s="299">
        <f t="shared" si="13"/>
        <v>0</v>
      </c>
      <c r="BE56" s="299">
        <f t="shared" si="14"/>
        <v>0</v>
      </c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  <c r="CV56" s="299"/>
      <c r="CW56" s="299"/>
      <c r="CX56" s="299"/>
      <c r="CY56" s="299"/>
      <c r="CZ56" s="299">
        <v>1.58E-3</v>
      </c>
      <c r="DA56" s="299"/>
      <c r="DB56" s="299"/>
      <c r="DC56" s="299"/>
      <c r="DD56" s="299"/>
      <c r="DE56" s="299"/>
      <c r="DF56" s="299"/>
      <c r="DG56" s="299"/>
      <c r="DH56" s="299"/>
      <c r="DI56" s="299"/>
      <c r="DJ56" s="299"/>
      <c r="DK56" s="299"/>
      <c r="DL56" s="299"/>
      <c r="DM56" s="299"/>
      <c r="DN56" s="299"/>
      <c r="DO56" s="299"/>
      <c r="DP56" s="299"/>
      <c r="DQ56" s="299"/>
      <c r="DR56" s="299"/>
      <c r="DS56" s="299"/>
      <c r="DT56" s="299"/>
      <c r="DU56" s="299"/>
      <c r="DV56" s="299"/>
      <c r="DW56" s="299"/>
      <c r="DX56" s="299"/>
      <c r="DY56" s="299"/>
      <c r="DZ56" s="299"/>
      <c r="EA56" s="299"/>
      <c r="EB56" s="299"/>
      <c r="EC56" s="299"/>
    </row>
    <row r="57" spans="1:133">
      <c r="A57" s="330"/>
      <c r="B57" s="331" t="s">
        <v>94</v>
      </c>
      <c r="C57" s="332" t="str">
        <f>CONCATENATE(B47," ",C47)</f>
        <v>732 Strojovny</v>
      </c>
      <c r="D57" s="330"/>
      <c r="E57" s="333"/>
      <c r="F57" s="333"/>
      <c r="G57" s="334">
        <f>SUM(G47:G56)</f>
        <v>0</v>
      </c>
      <c r="H57" s="299"/>
      <c r="I57" s="1018"/>
      <c r="J57" s="1018"/>
      <c r="K57" s="299"/>
      <c r="L57" s="299"/>
      <c r="M57" s="299"/>
      <c r="N57" s="299"/>
      <c r="O57" s="1021">
        <v>4</v>
      </c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1022">
        <f>SUM(BA47:BA56)</f>
        <v>0</v>
      </c>
      <c r="BB57" s="1022">
        <f>SUM(BB47:BB56)</f>
        <v>0</v>
      </c>
      <c r="BC57" s="1022">
        <f>SUM(BC47:BC56)</f>
        <v>0</v>
      </c>
      <c r="BD57" s="1022">
        <f>SUM(BD47:BD56)</f>
        <v>0</v>
      </c>
      <c r="BE57" s="1022">
        <f>SUM(BE47:BE56)</f>
        <v>0</v>
      </c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299"/>
      <c r="CX57" s="299"/>
      <c r="CY57" s="299"/>
      <c r="CZ57" s="299"/>
      <c r="DA57" s="299"/>
      <c r="DB57" s="299"/>
      <c r="DC57" s="299"/>
      <c r="DD57" s="299"/>
      <c r="DE57" s="299"/>
      <c r="DF57" s="299"/>
      <c r="DG57" s="299"/>
      <c r="DH57" s="299"/>
      <c r="DI57" s="299"/>
      <c r="DJ57" s="299"/>
      <c r="DK57" s="299"/>
      <c r="DL57" s="299"/>
      <c r="DM57" s="299"/>
      <c r="DN57" s="299"/>
      <c r="DO57" s="299"/>
      <c r="DP57" s="299"/>
      <c r="DQ57" s="299"/>
      <c r="DR57" s="299"/>
      <c r="DS57" s="299"/>
      <c r="DT57" s="299"/>
      <c r="DU57" s="299"/>
      <c r="DV57" s="299"/>
      <c r="DW57" s="299"/>
      <c r="DX57" s="299"/>
      <c r="DY57" s="299"/>
      <c r="DZ57" s="299"/>
      <c r="EA57" s="299"/>
      <c r="EB57" s="299"/>
      <c r="EC57" s="299"/>
    </row>
    <row r="58" spans="1:133">
      <c r="A58" s="318" t="s">
        <v>90</v>
      </c>
      <c r="B58" s="525" t="s">
        <v>1800</v>
      </c>
      <c r="C58" s="320" t="s">
        <v>1801</v>
      </c>
      <c r="D58" s="321"/>
      <c r="E58" s="322"/>
      <c r="F58" s="322"/>
      <c r="G58" s="323"/>
      <c r="H58" s="1019"/>
      <c r="I58" s="1020"/>
      <c r="J58" s="1018"/>
      <c r="K58" s="299"/>
      <c r="L58" s="299"/>
      <c r="M58" s="299"/>
      <c r="N58" s="299"/>
      <c r="O58" s="1021">
        <v>1</v>
      </c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299"/>
      <c r="CX58" s="299"/>
      <c r="CY58" s="299"/>
      <c r="CZ58" s="299"/>
      <c r="DA58" s="299"/>
      <c r="DB58" s="299"/>
      <c r="DC58" s="299"/>
      <c r="DD58" s="299"/>
      <c r="DE58" s="299"/>
      <c r="DF58" s="299"/>
      <c r="DG58" s="299"/>
      <c r="DH58" s="299"/>
      <c r="DI58" s="299"/>
      <c r="DJ58" s="299"/>
      <c r="DK58" s="299"/>
      <c r="DL58" s="299"/>
      <c r="DM58" s="299"/>
      <c r="DN58" s="299"/>
      <c r="DO58" s="299"/>
      <c r="DP58" s="299"/>
      <c r="DQ58" s="299"/>
      <c r="DR58" s="299"/>
      <c r="DS58" s="299"/>
      <c r="DT58" s="299"/>
      <c r="DU58" s="299"/>
      <c r="DV58" s="299"/>
      <c r="DW58" s="299"/>
      <c r="DX58" s="299"/>
      <c r="DY58" s="299"/>
      <c r="DZ58" s="299"/>
      <c r="EA58" s="299"/>
      <c r="EB58" s="299"/>
      <c r="EC58" s="299"/>
    </row>
    <row r="59" spans="1:133">
      <c r="A59" s="324">
        <v>1</v>
      </c>
      <c r="B59" s="325"/>
      <c r="C59" s="326" t="s">
        <v>1802</v>
      </c>
      <c r="D59" s="327" t="s">
        <v>309</v>
      </c>
      <c r="E59" s="328">
        <v>36</v>
      </c>
      <c r="F59" s="328"/>
      <c r="G59" s="329">
        <f t="shared" ref="G59:G75" si="16">E59*F59</f>
        <v>0</v>
      </c>
      <c r="H59" s="299"/>
      <c r="I59" s="1018"/>
      <c r="J59" s="1018"/>
      <c r="K59" s="299"/>
      <c r="L59" s="299"/>
      <c r="M59" s="299"/>
      <c r="N59" s="299"/>
      <c r="O59" s="1021">
        <v>2</v>
      </c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>
        <v>1</v>
      </c>
      <c r="AB59" s="299">
        <v>7</v>
      </c>
      <c r="AC59" s="299">
        <v>7</v>
      </c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>
        <v>2</v>
      </c>
      <c r="BA59" s="299">
        <f t="shared" ref="BA59:BA66" si="17">IF(AZ59=1,G59,0)</f>
        <v>0</v>
      </c>
      <c r="BB59" s="299">
        <f t="shared" ref="BB59:BB66" si="18">IF(AZ59=2,G59,0)</f>
        <v>0</v>
      </c>
      <c r="BC59" s="299">
        <f t="shared" ref="BC59:BC66" si="19">IF(AZ59=3,G59,0)</f>
        <v>0</v>
      </c>
      <c r="BD59" s="299">
        <f t="shared" ref="BD59:BD66" si="20">IF(AZ59=4,G59,0)</f>
        <v>0</v>
      </c>
      <c r="BE59" s="299">
        <f t="shared" ref="BE59:BE66" si="21">IF(AZ59=5,G59,0)</f>
        <v>0</v>
      </c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>
        <v>1.24219156E-2</v>
      </c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299"/>
      <c r="DO59" s="299"/>
      <c r="DP59" s="299"/>
      <c r="DQ59" s="299"/>
      <c r="DR59" s="299"/>
      <c r="DS59" s="299"/>
      <c r="DT59" s="299"/>
      <c r="DU59" s="299"/>
      <c r="DV59" s="299"/>
      <c r="DW59" s="299"/>
      <c r="DX59" s="299"/>
      <c r="DY59" s="299"/>
      <c r="DZ59" s="299"/>
      <c r="EA59" s="299"/>
      <c r="EB59" s="299"/>
      <c r="EC59" s="299"/>
    </row>
    <row r="60" spans="1:133">
      <c r="A60" s="324">
        <f>1+A59</f>
        <v>2</v>
      </c>
      <c r="B60" s="325"/>
      <c r="C60" s="326" t="s">
        <v>1803</v>
      </c>
      <c r="D60" s="327" t="s">
        <v>309</v>
      </c>
      <c r="E60" s="328">
        <v>32</v>
      </c>
      <c r="F60" s="328"/>
      <c r="G60" s="329">
        <f t="shared" si="16"/>
        <v>0</v>
      </c>
      <c r="H60" s="299"/>
      <c r="I60" s="1018"/>
      <c r="J60" s="1018"/>
      <c r="K60" s="299"/>
      <c r="L60" s="299"/>
      <c r="M60" s="299"/>
      <c r="N60" s="299"/>
      <c r="O60" s="1021">
        <v>2</v>
      </c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>
        <v>1</v>
      </c>
      <c r="AB60" s="299">
        <v>7</v>
      </c>
      <c r="AC60" s="299">
        <v>7</v>
      </c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>
        <v>2</v>
      </c>
      <c r="BA60" s="299">
        <f t="shared" si="17"/>
        <v>0</v>
      </c>
      <c r="BB60" s="299">
        <f t="shared" si="18"/>
        <v>0</v>
      </c>
      <c r="BC60" s="299">
        <f t="shared" si="19"/>
        <v>0</v>
      </c>
      <c r="BD60" s="299">
        <f t="shared" si="20"/>
        <v>0</v>
      </c>
      <c r="BE60" s="299">
        <f t="shared" si="21"/>
        <v>0</v>
      </c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299"/>
      <c r="CU60" s="299"/>
      <c r="CV60" s="299"/>
      <c r="CW60" s="299"/>
      <c r="CX60" s="299"/>
      <c r="CY60" s="299"/>
      <c r="CZ60" s="299">
        <v>1.24219156E-2</v>
      </c>
      <c r="DA60" s="299"/>
      <c r="DB60" s="299"/>
      <c r="DC60" s="299"/>
      <c r="DD60" s="299"/>
      <c r="DE60" s="299"/>
      <c r="DF60" s="299"/>
      <c r="DG60" s="299"/>
      <c r="DH60" s="299"/>
      <c r="DI60" s="299"/>
      <c r="DJ60" s="299"/>
      <c r="DK60" s="299"/>
      <c r="DL60" s="299"/>
      <c r="DM60" s="299"/>
      <c r="DN60" s="299"/>
      <c r="DO60" s="299"/>
      <c r="DP60" s="299"/>
      <c r="DQ60" s="299"/>
      <c r="DR60" s="299"/>
      <c r="DS60" s="299"/>
      <c r="DT60" s="299"/>
      <c r="DU60" s="299"/>
      <c r="DV60" s="299"/>
      <c r="DW60" s="299"/>
      <c r="DX60" s="299"/>
      <c r="DY60" s="299"/>
      <c r="DZ60" s="299"/>
      <c r="EA60" s="299"/>
      <c r="EB60" s="299"/>
      <c r="EC60" s="299"/>
    </row>
    <row r="61" spans="1:133">
      <c r="A61" s="324">
        <f t="shared" ref="A61:A75" si="22">1+A60</f>
        <v>3</v>
      </c>
      <c r="B61" s="325"/>
      <c r="C61" s="326" t="s">
        <v>1804</v>
      </c>
      <c r="D61" s="327" t="s">
        <v>309</v>
      </c>
      <c r="E61" s="328">
        <v>22</v>
      </c>
      <c r="F61" s="328"/>
      <c r="G61" s="329">
        <f t="shared" si="16"/>
        <v>0</v>
      </c>
      <c r="H61" s="299"/>
      <c r="I61" s="1018"/>
      <c r="J61" s="1018"/>
      <c r="K61" s="299"/>
      <c r="L61" s="299"/>
      <c r="M61" s="299"/>
      <c r="N61" s="299"/>
      <c r="O61" s="1021">
        <v>2</v>
      </c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>
        <v>1</v>
      </c>
      <c r="AB61" s="299">
        <v>7</v>
      </c>
      <c r="AC61" s="299">
        <v>7</v>
      </c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>
        <v>2</v>
      </c>
      <c r="BA61" s="299">
        <f t="shared" si="17"/>
        <v>0</v>
      </c>
      <c r="BB61" s="299">
        <f t="shared" si="18"/>
        <v>0</v>
      </c>
      <c r="BC61" s="299">
        <f t="shared" si="19"/>
        <v>0</v>
      </c>
      <c r="BD61" s="299">
        <f t="shared" si="20"/>
        <v>0</v>
      </c>
      <c r="BE61" s="299">
        <f t="shared" si="21"/>
        <v>0</v>
      </c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299"/>
      <c r="CW61" s="299"/>
      <c r="CX61" s="299"/>
      <c r="CY61" s="299"/>
      <c r="CZ61" s="299">
        <v>1.24219156E-2</v>
      </c>
      <c r="DA61" s="299"/>
      <c r="DB61" s="299"/>
      <c r="DC61" s="299"/>
      <c r="DD61" s="299"/>
      <c r="DE61" s="299"/>
      <c r="DF61" s="299"/>
      <c r="DG61" s="299"/>
      <c r="DH61" s="299"/>
      <c r="DI61" s="299"/>
      <c r="DJ61" s="299"/>
      <c r="DK61" s="299"/>
      <c r="DL61" s="299"/>
      <c r="DM61" s="299"/>
      <c r="DN61" s="299"/>
      <c r="DO61" s="299"/>
      <c r="DP61" s="299"/>
      <c r="DQ61" s="299"/>
      <c r="DR61" s="299"/>
      <c r="DS61" s="299"/>
      <c r="DT61" s="299"/>
      <c r="DU61" s="299"/>
      <c r="DV61" s="299"/>
      <c r="DW61" s="299"/>
      <c r="DX61" s="299"/>
      <c r="DY61" s="299"/>
      <c r="DZ61" s="299"/>
      <c r="EA61" s="299"/>
      <c r="EB61" s="299"/>
      <c r="EC61" s="299"/>
    </row>
    <row r="62" spans="1:133">
      <c r="A62" s="324">
        <f t="shared" si="22"/>
        <v>4</v>
      </c>
      <c r="B62" s="325"/>
      <c r="C62" s="326" t="s">
        <v>1805</v>
      </c>
      <c r="D62" s="327" t="s">
        <v>309</v>
      </c>
      <c r="E62" s="328">
        <v>5</v>
      </c>
      <c r="F62" s="328"/>
      <c r="G62" s="329">
        <f t="shared" si="16"/>
        <v>0</v>
      </c>
      <c r="H62" s="299"/>
      <c r="I62" s="1018"/>
      <c r="J62" s="1018"/>
      <c r="K62" s="299"/>
      <c r="L62" s="299"/>
      <c r="M62" s="299"/>
      <c r="N62" s="299"/>
      <c r="O62" s="1021">
        <v>2</v>
      </c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>
        <v>1</v>
      </c>
      <c r="AB62" s="299">
        <v>7</v>
      </c>
      <c r="AC62" s="299">
        <v>7</v>
      </c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>
        <v>2</v>
      </c>
      <c r="BA62" s="299">
        <f t="shared" si="17"/>
        <v>0</v>
      </c>
      <c r="BB62" s="299">
        <f t="shared" si="18"/>
        <v>0</v>
      </c>
      <c r="BC62" s="299">
        <f t="shared" si="19"/>
        <v>0</v>
      </c>
      <c r="BD62" s="299">
        <f t="shared" si="20"/>
        <v>0</v>
      </c>
      <c r="BE62" s="299">
        <f t="shared" si="21"/>
        <v>0</v>
      </c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>
        <v>1.24219156E-2</v>
      </c>
      <c r="DA62" s="299"/>
      <c r="DB62" s="299"/>
      <c r="DC62" s="299"/>
      <c r="DD62" s="299"/>
      <c r="DE62" s="299"/>
      <c r="DF62" s="299"/>
      <c r="DG62" s="299"/>
      <c r="DH62" s="299"/>
      <c r="DI62" s="299"/>
      <c r="DJ62" s="299"/>
      <c r="DK62" s="299"/>
      <c r="DL62" s="299"/>
      <c r="DM62" s="299"/>
      <c r="DN62" s="299"/>
      <c r="DO62" s="299"/>
      <c r="DP62" s="299"/>
      <c r="DQ62" s="299"/>
      <c r="DR62" s="299"/>
      <c r="DS62" s="299"/>
      <c r="DT62" s="299"/>
      <c r="DU62" s="299"/>
      <c r="DV62" s="299"/>
      <c r="DW62" s="299"/>
      <c r="DX62" s="299"/>
      <c r="DY62" s="299"/>
      <c r="DZ62" s="299"/>
      <c r="EA62" s="299"/>
      <c r="EB62" s="299"/>
      <c r="EC62" s="299"/>
    </row>
    <row r="63" spans="1:133" ht="22">
      <c r="A63" s="324">
        <f t="shared" si="22"/>
        <v>5</v>
      </c>
      <c r="B63" s="325"/>
      <c r="C63" s="326" t="s">
        <v>1806</v>
      </c>
      <c r="D63" s="327" t="s">
        <v>309</v>
      </c>
      <c r="E63" s="328">
        <v>126</v>
      </c>
      <c r="F63" s="328"/>
      <c r="G63" s="329">
        <f t="shared" si="16"/>
        <v>0</v>
      </c>
      <c r="H63" s="299"/>
      <c r="I63" s="1018"/>
      <c r="J63" s="1018"/>
      <c r="K63" s="299"/>
      <c r="L63" s="299"/>
      <c r="M63" s="299"/>
      <c r="N63" s="299"/>
      <c r="O63" s="1021">
        <v>2</v>
      </c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>
        <v>1</v>
      </c>
      <c r="AB63" s="299">
        <v>7</v>
      </c>
      <c r="AC63" s="299">
        <v>7</v>
      </c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>
        <v>2</v>
      </c>
      <c r="BA63" s="299">
        <f t="shared" si="17"/>
        <v>0</v>
      </c>
      <c r="BB63" s="299">
        <f t="shared" si="18"/>
        <v>0</v>
      </c>
      <c r="BC63" s="299">
        <f t="shared" si="19"/>
        <v>0</v>
      </c>
      <c r="BD63" s="299">
        <f t="shared" si="20"/>
        <v>0</v>
      </c>
      <c r="BE63" s="299">
        <f t="shared" si="21"/>
        <v>0</v>
      </c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>
        <v>9.2899999999999996E-3</v>
      </c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</row>
    <row r="64" spans="1:133" ht="22">
      <c r="A64" s="324">
        <f t="shared" si="22"/>
        <v>6</v>
      </c>
      <c r="B64" s="325"/>
      <c r="C64" s="326" t="s">
        <v>1807</v>
      </c>
      <c r="D64" s="327" t="s">
        <v>309</v>
      </c>
      <c r="E64" s="328">
        <v>28</v>
      </c>
      <c r="F64" s="328"/>
      <c r="G64" s="329">
        <f t="shared" si="16"/>
        <v>0</v>
      </c>
      <c r="H64" s="299"/>
      <c r="I64" s="1018"/>
      <c r="J64" s="1018"/>
      <c r="K64" s="299"/>
      <c r="L64" s="299"/>
      <c r="M64" s="299"/>
      <c r="N64" s="299"/>
      <c r="O64" s="1021">
        <v>2</v>
      </c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>
        <v>1</v>
      </c>
      <c r="AB64" s="299">
        <v>7</v>
      </c>
      <c r="AC64" s="299">
        <v>7</v>
      </c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>
        <v>2</v>
      </c>
      <c r="BA64" s="299">
        <f t="shared" si="17"/>
        <v>0</v>
      </c>
      <c r="BB64" s="299">
        <f t="shared" si="18"/>
        <v>0</v>
      </c>
      <c r="BC64" s="299">
        <f t="shared" si="19"/>
        <v>0</v>
      </c>
      <c r="BD64" s="299">
        <f t="shared" si="20"/>
        <v>0</v>
      </c>
      <c r="BE64" s="299">
        <f t="shared" si="21"/>
        <v>0</v>
      </c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299"/>
      <c r="CX64" s="299"/>
      <c r="CY64" s="299"/>
      <c r="CZ64" s="299">
        <v>9.2899999999999996E-3</v>
      </c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  <c r="DW64" s="299"/>
      <c r="DX64" s="299"/>
      <c r="DY64" s="299"/>
      <c r="DZ64" s="299"/>
      <c r="EA64" s="299"/>
      <c r="EB64" s="299"/>
      <c r="EC64" s="299"/>
    </row>
    <row r="65" spans="1:133" ht="22">
      <c r="A65" s="324">
        <f t="shared" si="22"/>
        <v>7</v>
      </c>
      <c r="B65" s="325"/>
      <c r="C65" s="326" t="s">
        <v>1808</v>
      </c>
      <c r="D65" s="327" t="s">
        <v>309</v>
      </c>
      <c r="E65" s="328">
        <v>53</v>
      </c>
      <c r="F65" s="328"/>
      <c r="G65" s="329">
        <f t="shared" si="16"/>
        <v>0</v>
      </c>
      <c r="H65" s="299"/>
      <c r="I65" s="1018"/>
      <c r="J65" s="1018"/>
      <c r="K65" s="299"/>
      <c r="L65" s="299"/>
      <c r="M65" s="299"/>
      <c r="N65" s="299"/>
      <c r="O65" s="1021">
        <v>2</v>
      </c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>
        <v>1</v>
      </c>
      <c r="AB65" s="299">
        <v>7</v>
      </c>
      <c r="AC65" s="299">
        <v>7</v>
      </c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>
        <v>2</v>
      </c>
      <c r="BA65" s="299">
        <f t="shared" si="17"/>
        <v>0</v>
      </c>
      <c r="BB65" s="299">
        <f t="shared" si="18"/>
        <v>0</v>
      </c>
      <c r="BC65" s="299">
        <f t="shared" si="19"/>
        <v>0</v>
      </c>
      <c r="BD65" s="299">
        <f t="shared" si="20"/>
        <v>0</v>
      </c>
      <c r="BE65" s="299">
        <f t="shared" si="21"/>
        <v>0</v>
      </c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>
        <v>9.2899999999999996E-3</v>
      </c>
      <c r="DA65" s="299"/>
      <c r="DB65" s="299"/>
      <c r="DC65" s="299"/>
      <c r="DD65" s="299"/>
      <c r="DE65" s="299"/>
      <c r="DF65" s="299"/>
      <c r="DG65" s="299"/>
      <c r="DH65" s="299"/>
      <c r="DI65" s="299"/>
      <c r="DJ65" s="299"/>
      <c r="DK65" s="299"/>
      <c r="DL65" s="299"/>
      <c r="DM65" s="299"/>
      <c r="DN65" s="299"/>
      <c r="DO65" s="299"/>
      <c r="DP65" s="299"/>
      <c r="DQ65" s="299"/>
      <c r="DR65" s="299"/>
      <c r="DS65" s="299"/>
      <c r="DT65" s="299"/>
      <c r="DU65" s="299"/>
      <c r="DV65" s="299"/>
      <c r="DW65" s="299"/>
      <c r="DX65" s="299"/>
      <c r="DY65" s="299"/>
      <c r="DZ65" s="299"/>
      <c r="EA65" s="299"/>
      <c r="EB65" s="299"/>
      <c r="EC65" s="299"/>
    </row>
    <row r="66" spans="1:133" ht="22">
      <c r="A66" s="324">
        <f t="shared" si="22"/>
        <v>8</v>
      </c>
      <c r="B66" s="325"/>
      <c r="C66" s="326" t="s">
        <v>1809</v>
      </c>
      <c r="D66" s="327" t="s">
        <v>309</v>
      </c>
      <c r="E66" s="328">
        <v>72</v>
      </c>
      <c r="F66" s="328"/>
      <c r="G66" s="329">
        <f t="shared" si="16"/>
        <v>0</v>
      </c>
      <c r="H66" s="299"/>
      <c r="I66" s="1018"/>
      <c r="J66" s="1018"/>
      <c r="K66" s="299"/>
      <c r="L66" s="299"/>
      <c r="M66" s="299"/>
      <c r="N66" s="299"/>
      <c r="O66" s="1021">
        <v>2</v>
      </c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>
        <v>1</v>
      </c>
      <c r="AB66" s="299">
        <v>7</v>
      </c>
      <c r="AC66" s="299">
        <v>7</v>
      </c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>
        <v>2</v>
      </c>
      <c r="BA66" s="299">
        <f t="shared" si="17"/>
        <v>0</v>
      </c>
      <c r="BB66" s="299">
        <f t="shared" si="18"/>
        <v>0</v>
      </c>
      <c r="BC66" s="299">
        <f t="shared" si="19"/>
        <v>0</v>
      </c>
      <c r="BD66" s="299">
        <f t="shared" si="20"/>
        <v>0</v>
      </c>
      <c r="BE66" s="299">
        <f t="shared" si="21"/>
        <v>0</v>
      </c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>
        <v>9.2899999999999996E-3</v>
      </c>
      <c r="DA66" s="299"/>
      <c r="DB66" s="299"/>
      <c r="DC66" s="299"/>
      <c r="DD66" s="299"/>
      <c r="DE66" s="299"/>
      <c r="DF66" s="299"/>
      <c r="DG66" s="299"/>
      <c r="DH66" s="299"/>
      <c r="DI66" s="299"/>
      <c r="DJ66" s="299"/>
      <c r="DK66" s="299"/>
      <c r="DL66" s="299"/>
      <c r="DM66" s="299"/>
      <c r="DN66" s="299"/>
      <c r="DO66" s="299"/>
      <c r="DP66" s="299"/>
      <c r="DQ66" s="299"/>
      <c r="DR66" s="299"/>
      <c r="DS66" s="299"/>
      <c r="DT66" s="299"/>
      <c r="DU66" s="299"/>
      <c r="DV66" s="299"/>
      <c r="DW66" s="299"/>
      <c r="DX66" s="299"/>
      <c r="DY66" s="299"/>
      <c r="DZ66" s="299"/>
      <c r="EA66" s="299"/>
      <c r="EB66" s="299"/>
      <c r="EC66" s="299"/>
    </row>
    <row r="67" spans="1:133" ht="22">
      <c r="A67" s="324">
        <f t="shared" si="22"/>
        <v>9</v>
      </c>
      <c r="B67" s="325"/>
      <c r="C67" s="326" t="s">
        <v>1810</v>
      </c>
      <c r="D67" s="327" t="s">
        <v>309</v>
      </c>
      <c r="E67" s="328">
        <v>50</v>
      </c>
      <c r="F67" s="328"/>
      <c r="G67" s="329">
        <f t="shared" si="16"/>
        <v>0</v>
      </c>
      <c r="H67" s="299"/>
      <c r="I67" s="1018"/>
      <c r="J67" s="1018"/>
      <c r="K67" s="299"/>
      <c r="L67" s="299"/>
      <c r="M67" s="299"/>
      <c r="N67" s="299"/>
      <c r="O67" s="1021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  <c r="DQ67" s="299"/>
      <c r="DR67" s="299"/>
      <c r="DS67" s="299"/>
      <c r="DT67" s="299"/>
      <c r="DU67" s="299"/>
      <c r="DV67" s="299"/>
      <c r="DW67" s="299"/>
      <c r="DX67" s="299"/>
      <c r="DY67" s="299"/>
      <c r="DZ67" s="299"/>
      <c r="EA67" s="299"/>
      <c r="EB67" s="299"/>
      <c r="EC67" s="299"/>
    </row>
    <row r="68" spans="1:133">
      <c r="A68" s="324">
        <f t="shared" si="22"/>
        <v>10</v>
      </c>
      <c r="B68" s="325"/>
      <c r="C68" s="326" t="s">
        <v>1811</v>
      </c>
      <c r="D68" s="327" t="s">
        <v>309</v>
      </c>
      <c r="E68" s="328">
        <v>20</v>
      </c>
      <c r="F68" s="328"/>
      <c r="G68" s="329">
        <f t="shared" si="16"/>
        <v>0</v>
      </c>
      <c r="H68" s="299"/>
      <c r="I68" s="1018"/>
      <c r="J68" s="1018"/>
      <c r="K68" s="299"/>
      <c r="L68" s="299"/>
      <c r="M68" s="299"/>
      <c r="N68" s="299"/>
      <c r="O68" s="1021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299"/>
      <c r="DT68" s="299"/>
      <c r="DU68" s="299"/>
      <c r="DV68" s="299"/>
      <c r="DW68" s="299"/>
      <c r="DX68" s="299"/>
      <c r="DY68" s="299"/>
      <c r="DZ68" s="299"/>
      <c r="EA68" s="299"/>
      <c r="EB68" s="299"/>
      <c r="EC68" s="299"/>
    </row>
    <row r="69" spans="1:133">
      <c r="A69" s="324">
        <f t="shared" si="22"/>
        <v>11</v>
      </c>
      <c r="B69" s="325"/>
      <c r="C69" s="326" t="s">
        <v>1812</v>
      </c>
      <c r="D69" s="327" t="s">
        <v>309</v>
      </c>
      <c r="E69" s="328">
        <v>8</v>
      </c>
      <c r="F69" s="328"/>
      <c r="G69" s="329">
        <f t="shared" si="16"/>
        <v>0</v>
      </c>
      <c r="H69" s="299"/>
      <c r="I69" s="1018"/>
      <c r="J69" s="1018"/>
      <c r="K69" s="299"/>
      <c r="L69" s="299"/>
      <c r="M69" s="299"/>
      <c r="N69" s="299"/>
      <c r="O69" s="1021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299"/>
      <c r="CG69" s="299"/>
      <c r="CH69" s="299"/>
      <c r="CI69" s="299"/>
      <c r="CJ69" s="299"/>
      <c r="CK69" s="299"/>
      <c r="CL69" s="299"/>
      <c r="CM69" s="299"/>
      <c r="CN69" s="299"/>
      <c r="CO69" s="299"/>
      <c r="CP69" s="299"/>
      <c r="CQ69" s="299"/>
      <c r="CR69" s="299"/>
      <c r="CS69" s="299"/>
      <c r="CT69" s="299"/>
      <c r="CU69" s="299"/>
      <c r="CV69" s="299"/>
      <c r="CW69" s="299"/>
      <c r="CX69" s="299"/>
      <c r="CY69" s="299"/>
      <c r="CZ69" s="299"/>
      <c r="DA69" s="299"/>
      <c r="DB69" s="299"/>
      <c r="DC69" s="299"/>
      <c r="DD69" s="299"/>
      <c r="DE69" s="299"/>
      <c r="DF69" s="299"/>
      <c r="DG69" s="299"/>
      <c r="DH69" s="299"/>
      <c r="DI69" s="299"/>
      <c r="DJ69" s="299"/>
      <c r="DK69" s="299"/>
      <c r="DL69" s="299"/>
      <c r="DM69" s="299"/>
      <c r="DN69" s="299"/>
      <c r="DO69" s="299"/>
      <c r="DP69" s="299"/>
      <c r="DQ69" s="299"/>
      <c r="DR69" s="299"/>
      <c r="DS69" s="299"/>
      <c r="DT69" s="299"/>
      <c r="DU69" s="299"/>
      <c r="DV69" s="299"/>
      <c r="DW69" s="299"/>
      <c r="DX69" s="299"/>
      <c r="DY69" s="299"/>
      <c r="DZ69" s="299"/>
      <c r="EA69" s="299"/>
      <c r="EB69" s="299"/>
      <c r="EC69" s="299"/>
    </row>
    <row r="70" spans="1:133" ht="22">
      <c r="A70" s="324"/>
      <c r="B70" s="325"/>
      <c r="C70" s="326" t="s">
        <v>1813</v>
      </c>
      <c r="D70" s="327" t="s">
        <v>1768</v>
      </c>
      <c r="E70" s="328">
        <v>1</v>
      </c>
      <c r="F70" s="328"/>
      <c r="G70" s="329">
        <f t="shared" si="16"/>
        <v>0</v>
      </c>
      <c r="H70" s="299"/>
      <c r="I70" s="1018"/>
      <c r="J70" s="1018"/>
      <c r="K70" s="299"/>
      <c r="L70" s="299"/>
      <c r="M70" s="299"/>
      <c r="N70" s="299"/>
      <c r="O70" s="1021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  <c r="CW70" s="299"/>
      <c r="CX70" s="299"/>
      <c r="CY70" s="299"/>
      <c r="CZ70" s="299"/>
      <c r="DA70" s="299"/>
      <c r="DB70" s="299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  <c r="DP70" s="299"/>
      <c r="DQ70" s="299"/>
      <c r="DR70" s="299"/>
      <c r="DS70" s="299"/>
      <c r="DT70" s="299"/>
      <c r="DU70" s="299"/>
      <c r="DV70" s="299"/>
      <c r="DW70" s="299"/>
      <c r="DX70" s="299"/>
      <c r="DY70" s="299"/>
      <c r="DZ70" s="299"/>
      <c r="EA70" s="299"/>
      <c r="EB70" s="299"/>
      <c r="EC70" s="299"/>
    </row>
    <row r="71" spans="1:133">
      <c r="A71" s="324">
        <f>1+A69</f>
        <v>12</v>
      </c>
      <c r="B71" s="325"/>
      <c r="C71" s="326" t="s">
        <v>1814</v>
      </c>
      <c r="D71" s="327" t="s">
        <v>183</v>
      </c>
      <c r="E71" s="328">
        <v>40</v>
      </c>
      <c r="F71" s="328"/>
      <c r="G71" s="329">
        <f t="shared" si="16"/>
        <v>0</v>
      </c>
      <c r="H71" s="299"/>
      <c r="I71" s="1018"/>
      <c r="J71" s="1018"/>
      <c r="K71" s="299"/>
      <c r="L71" s="299"/>
      <c r="M71" s="299"/>
      <c r="N71" s="299"/>
      <c r="O71" s="1021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  <c r="CK71" s="299"/>
      <c r="CL71" s="299"/>
      <c r="CM71" s="299"/>
      <c r="CN71" s="299"/>
      <c r="CO71" s="299"/>
      <c r="CP71" s="299"/>
      <c r="CQ71" s="299"/>
      <c r="CR71" s="299"/>
      <c r="CS71" s="299"/>
      <c r="CT71" s="299"/>
      <c r="CU71" s="299"/>
      <c r="CV71" s="299"/>
      <c r="CW71" s="299"/>
      <c r="CX71" s="299"/>
      <c r="CY71" s="299"/>
      <c r="CZ71" s="299"/>
      <c r="DA71" s="299"/>
      <c r="DB71" s="299"/>
      <c r="DC71" s="299"/>
      <c r="DD71" s="299"/>
      <c r="DE71" s="299"/>
      <c r="DF71" s="299"/>
      <c r="DG71" s="299"/>
      <c r="DH71" s="299"/>
      <c r="DI71" s="299"/>
      <c r="DJ71" s="299"/>
      <c r="DK71" s="299"/>
      <c r="DL71" s="299"/>
      <c r="DM71" s="299"/>
      <c r="DN71" s="299"/>
      <c r="DO71" s="299"/>
      <c r="DP71" s="299"/>
      <c r="DQ71" s="299"/>
      <c r="DR71" s="299"/>
      <c r="DS71" s="299"/>
      <c r="DT71" s="299"/>
      <c r="DU71" s="299"/>
      <c r="DV71" s="299"/>
      <c r="DW71" s="299"/>
      <c r="DX71" s="299"/>
      <c r="DY71" s="299"/>
      <c r="DZ71" s="299"/>
      <c r="EA71" s="299"/>
      <c r="EB71" s="299"/>
      <c r="EC71" s="299"/>
    </row>
    <row r="72" spans="1:133">
      <c r="A72" s="324">
        <f t="shared" si="22"/>
        <v>13</v>
      </c>
      <c r="B72" s="325"/>
      <c r="C72" s="326" t="s">
        <v>1815</v>
      </c>
      <c r="D72" s="327" t="s">
        <v>183</v>
      </c>
      <c r="E72" s="328">
        <v>40</v>
      </c>
      <c r="F72" s="328"/>
      <c r="G72" s="329">
        <f t="shared" si="16"/>
        <v>0</v>
      </c>
      <c r="H72" s="299"/>
      <c r="I72" s="1018"/>
      <c r="J72" s="1018"/>
      <c r="K72" s="299"/>
      <c r="L72" s="299"/>
      <c r="M72" s="299"/>
      <c r="N72" s="299"/>
      <c r="O72" s="1021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  <c r="CB72" s="299"/>
      <c r="CC72" s="299"/>
      <c r="CD72" s="299"/>
      <c r="CE72" s="299"/>
      <c r="CF72" s="299"/>
      <c r="CG72" s="299"/>
      <c r="CH72" s="299"/>
      <c r="CI72" s="299"/>
      <c r="CJ72" s="299"/>
      <c r="CK72" s="299"/>
      <c r="CL72" s="299"/>
      <c r="CM72" s="299"/>
      <c r="CN72" s="299"/>
      <c r="CO72" s="299"/>
      <c r="CP72" s="299"/>
      <c r="CQ72" s="299"/>
      <c r="CR72" s="299"/>
      <c r="CS72" s="299"/>
      <c r="CT72" s="299"/>
      <c r="CU72" s="299"/>
      <c r="CV72" s="299"/>
      <c r="CW72" s="299"/>
      <c r="CX72" s="299"/>
      <c r="CY72" s="299"/>
      <c r="CZ72" s="299"/>
      <c r="DA72" s="299"/>
      <c r="DB72" s="299"/>
      <c r="DC72" s="299"/>
      <c r="DD72" s="299"/>
      <c r="DE72" s="299"/>
      <c r="DF72" s="299"/>
      <c r="DG72" s="299"/>
      <c r="DH72" s="299"/>
      <c r="DI72" s="299"/>
      <c r="DJ72" s="299"/>
      <c r="DK72" s="299"/>
      <c r="DL72" s="299"/>
      <c r="DM72" s="299"/>
      <c r="DN72" s="299"/>
      <c r="DO72" s="299"/>
      <c r="DP72" s="299"/>
      <c r="DQ72" s="299"/>
      <c r="DR72" s="299"/>
      <c r="DS72" s="299"/>
      <c r="DT72" s="299"/>
      <c r="DU72" s="299"/>
      <c r="DV72" s="299"/>
      <c r="DW72" s="299"/>
      <c r="DX72" s="299"/>
      <c r="DY72" s="299"/>
      <c r="DZ72" s="299"/>
      <c r="EA72" s="299"/>
      <c r="EB72" s="299"/>
      <c r="EC72" s="299"/>
    </row>
    <row r="73" spans="1:133">
      <c r="A73" s="324">
        <f t="shared" si="22"/>
        <v>14</v>
      </c>
      <c r="B73" s="325"/>
      <c r="C73" s="326" t="s">
        <v>1816</v>
      </c>
      <c r="D73" s="327" t="s">
        <v>309</v>
      </c>
      <c r="E73" s="328">
        <v>452</v>
      </c>
      <c r="F73" s="328"/>
      <c r="G73" s="329">
        <f t="shared" si="16"/>
        <v>0</v>
      </c>
      <c r="H73" s="299"/>
      <c r="I73" s="1018"/>
      <c r="J73" s="1018"/>
      <c r="K73" s="299"/>
      <c r="L73" s="299"/>
      <c r="M73" s="299"/>
      <c r="N73" s="299"/>
      <c r="O73" s="1021">
        <v>2</v>
      </c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>
        <v>1</v>
      </c>
      <c r="AB73" s="299">
        <v>7</v>
      </c>
      <c r="AC73" s="299">
        <v>7</v>
      </c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>
        <v>2</v>
      </c>
      <c r="BA73" s="299">
        <f>IF(AZ73=1,G73,0)</f>
        <v>0</v>
      </c>
      <c r="BB73" s="299">
        <f>IF(AZ73=2,G73,0)</f>
        <v>0</v>
      </c>
      <c r="BC73" s="299">
        <f>IF(AZ73=3,G73,0)</f>
        <v>0</v>
      </c>
      <c r="BD73" s="299">
        <f>IF(AZ73=4,G73,0)</f>
        <v>0</v>
      </c>
      <c r="BE73" s="299">
        <f>IF(AZ73=5,G73,0)</f>
        <v>0</v>
      </c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299"/>
      <c r="CX73" s="299"/>
      <c r="CY73" s="299"/>
      <c r="CZ73" s="299">
        <v>3.4000000000000002E-4</v>
      </c>
      <c r="DA73" s="299"/>
      <c r="DB73" s="299"/>
      <c r="DC73" s="299"/>
      <c r="DD73" s="299"/>
      <c r="DE73" s="299"/>
      <c r="DF73" s="299"/>
      <c r="DG73" s="299"/>
      <c r="DH73" s="299"/>
      <c r="DI73" s="299"/>
      <c r="DJ73" s="299"/>
      <c r="DK73" s="299"/>
      <c r="DL73" s="299"/>
      <c r="DM73" s="299"/>
      <c r="DN73" s="299"/>
      <c r="DO73" s="299"/>
      <c r="DP73" s="299"/>
      <c r="DQ73" s="299"/>
      <c r="DR73" s="299"/>
      <c r="DS73" s="299"/>
      <c r="DT73" s="299"/>
      <c r="DU73" s="299"/>
      <c r="DV73" s="299"/>
      <c r="DW73" s="299"/>
      <c r="DX73" s="299"/>
      <c r="DY73" s="299"/>
      <c r="DZ73" s="299"/>
      <c r="EA73" s="299"/>
      <c r="EB73" s="299"/>
      <c r="EC73" s="299"/>
    </row>
    <row r="74" spans="1:133">
      <c r="A74" s="324">
        <f t="shared" si="22"/>
        <v>15</v>
      </c>
      <c r="B74" s="325"/>
      <c r="C74" s="326" t="s">
        <v>1817</v>
      </c>
      <c r="D74" s="327" t="s">
        <v>309</v>
      </c>
      <c r="E74" s="328">
        <v>452</v>
      </c>
      <c r="F74" s="328"/>
      <c r="G74" s="329">
        <f t="shared" si="16"/>
        <v>0</v>
      </c>
      <c r="H74" s="299"/>
      <c r="I74" s="1018"/>
      <c r="J74" s="1018"/>
      <c r="K74" s="299"/>
      <c r="L74" s="299"/>
      <c r="M74" s="299"/>
      <c r="N74" s="299"/>
      <c r="O74" s="1021">
        <v>2</v>
      </c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>
        <v>1</v>
      </c>
      <c r="AB74" s="299">
        <v>7</v>
      </c>
      <c r="AC74" s="299">
        <v>7</v>
      </c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>
        <v>2</v>
      </c>
      <c r="BA74" s="299">
        <f>IF(AZ74=1,G74,0)</f>
        <v>0</v>
      </c>
      <c r="BB74" s="299">
        <f>IF(AZ74=2,G74,0)</f>
        <v>0</v>
      </c>
      <c r="BC74" s="299">
        <f>IF(AZ74=3,G74,0)</f>
        <v>0</v>
      </c>
      <c r="BD74" s="299">
        <f>IF(AZ74=4,G74,0)</f>
        <v>0</v>
      </c>
      <c r="BE74" s="299">
        <f>IF(AZ74=5,G74,0)</f>
        <v>0</v>
      </c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  <c r="CV74" s="299"/>
      <c r="CW74" s="299"/>
      <c r="CX74" s="299"/>
      <c r="CY74" s="299"/>
      <c r="CZ74" s="299">
        <v>1.0000000000000001E-5</v>
      </c>
      <c r="DA74" s="299"/>
      <c r="DB74" s="299"/>
      <c r="DC74" s="299"/>
      <c r="DD74" s="299"/>
      <c r="DE74" s="299"/>
      <c r="DF74" s="299"/>
      <c r="DG74" s="299"/>
      <c r="DH74" s="299"/>
      <c r="DI74" s="299"/>
      <c r="DJ74" s="299"/>
      <c r="DK74" s="299"/>
      <c r="DL74" s="299"/>
      <c r="DM74" s="299"/>
      <c r="DN74" s="299"/>
      <c r="DO74" s="299"/>
      <c r="DP74" s="299"/>
      <c r="DQ74" s="299"/>
      <c r="DR74" s="299"/>
      <c r="DS74" s="299"/>
      <c r="DT74" s="299"/>
      <c r="DU74" s="299"/>
      <c r="DV74" s="299"/>
      <c r="DW74" s="299"/>
      <c r="DX74" s="299"/>
      <c r="DY74" s="299"/>
      <c r="DZ74" s="299"/>
      <c r="EA74" s="299"/>
      <c r="EB74" s="299"/>
      <c r="EC74" s="299"/>
    </row>
    <row r="75" spans="1:133">
      <c r="A75" s="324">
        <f t="shared" si="22"/>
        <v>16</v>
      </c>
      <c r="B75" s="325"/>
      <c r="C75" s="326" t="s">
        <v>1818</v>
      </c>
      <c r="D75" s="327" t="s">
        <v>12</v>
      </c>
      <c r="E75" s="328">
        <f>SUM(G59:G74)*0.1</f>
        <v>0</v>
      </c>
      <c r="F75" s="328"/>
      <c r="G75" s="329">
        <f t="shared" si="16"/>
        <v>0</v>
      </c>
      <c r="H75" s="299"/>
      <c r="I75" s="1018"/>
      <c r="J75" s="1018"/>
      <c r="K75" s="299"/>
      <c r="L75" s="299"/>
      <c r="M75" s="299"/>
      <c r="N75" s="299"/>
      <c r="O75" s="1021">
        <v>2</v>
      </c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>
        <v>7</v>
      </c>
      <c r="AB75" s="299">
        <v>1002</v>
      </c>
      <c r="AC75" s="299">
        <v>5</v>
      </c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>
        <v>2</v>
      </c>
      <c r="BA75" s="299">
        <f>IF(AZ75=1,G75,0)</f>
        <v>0</v>
      </c>
      <c r="BB75" s="299">
        <f>IF(AZ75=2,G75,0)</f>
        <v>0</v>
      </c>
      <c r="BC75" s="299">
        <f>IF(AZ75=3,G75,0)</f>
        <v>0</v>
      </c>
      <c r="BD75" s="299">
        <f>IF(AZ75=4,G75,0)</f>
        <v>0</v>
      </c>
      <c r="BE75" s="299">
        <f>IF(AZ75=5,G75,0)</f>
        <v>0</v>
      </c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  <c r="CV75" s="299"/>
      <c r="CW75" s="299"/>
      <c r="CX75" s="299"/>
      <c r="CY75" s="299"/>
      <c r="CZ75" s="299">
        <v>0</v>
      </c>
      <c r="DA75" s="299"/>
      <c r="DB75" s="299"/>
      <c r="DC75" s="299"/>
      <c r="DD75" s="299"/>
      <c r="DE75" s="299"/>
      <c r="DF75" s="299"/>
      <c r="DG75" s="299"/>
      <c r="DH75" s="299"/>
      <c r="DI75" s="299"/>
      <c r="DJ75" s="299"/>
      <c r="DK75" s="299"/>
      <c r="DL75" s="299"/>
      <c r="DM75" s="299"/>
      <c r="DN75" s="299"/>
      <c r="DO75" s="299"/>
      <c r="DP75" s="299"/>
      <c r="DQ75" s="299"/>
      <c r="DR75" s="299"/>
      <c r="DS75" s="299"/>
      <c r="DT75" s="299"/>
      <c r="DU75" s="299"/>
      <c r="DV75" s="299"/>
      <c r="DW75" s="299"/>
      <c r="DX75" s="299"/>
      <c r="DY75" s="299"/>
      <c r="DZ75" s="299"/>
      <c r="EA75" s="299"/>
      <c r="EB75" s="299"/>
      <c r="EC75" s="299"/>
    </row>
    <row r="76" spans="1:133">
      <c r="A76" s="330"/>
      <c r="B76" s="331" t="s">
        <v>94</v>
      </c>
      <c r="C76" s="332" t="str">
        <f>CONCATENATE(B58," ",C58)</f>
        <v>733 Rozvod potrubí</v>
      </c>
      <c r="D76" s="330"/>
      <c r="E76" s="333"/>
      <c r="F76" s="333"/>
      <c r="G76" s="334">
        <f>SUM(G58:G75)</f>
        <v>0</v>
      </c>
      <c r="H76" s="299"/>
      <c r="I76" s="1018"/>
      <c r="J76" s="1018"/>
      <c r="K76" s="299"/>
      <c r="L76" s="299"/>
      <c r="M76" s="299"/>
      <c r="N76" s="299"/>
      <c r="O76" s="1021">
        <v>4</v>
      </c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1022">
        <f>SUM(BA58:BA75)</f>
        <v>0</v>
      </c>
      <c r="BB76" s="1022">
        <f>SUM(BB58:BB75)</f>
        <v>0</v>
      </c>
      <c r="BC76" s="1022">
        <f>SUM(BC58:BC75)</f>
        <v>0</v>
      </c>
      <c r="BD76" s="1022">
        <f>SUM(BD58:BD75)</f>
        <v>0</v>
      </c>
      <c r="BE76" s="1022">
        <f>SUM(BE58:BE75)</f>
        <v>0</v>
      </c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299"/>
      <c r="CX76" s="299"/>
      <c r="CY76" s="299"/>
      <c r="CZ76" s="299"/>
      <c r="DA76" s="299"/>
      <c r="DB76" s="299"/>
      <c r="DC76" s="299"/>
      <c r="DD76" s="299"/>
      <c r="DE76" s="299"/>
      <c r="DF76" s="299"/>
      <c r="DG76" s="299"/>
      <c r="DH76" s="299"/>
      <c r="DI76" s="299"/>
      <c r="DJ76" s="299"/>
      <c r="DK76" s="299"/>
      <c r="DL76" s="299"/>
      <c r="DM76" s="299"/>
      <c r="DN76" s="299"/>
      <c r="DO76" s="299"/>
      <c r="DP76" s="299"/>
      <c r="DQ76" s="299"/>
      <c r="DR76" s="299"/>
      <c r="DS76" s="299"/>
      <c r="DT76" s="299"/>
      <c r="DU76" s="299"/>
      <c r="DV76" s="299"/>
      <c r="DW76" s="299"/>
      <c r="DX76" s="299"/>
      <c r="DY76" s="299"/>
      <c r="DZ76" s="299"/>
      <c r="EA76" s="299"/>
      <c r="EB76" s="299"/>
      <c r="EC76" s="299"/>
    </row>
    <row r="77" spans="1:133">
      <c r="A77" s="318" t="s">
        <v>90</v>
      </c>
      <c r="B77" s="525" t="s">
        <v>1819</v>
      </c>
      <c r="C77" s="320" t="s">
        <v>1820</v>
      </c>
      <c r="D77" s="321"/>
      <c r="E77" s="322"/>
      <c r="F77" s="322"/>
      <c r="G77" s="323"/>
      <c r="H77" s="1019"/>
      <c r="I77" s="1020"/>
      <c r="J77" s="1018"/>
      <c r="K77" s="299"/>
      <c r="L77" s="299"/>
      <c r="M77" s="299"/>
      <c r="N77" s="299"/>
      <c r="O77" s="1021">
        <v>1</v>
      </c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299"/>
      <c r="DF77" s="299"/>
      <c r="DG77" s="299"/>
      <c r="DH77" s="299"/>
      <c r="DI77" s="299"/>
      <c r="DJ77" s="299"/>
      <c r="DK77" s="299"/>
      <c r="DL77" s="299"/>
      <c r="DM77" s="299"/>
      <c r="DN77" s="299"/>
      <c r="DO77" s="299"/>
      <c r="DP77" s="299"/>
      <c r="DQ77" s="299"/>
      <c r="DR77" s="299"/>
      <c r="DS77" s="299"/>
      <c r="DT77" s="299"/>
      <c r="DU77" s="299"/>
      <c r="DV77" s="299"/>
      <c r="DW77" s="299"/>
      <c r="DX77" s="299"/>
      <c r="DY77" s="299"/>
      <c r="DZ77" s="299"/>
      <c r="EA77" s="299"/>
      <c r="EB77" s="299"/>
      <c r="EC77" s="299"/>
    </row>
    <row r="78" spans="1:133">
      <c r="A78" s="324">
        <v>1</v>
      </c>
      <c r="B78" s="525"/>
      <c r="C78" s="326" t="s">
        <v>1821</v>
      </c>
      <c r="D78" s="327" t="s">
        <v>183</v>
      </c>
      <c r="E78" s="328">
        <v>21</v>
      </c>
      <c r="F78" s="328"/>
      <c r="G78" s="329">
        <f t="shared" ref="G78:G113" si="23">E78*F78</f>
        <v>0</v>
      </c>
      <c r="H78" s="1019"/>
      <c r="I78" s="1020"/>
      <c r="J78" s="1018"/>
      <c r="K78" s="299"/>
      <c r="L78" s="299"/>
      <c r="M78" s="299"/>
      <c r="N78" s="299"/>
      <c r="O78" s="1021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</row>
    <row r="79" spans="1:133">
      <c r="A79" s="324">
        <f>1+A78</f>
        <v>2</v>
      </c>
      <c r="B79" s="525"/>
      <c r="C79" s="326" t="s">
        <v>1822</v>
      </c>
      <c r="D79" s="327" t="s">
        <v>183</v>
      </c>
      <c r="E79" s="328">
        <v>17</v>
      </c>
      <c r="F79" s="328"/>
      <c r="G79" s="329">
        <f t="shared" si="23"/>
        <v>0</v>
      </c>
      <c r="H79" s="1019"/>
      <c r="I79" s="1020"/>
      <c r="J79" s="1018"/>
      <c r="K79" s="299"/>
      <c r="L79" s="299"/>
      <c r="M79" s="299"/>
      <c r="N79" s="299"/>
      <c r="O79" s="1021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</row>
    <row r="80" spans="1:133">
      <c r="A80" s="324">
        <f t="shared" ref="A80:A113" si="24">1+A79</f>
        <v>3</v>
      </c>
      <c r="B80" s="525"/>
      <c r="C80" s="326" t="s">
        <v>1823</v>
      </c>
      <c r="D80" s="327" t="s">
        <v>183</v>
      </c>
      <c r="E80" s="328">
        <v>20</v>
      </c>
      <c r="F80" s="328"/>
      <c r="G80" s="329">
        <f t="shared" si="23"/>
        <v>0</v>
      </c>
      <c r="H80" s="1019"/>
      <c r="I80" s="1020"/>
      <c r="J80" s="1018"/>
      <c r="K80" s="299"/>
      <c r="L80" s="299"/>
      <c r="M80" s="299"/>
      <c r="N80" s="299"/>
      <c r="O80" s="1021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</row>
    <row r="81" spans="1:133">
      <c r="A81" s="324">
        <f t="shared" si="24"/>
        <v>4</v>
      </c>
      <c r="B81" s="525"/>
      <c r="C81" s="326" t="s">
        <v>1824</v>
      </c>
      <c r="D81" s="327" t="s">
        <v>183</v>
      </c>
      <c r="E81" s="328">
        <v>24</v>
      </c>
      <c r="F81" s="328"/>
      <c r="G81" s="329">
        <f t="shared" si="23"/>
        <v>0</v>
      </c>
      <c r="H81" s="1019"/>
      <c r="I81" s="1020"/>
      <c r="J81" s="1018"/>
      <c r="K81" s="299"/>
      <c r="L81" s="299"/>
      <c r="M81" s="299"/>
      <c r="N81" s="299"/>
      <c r="O81" s="1021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  <c r="CW81" s="299"/>
      <c r="CX81" s="299"/>
      <c r="CY81" s="299"/>
      <c r="CZ81" s="299"/>
      <c r="DA81" s="299"/>
      <c r="DB81" s="299"/>
      <c r="DC81" s="299"/>
      <c r="DD81" s="299"/>
      <c r="DE81" s="299"/>
      <c r="DF81" s="299"/>
      <c r="DG81" s="299"/>
      <c r="DH81" s="299"/>
      <c r="DI81" s="299"/>
      <c r="DJ81" s="299"/>
      <c r="DK81" s="299"/>
      <c r="DL81" s="299"/>
      <c r="DM81" s="299"/>
      <c r="DN81" s="299"/>
      <c r="DO81" s="299"/>
      <c r="DP81" s="299"/>
      <c r="DQ81" s="299"/>
      <c r="DR81" s="299"/>
      <c r="DS81" s="299"/>
      <c r="DT81" s="299"/>
      <c r="DU81" s="299"/>
      <c r="DV81" s="299"/>
      <c r="DW81" s="299"/>
      <c r="DX81" s="299"/>
      <c r="DY81" s="299"/>
      <c r="DZ81" s="299"/>
      <c r="EA81" s="299"/>
      <c r="EB81" s="299"/>
      <c r="EC81" s="299"/>
    </row>
    <row r="82" spans="1:133">
      <c r="A82" s="324">
        <f t="shared" si="24"/>
        <v>5</v>
      </c>
      <c r="B82" s="525"/>
      <c r="C82" s="326" t="s">
        <v>1825</v>
      </c>
      <c r="D82" s="327" t="s">
        <v>183</v>
      </c>
      <c r="E82" s="328">
        <v>1</v>
      </c>
      <c r="F82" s="328"/>
      <c r="G82" s="329">
        <f t="shared" si="23"/>
        <v>0</v>
      </c>
      <c r="H82" s="1019"/>
      <c r="I82" s="1020"/>
      <c r="J82" s="1018"/>
      <c r="K82" s="299"/>
      <c r="L82" s="299"/>
      <c r="M82" s="299"/>
      <c r="N82" s="299"/>
      <c r="O82" s="1021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  <c r="CW82" s="299"/>
      <c r="CX82" s="299"/>
      <c r="CY82" s="299"/>
      <c r="CZ82" s="299"/>
      <c r="DA82" s="299"/>
      <c r="DB82" s="299"/>
      <c r="DC82" s="299"/>
      <c r="DD82" s="299"/>
      <c r="DE82" s="299"/>
      <c r="DF82" s="299"/>
      <c r="DG82" s="299"/>
      <c r="DH82" s="299"/>
      <c r="DI82" s="299"/>
      <c r="DJ82" s="299"/>
      <c r="DK82" s="299"/>
      <c r="DL82" s="299"/>
      <c r="DM82" s="299"/>
      <c r="DN82" s="299"/>
      <c r="DO82" s="299"/>
      <c r="DP82" s="299"/>
      <c r="DQ82" s="299"/>
      <c r="DR82" s="299"/>
      <c r="DS82" s="299"/>
      <c r="DT82" s="299"/>
      <c r="DU82" s="299"/>
      <c r="DV82" s="299"/>
      <c r="DW82" s="299"/>
      <c r="DX82" s="299"/>
      <c r="DY82" s="299"/>
      <c r="DZ82" s="299"/>
      <c r="EA82" s="299"/>
      <c r="EB82" s="299"/>
      <c r="EC82" s="299"/>
    </row>
    <row r="83" spans="1:133">
      <c r="A83" s="324">
        <f t="shared" si="24"/>
        <v>6</v>
      </c>
      <c r="B83" s="325"/>
      <c r="C83" s="326" t="s">
        <v>1826</v>
      </c>
      <c r="D83" s="327" t="s">
        <v>183</v>
      </c>
      <c r="E83" s="328">
        <v>9</v>
      </c>
      <c r="F83" s="328"/>
      <c r="G83" s="329">
        <f t="shared" si="23"/>
        <v>0</v>
      </c>
      <c r="H83" s="299"/>
      <c r="I83" s="1023"/>
      <c r="J83" s="1018"/>
      <c r="K83" s="299"/>
      <c r="L83" s="299"/>
      <c r="M83" s="299"/>
      <c r="N83" s="299"/>
      <c r="O83" s="1021">
        <v>2</v>
      </c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>
        <v>1</v>
      </c>
      <c r="AB83" s="299">
        <v>7</v>
      </c>
      <c r="AC83" s="299">
        <v>7</v>
      </c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>
        <v>2</v>
      </c>
      <c r="BA83" s="299">
        <f>IF(AZ83=1,G83,0)</f>
        <v>0</v>
      </c>
      <c r="BB83" s="299">
        <f>IF(AZ83=2,G83,0)</f>
        <v>0</v>
      </c>
      <c r="BC83" s="299">
        <f>IF(AZ83=3,G83,0)</f>
        <v>0</v>
      </c>
      <c r="BD83" s="299">
        <f>IF(AZ83=4,G83,0)</f>
        <v>0</v>
      </c>
      <c r="BE83" s="299">
        <f>IF(AZ83=5,G83,0)</f>
        <v>0</v>
      </c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>
        <v>2.4340000000000001E-2</v>
      </c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</row>
    <row r="84" spans="1:133">
      <c r="A84" s="324">
        <f t="shared" si="24"/>
        <v>7</v>
      </c>
      <c r="B84" s="325"/>
      <c r="C84" s="326" t="s">
        <v>1827</v>
      </c>
      <c r="D84" s="327" t="s">
        <v>183</v>
      </c>
      <c r="E84" s="328">
        <v>9</v>
      </c>
      <c r="F84" s="328"/>
      <c r="G84" s="329">
        <f t="shared" si="23"/>
        <v>0</v>
      </c>
      <c r="H84" s="299"/>
      <c r="I84" s="1023"/>
      <c r="J84" s="1018"/>
      <c r="K84" s="299"/>
      <c r="L84" s="299"/>
      <c r="M84" s="299"/>
      <c r="N84" s="299"/>
      <c r="O84" s="1021">
        <v>2</v>
      </c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>
        <v>1</v>
      </c>
      <c r="AB84" s="299">
        <v>7</v>
      </c>
      <c r="AC84" s="299">
        <v>7</v>
      </c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>
        <v>2</v>
      </c>
      <c r="BA84" s="299">
        <f>IF(AZ84=1,G84,0)</f>
        <v>0</v>
      </c>
      <c r="BB84" s="299">
        <f>IF(AZ84=2,G84,0)</f>
        <v>0</v>
      </c>
      <c r="BC84" s="299">
        <f>IF(AZ84=3,G84,0)</f>
        <v>0</v>
      </c>
      <c r="BD84" s="299">
        <f>IF(AZ84=4,G84,0)</f>
        <v>0</v>
      </c>
      <c r="BE84" s="299">
        <f>IF(AZ84=5,G84,0)</f>
        <v>0</v>
      </c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299"/>
      <c r="CG84" s="299"/>
      <c r="CH84" s="299"/>
      <c r="CI84" s="299"/>
      <c r="CJ84" s="299"/>
      <c r="CK84" s="299"/>
      <c r="CL84" s="299"/>
      <c r="CM84" s="299"/>
      <c r="CN84" s="299"/>
      <c r="CO84" s="299"/>
      <c r="CP84" s="299"/>
      <c r="CQ84" s="299"/>
      <c r="CR84" s="299"/>
      <c r="CS84" s="299"/>
      <c r="CT84" s="299"/>
      <c r="CU84" s="299"/>
      <c r="CV84" s="299"/>
      <c r="CW84" s="299"/>
      <c r="CX84" s="299"/>
      <c r="CY84" s="299"/>
      <c r="CZ84" s="299">
        <v>1.3299999999999999E-2</v>
      </c>
      <c r="DA84" s="299"/>
      <c r="DB84" s="299"/>
      <c r="DC84" s="299"/>
      <c r="DD84" s="299"/>
      <c r="DE84" s="299"/>
      <c r="DF84" s="299"/>
      <c r="DG84" s="299"/>
      <c r="DH84" s="299"/>
      <c r="DI84" s="299"/>
      <c r="DJ84" s="299"/>
      <c r="DK84" s="299"/>
      <c r="DL84" s="299"/>
      <c r="DM84" s="299"/>
      <c r="DN84" s="299"/>
      <c r="DO84" s="299"/>
      <c r="DP84" s="299"/>
      <c r="DQ84" s="299"/>
      <c r="DR84" s="299"/>
      <c r="DS84" s="299"/>
      <c r="DT84" s="299"/>
      <c r="DU84" s="299"/>
      <c r="DV84" s="299"/>
      <c r="DW84" s="299"/>
      <c r="DX84" s="299"/>
      <c r="DY84" s="299"/>
      <c r="DZ84" s="299"/>
      <c r="EA84" s="299"/>
      <c r="EB84" s="299"/>
      <c r="EC84" s="299"/>
    </row>
    <row r="85" spans="1:133">
      <c r="A85" s="324">
        <f t="shared" si="24"/>
        <v>8</v>
      </c>
      <c r="B85" s="325"/>
      <c r="C85" s="326" t="s">
        <v>1828</v>
      </c>
      <c r="D85" s="327" t="s">
        <v>183</v>
      </c>
      <c r="E85" s="328">
        <v>12</v>
      </c>
      <c r="F85" s="328"/>
      <c r="G85" s="329">
        <f t="shared" si="23"/>
        <v>0</v>
      </c>
      <c r="H85" s="299"/>
      <c r="I85" s="1023"/>
      <c r="J85" s="1018"/>
      <c r="K85" s="299"/>
      <c r="L85" s="299"/>
      <c r="M85" s="299"/>
      <c r="N85" s="299"/>
      <c r="O85" s="1021">
        <v>2</v>
      </c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>
        <v>1</v>
      </c>
      <c r="AB85" s="299">
        <v>7</v>
      </c>
      <c r="AC85" s="299">
        <v>7</v>
      </c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>
        <v>2</v>
      </c>
      <c r="BA85" s="299">
        <f>IF(AZ85=1,G85,0)</f>
        <v>0</v>
      </c>
      <c r="BB85" s="299">
        <f>IF(AZ85=2,G85,0)</f>
        <v>0</v>
      </c>
      <c r="BC85" s="299">
        <f>IF(AZ85=3,G85,0)</f>
        <v>0</v>
      </c>
      <c r="BD85" s="299">
        <f>IF(AZ85=4,G85,0)</f>
        <v>0</v>
      </c>
      <c r="BE85" s="299">
        <f>IF(AZ85=5,G85,0)</f>
        <v>0</v>
      </c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  <c r="CW85" s="299"/>
      <c r="CX85" s="299"/>
      <c r="CY85" s="299"/>
      <c r="CZ85" s="299">
        <v>1.3299999999999999E-2</v>
      </c>
      <c r="DA85" s="299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299"/>
      <c r="DR85" s="299"/>
      <c r="DS85" s="299"/>
      <c r="DT85" s="299"/>
      <c r="DU85" s="299"/>
      <c r="DV85" s="299"/>
      <c r="DW85" s="299"/>
      <c r="DX85" s="299"/>
      <c r="DY85" s="299"/>
      <c r="DZ85" s="299"/>
      <c r="EA85" s="299"/>
      <c r="EB85" s="299"/>
      <c r="EC85" s="299"/>
    </row>
    <row r="86" spans="1:133">
      <c r="A86" s="324">
        <f t="shared" si="24"/>
        <v>9</v>
      </c>
      <c r="B86" s="325"/>
      <c r="C86" s="326" t="s">
        <v>1829</v>
      </c>
      <c r="D86" s="327" t="s">
        <v>183</v>
      </c>
      <c r="E86" s="328">
        <v>8</v>
      </c>
      <c r="F86" s="328"/>
      <c r="G86" s="329">
        <f t="shared" si="23"/>
        <v>0</v>
      </c>
      <c r="H86" s="299"/>
      <c r="I86" s="1023"/>
      <c r="J86" s="1018"/>
      <c r="K86" s="299"/>
      <c r="L86" s="299"/>
      <c r="M86" s="299"/>
      <c r="N86" s="299"/>
      <c r="O86" s="1021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299"/>
      <c r="CX86" s="299"/>
      <c r="CY86" s="299"/>
      <c r="CZ86" s="299"/>
      <c r="DA86" s="299"/>
      <c r="DB86" s="299"/>
      <c r="DC86" s="299"/>
      <c r="DD86" s="299"/>
      <c r="DE86" s="299"/>
      <c r="DF86" s="299"/>
      <c r="DG86" s="299"/>
      <c r="DH86" s="299"/>
      <c r="DI86" s="299"/>
      <c r="DJ86" s="299"/>
      <c r="DK86" s="299"/>
      <c r="DL86" s="299"/>
      <c r="DM86" s="299"/>
      <c r="DN86" s="299"/>
      <c r="DO86" s="299"/>
      <c r="DP86" s="299"/>
      <c r="DQ86" s="299"/>
      <c r="DR86" s="299"/>
      <c r="DS86" s="299"/>
      <c r="DT86" s="299"/>
      <c r="DU86" s="299"/>
      <c r="DV86" s="299"/>
      <c r="DW86" s="299"/>
      <c r="DX86" s="299"/>
      <c r="DY86" s="299"/>
      <c r="DZ86" s="299"/>
      <c r="EA86" s="299"/>
      <c r="EB86" s="299"/>
      <c r="EC86" s="299"/>
    </row>
    <row r="87" spans="1:133">
      <c r="A87" s="324">
        <f t="shared" si="24"/>
        <v>10</v>
      </c>
      <c r="B87" s="325"/>
      <c r="C87" s="326" t="s">
        <v>1830</v>
      </c>
      <c r="D87" s="327" t="s">
        <v>183</v>
      </c>
      <c r="E87" s="328">
        <v>4</v>
      </c>
      <c r="F87" s="328"/>
      <c r="G87" s="329">
        <f t="shared" si="23"/>
        <v>0</v>
      </c>
      <c r="H87" s="299"/>
      <c r="I87" s="1023"/>
      <c r="J87" s="1018"/>
      <c r="K87" s="299"/>
      <c r="L87" s="299"/>
      <c r="M87" s="299"/>
      <c r="N87" s="299"/>
      <c r="O87" s="1021">
        <v>2</v>
      </c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>
        <v>1</v>
      </c>
      <c r="AB87" s="299">
        <v>7</v>
      </c>
      <c r="AC87" s="299">
        <v>7</v>
      </c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>
        <v>2</v>
      </c>
      <c r="BA87" s="299">
        <f>IF(AZ87=1,G87,0)</f>
        <v>0</v>
      </c>
      <c r="BB87" s="299">
        <f>IF(AZ87=2,G87,0)</f>
        <v>0</v>
      </c>
      <c r="BC87" s="299">
        <f>IF(AZ87=3,G87,0)</f>
        <v>0</v>
      </c>
      <c r="BD87" s="299">
        <f>IF(AZ87=4,G87,0)</f>
        <v>0</v>
      </c>
      <c r="BE87" s="299">
        <f>IF(AZ87=5,G87,0)</f>
        <v>0</v>
      </c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299"/>
      <c r="CX87" s="299"/>
      <c r="CY87" s="299"/>
      <c r="CZ87" s="299">
        <v>2.9E-4</v>
      </c>
      <c r="DA87" s="299"/>
      <c r="DB87" s="299"/>
      <c r="DC87" s="299"/>
      <c r="DD87" s="299"/>
      <c r="DE87" s="299"/>
      <c r="DF87" s="299"/>
      <c r="DG87" s="299"/>
      <c r="DH87" s="299"/>
      <c r="DI87" s="299"/>
      <c r="DJ87" s="299"/>
      <c r="DK87" s="299"/>
      <c r="DL87" s="299"/>
      <c r="DM87" s="299"/>
      <c r="DN87" s="299"/>
      <c r="DO87" s="299"/>
      <c r="DP87" s="299"/>
      <c r="DQ87" s="299"/>
      <c r="DR87" s="299"/>
      <c r="DS87" s="299"/>
      <c r="DT87" s="299"/>
      <c r="DU87" s="299"/>
      <c r="DV87" s="299"/>
      <c r="DW87" s="299"/>
      <c r="DX87" s="299"/>
      <c r="DY87" s="299"/>
      <c r="DZ87" s="299"/>
      <c r="EA87" s="299"/>
      <c r="EB87" s="299"/>
      <c r="EC87" s="299"/>
    </row>
    <row r="88" spans="1:133">
      <c r="A88" s="324">
        <f t="shared" si="24"/>
        <v>11</v>
      </c>
      <c r="B88" s="325"/>
      <c r="C88" s="326" t="s">
        <v>1831</v>
      </c>
      <c r="D88" s="327" t="s">
        <v>183</v>
      </c>
      <c r="E88" s="328">
        <v>2</v>
      </c>
      <c r="F88" s="328"/>
      <c r="G88" s="329">
        <f t="shared" si="23"/>
        <v>0</v>
      </c>
      <c r="H88" s="299"/>
      <c r="I88" s="1023"/>
      <c r="J88" s="1018"/>
      <c r="K88" s="299"/>
      <c r="L88" s="299"/>
      <c r="M88" s="299"/>
      <c r="N88" s="299"/>
      <c r="O88" s="1021">
        <v>2</v>
      </c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>
        <v>1</v>
      </c>
      <c r="AB88" s="299">
        <v>7</v>
      </c>
      <c r="AC88" s="299">
        <v>7</v>
      </c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>
        <v>2</v>
      </c>
      <c r="BA88" s="299">
        <f>IF(AZ88=1,G88,0)</f>
        <v>0</v>
      </c>
      <c r="BB88" s="299">
        <f>IF(AZ88=2,G88,0)</f>
        <v>0</v>
      </c>
      <c r="BC88" s="299">
        <f>IF(AZ88=3,G88,0)</f>
        <v>0</v>
      </c>
      <c r="BD88" s="299">
        <f>IF(AZ88=4,G88,0)</f>
        <v>0</v>
      </c>
      <c r="BE88" s="299">
        <f>IF(AZ88=5,G88,0)</f>
        <v>0</v>
      </c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  <c r="CM88" s="299"/>
      <c r="CN88" s="299"/>
      <c r="CO88" s="299"/>
      <c r="CP88" s="299"/>
      <c r="CQ88" s="299"/>
      <c r="CR88" s="299"/>
      <c r="CS88" s="299"/>
      <c r="CT88" s="299"/>
      <c r="CU88" s="299"/>
      <c r="CV88" s="299"/>
      <c r="CW88" s="299"/>
      <c r="CX88" s="299"/>
      <c r="CY88" s="299"/>
      <c r="CZ88" s="299">
        <v>2.9E-4</v>
      </c>
      <c r="DA88" s="299"/>
      <c r="DB88" s="299"/>
      <c r="DC88" s="299"/>
      <c r="DD88" s="299"/>
      <c r="DE88" s="299"/>
      <c r="DF88" s="299"/>
      <c r="DG88" s="299"/>
      <c r="DH88" s="299"/>
      <c r="DI88" s="299"/>
      <c r="DJ88" s="299"/>
      <c r="DK88" s="299"/>
      <c r="DL88" s="299"/>
      <c r="DM88" s="299"/>
      <c r="DN88" s="299"/>
      <c r="DO88" s="299"/>
      <c r="DP88" s="299"/>
      <c r="DQ88" s="299"/>
      <c r="DR88" s="299"/>
      <c r="DS88" s="299"/>
      <c r="DT88" s="299"/>
      <c r="DU88" s="299"/>
      <c r="DV88" s="299"/>
      <c r="DW88" s="299"/>
      <c r="DX88" s="299"/>
      <c r="DY88" s="299"/>
      <c r="DZ88" s="299"/>
      <c r="EA88" s="299"/>
      <c r="EB88" s="299"/>
      <c r="EC88" s="299"/>
    </row>
    <row r="89" spans="1:133">
      <c r="A89" s="324">
        <f t="shared" si="24"/>
        <v>12</v>
      </c>
      <c r="B89" s="325"/>
      <c r="C89" s="326" t="s">
        <v>1832</v>
      </c>
      <c r="D89" s="327" t="s">
        <v>183</v>
      </c>
      <c r="E89" s="328">
        <v>4</v>
      </c>
      <c r="F89" s="328"/>
      <c r="G89" s="329">
        <f t="shared" si="23"/>
        <v>0</v>
      </c>
      <c r="H89" s="299"/>
      <c r="I89" s="1023"/>
      <c r="J89" s="1018"/>
      <c r="K89" s="299"/>
      <c r="L89" s="299"/>
      <c r="M89" s="299"/>
      <c r="N89" s="299"/>
      <c r="O89" s="1021">
        <v>2</v>
      </c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>
        <v>1</v>
      </c>
      <c r="AB89" s="299">
        <v>7</v>
      </c>
      <c r="AC89" s="299">
        <v>7</v>
      </c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>
        <v>2</v>
      </c>
      <c r="BA89" s="299">
        <f>IF(AZ89=1,G89,0)</f>
        <v>0</v>
      </c>
      <c r="BB89" s="299">
        <f>IF(AZ89=2,G89,0)</f>
        <v>0</v>
      </c>
      <c r="BC89" s="299">
        <f>IF(AZ89=3,G89,0)</f>
        <v>0</v>
      </c>
      <c r="BD89" s="299">
        <f>IF(AZ89=4,G89,0)</f>
        <v>0</v>
      </c>
      <c r="BE89" s="299">
        <f>IF(AZ89=5,G89,0)</f>
        <v>0</v>
      </c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/>
      <c r="CM89" s="299"/>
      <c r="CN89" s="299"/>
      <c r="CO89" s="299"/>
      <c r="CP89" s="299"/>
      <c r="CQ89" s="299"/>
      <c r="CR89" s="299"/>
      <c r="CS89" s="299"/>
      <c r="CT89" s="299"/>
      <c r="CU89" s="299"/>
      <c r="CV89" s="299"/>
      <c r="CW89" s="299"/>
      <c r="CX89" s="299"/>
      <c r="CY89" s="299"/>
      <c r="CZ89" s="299">
        <v>2.9E-4</v>
      </c>
      <c r="DA89" s="299"/>
      <c r="DB89" s="299"/>
      <c r="DC89" s="299"/>
      <c r="DD89" s="299"/>
      <c r="DE89" s="299"/>
      <c r="DF89" s="299"/>
      <c r="DG89" s="299"/>
      <c r="DH89" s="299"/>
      <c r="DI89" s="299"/>
      <c r="DJ89" s="299"/>
      <c r="DK89" s="299"/>
      <c r="DL89" s="299"/>
      <c r="DM89" s="299"/>
      <c r="DN89" s="299"/>
      <c r="DO89" s="299"/>
      <c r="DP89" s="299"/>
      <c r="DQ89" s="299"/>
      <c r="DR89" s="299"/>
      <c r="DS89" s="299"/>
      <c r="DT89" s="299"/>
      <c r="DU89" s="299"/>
      <c r="DV89" s="299"/>
      <c r="DW89" s="299"/>
      <c r="DX89" s="299"/>
      <c r="DY89" s="299"/>
      <c r="DZ89" s="299"/>
      <c r="EA89" s="299"/>
      <c r="EB89" s="299"/>
      <c r="EC89" s="299"/>
    </row>
    <row r="90" spans="1:133">
      <c r="A90" s="324">
        <f t="shared" si="24"/>
        <v>13</v>
      </c>
      <c r="B90" s="325"/>
      <c r="C90" s="326" t="s">
        <v>1833</v>
      </c>
      <c r="D90" s="327" t="s">
        <v>183</v>
      </c>
      <c r="E90" s="328">
        <v>3</v>
      </c>
      <c r="F90" s="328"/>
      <c r="G90" s="329">
        <f t="shared" si="23"/>
        <v>0</v>
      </c>
      <c r="H90" s="299"/>
      <c r="I90" s="1023"/>
      <c r="J90" s="1018"/>
      <c r="K90" s="299"/>
      <c r="L90" s="299"/>
      <c r="M90" s="299"/>
      <c r="N90" s="299"/>
      <c r="O90" s="1021">
        <v>2</v>
      </c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>
        <v>1</v>
      </c>
      <c r="AB90" s="299">
        <v>7</v>
      </c>
      <c r="AC90" s="299">
        <v>7</v>
      </c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>
        <v>2</v>
      </c>
      <c r="BA90" s="299">
        <f>IF(AZ90=1,G90,0)</f>
        <v>0</v>
      </c>
      <c r="BB90" s="299">
        <f>IF(AZ90=2,G90,0)</f>
        <v>0</v>
      </c>
      <c r="BC90" s="299">
        <f>IF(AZ90=3,G90,0)</f>
        <v>0</v>
      </c>
      <c r="BD90" s="299">
        <f>IF(AZ90=4,G90,0)</f>
        <v>0</v>
      </c>
      <c r="BE90" s="299">
        <f>IF(AZ90=5,G90,0)</f>
        <v>0</v>
      </c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  <c r="CW90" s="299"/>
      <c r="CX90" s="299"/>
      <c r="CY90" s="299"/>
      <c r="CZ90" s="299">
        <v>0</v>
      </c>
      <c r="DA90" s="299"/>
      <c r="DB90" s="299"/>
      <c r="DC90" s="299"/>
      <c r="DD90" s="299"/>
      <c r="DE90" s="299"/>
      <c r="DF90" s="299"/>
      <c r="DG90" s="299"/>
      <c r="DH90" s="299"/>
      <c r="DI90" s="299"/>
      <c r="DJ90" s="299"/>
      <c r="DK90" s="299"/>
      <c r="DL90" s="299"/>
      <c r="DM90" s="299"/>
      <c r="DN90" s="299"/>
      <c r="DO90" s="299"/>
      <c r="DP90" s="299"/>
      <c r="DQ90" s="299"/>
      <c r="DR90" s="299"/>
      <c r="DS90" s="299"/>
      <c r="DT90" s="299"/>
      <c r="DU90" s="299"/>
      <c r="DV90" s="299"/>
      <c r="DW90" s="299"/>
      <c r="DX90" s="299"/>
      <c r="DY90" s="299"/>
      <c r="DZ90" s="299"/>
      <c r="EA90" s="299"/>
      <c r="EB90" s="299"/>
      <c r="EC90" s="299"/>
    </row>
    <row r="91" spans="1:133">
      <c r="A91" s="324">
        <f t="shared" si="24"/>
        <v>14</v>
      </c>
      <c r="B91" s="325"/>
      <c r="C91" s="326" t="s">
        <v>1834</v>
      </c>
      <c r="D91" s="327" t="s">
        <v>183</v>
      </c>
      <c r="E91" s="328">
        <v>8</v>
      </c>
      <c r="F91" s="328"/>
      <c r="G91" s="329">
        <f t="shared" si="23"/>
        <v>0</v>
      </c>
      <c r="H91" s="299"/>
      <c r="I91" s="1023"/>
      <c r="J91" s="1018"/>
      <c r="K91" s="299"/>
      <c r="L91" s="299"/>
      <c r="M91" s="299"/>
      <c r="N91" s="299"/>
      <c r="O91" s="1021">
        <v>2</v>
      </c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>
        <v>1</v>
      </c>
      <c r="AB91" s="299">
        <v>7</v>
      </c>
      <c r="AC91" s="299">
        <v>7</v>
      </c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>
        <v>2</v>
      </c>
      <c r="BA91" s="299">
        <f>IF(AZ91=1,G91,0)</f>
        <v>0</v>
      </c>
      <c r="BB91" s="299">
        <f>IF(AZ91=2,G91,0)</f>
        <v>0</v>
      </c>
      <c r="BC91" s="299">
        <f>IF(AZ91=3,G91,0)</f>
        <v>0</v>
      </c>
      <c r="BD91" s="299">
        <f>IF(AZ91=4,G91,0)</f>
        <v>0</v>
      </c>
      <c r="BE91" s="299">
        <f>IF(AZ91=5,G91,0)</f>
        <v>0</v>
      </c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  <c r="CV91" s="299"/>
      <c r="CW91" s="299"/>
      <c r="CX91" s="299"/>
      <c r="CY91" s="299"/>
      <c r="CZ91" s="299">
        <v>0</v>
      </c>
      <c r="DA91" s="299"/>
      <c r="DB91" s="299"/>
      <c r="DC91" s="299"/>
      <c r="DD91" s="299"/>
      <c r="DE91" s="299"/>
      <c r="DF91" s="299"/>
      <c r="DG91" s="299"/>
      <c r="DH91" s="299"/>
      <c r="DI91" s="299"/>
      <c r="DJ91" s="299"/>
      <c r="DK91" s="299"/>
      <c r="DL91" s="299"/>
      <c r="DM91" s="299"/>
      <c r="DN91" s="299"/>
      <c r="DO91" s="299"/>
      <c r="DP91" s="299"/>
      <c r="DQ91" s="299"/>
      <c r="DR91" s="299"/>
      <c r="DS91" s="299"/>
      <c r="DT91" s="299"/>
      <c r="DU91" s="299"/>
      <c r="DV91" s="299"/>
      <c r="DW91" s="299"/>
      <c r="DX91" s="299"/>
      <c r="DY91" s="299"/>
      <c r="DZ91" s="299"/>
      <c r="EA91" s="299"/>
      <c r="EB91" s="299"/>
      <c r="EC91" s="299"/>
    </row>
    <row r="92" spans="1:133">
      <c r="A92" s="324">
        <f t="shared" si="24"/>
        <v>15</v>
      </c>
      <c r="B92" s="325"/>
      <c r="C92" s="326" t="s">
        <v>1835</v>
      </c>
      <c r="D92" s="327" t="s">
        <v>183</v>
      </c>
      <c r="E92" s="328">
        <v>8</v>
      </c>
      <c r="F92" s="328"/>
      <c r="G92" s="329">
        <f t="shared" si="23"/>
        <v>0</v>
      </c>
      <c r="H92" s="299"/>
      <c r="I92" s="1023"/>
      <c r="J92" s="1018"/>
      <c r="K92" s="299"/>
      <c r="L92" s="299"/>
      <c r="M92" s="299"/>
      <c r="N92" s="299"/>
      <c r="O92" s="1021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299"/>
      <c r="BU92" s="299"/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299"/>
      <c r="CG92" s="299"/>
      <c r="CH92" s="299"/>
      <c r="CI92" s="299"/>
      <c r="CJ92" s="299"/>
      <c r="CK92" s="299"/>
      <c r="CL92" s="299"/>
      <c r="CM92" s="299"/>
      <c r="CN92" s="299"/>
      <c r="CO92" s="299"/>
      <c r="CP92" s="299"/>
      <c r="CQ92" s="299"/>
      <c r="CR92" s="299"/>
      <c r="CS92" s="299"/>
      <c r="CT92" s="299"/>
      <c r="CU92" s="299"/>
      <c r="CV92" s="299"/>
      <c r="CW92" s="299"/>
      <c r="CX92" s="299"/>
      <c r="CY92" s="299"/>
      <c r="CZ92" s="299"/>
      <c r="DA92" s="299"/>
      <c r="DB92" s="299"/>
      <c r="DC92" s="299"/>
      <c r="DD92" s="299"/>
      <c r="DE92" s="299"/>
      <c r="DF92" s="299"/>
      <c r="DG92" s="299"/>
      <c r="DH92" s="299"/>
      <c r="DI92" s="299"/>
      <c r="DJ92" s="299"/>
      <c r="DK92" s="299"/>
      <c r="DL92" s="299"/>
      <c r="DM92" s="299"/>
      <c r="DN92" s="299"/>
      <c r="DO92" s="299"/>
      <c r="DP92" s="299"/>
      <c r="DQ92" s="299"/>
      <c r="DR92" s="299"/>
      <c r="DS92" s="299"/>
      <c r="DT92" s="299"/>
      <c r="DU92" s="299"/>
      <c r="DV92" s="299"/>
      <c r="DW92" s="299"/>
      <c r="DX92" s="299"/>
      <c r="DY92" s="299"/>
      <c r="DZ92" s="299"/>
      <c r="EA92" s="299"/>
      <c r="EB92" s="299"/>
      <c r="EC92" s="299"/>
    </row>
    <row r="93" spans="1:133">
      <c r="A93" s="324">
        <f t="shared" si="24"/>
        <v>16</v>
      </c>
      <c r="B93" s="325"/>
      <c r="C93" s="326" t="s">
        <v>1836</v>
      </c>
      <c r="D93" s="327" t="s">
        <v>183</v>
      </c>
      <c r="E93" s="328">
        <v>2</v>
      </c>
      <c r="F93" s="328"/>
      <c r="G93" s="329">
        <f t="shared" si="23"/>
        <v>0</v>
      </c>
      <c r="H93" s="299"/>
      <c r="I93" s="1023"/>
      <c r="J93" s="1018"/>
      <c r="K93" s="299"/>
      <c r="L93" s="299"/>
      <c r="M93" s="299"/>
      <c r="N93" s="299"/>
      <c r="O93" s="1021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299"/>
      <c r="BG93" s="299"/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299"/>
      <c r="BU93" s="299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/>
      <c r="CM93" s="299"/>
      <c r="CN93" s="299"/>
      <c r="CO93" s="299"/>
      <c r="CP93" s="299"/>
      <c r="CQ93" s="299"/>
      <c r="CR93" s="299"/>
      <c r="CS93" s="299"/>
      <c r="CT93" s="299"/>
      <c r="CU93" s="299"/>
      <c r="CV93" s="299"/>
      <c r="CW93" s="299"/>
      <c r="CX93" s="299"/>
      <c r="CY93" s="299"/>
      <c r="CZ93" s="299"/>
      <c r="DA93" s="299"/>
      <c r="DB93" s="299"/>
      <c r="DC93" s="299"/>
      <c r="DD93" s="299"/>
      <c r="DE93" s="299"/>
      <c r="DF93" s="299"/>
      <c r="DG93" s="299"/>
      <c r="DH93" s="299"/>
      <c r="DI93" s="299"/>
      <c r="DJ93" s="299"/>
      <c r="DK93" s="299"/>
      <c r="DL93" s="299"/>
      <c r="DM93" s="299"/>
      <c r="DN93" s="299"/>
      <c r="DO93" s="299"/>
      <c r="DP93" s="299"/>
      <c r="DQ93" s="299"/>
      <c r="DR93" s="299"/>
      <c r="DS93" s="299"/>
      <c r="DT93" s="299"/>
      <c r="DU93" s="299"/>
      <c r="DV93" s="299"/>
      <c r="DW93" s="299"/>
      <c r="DX93" s="299"/>
      <c r="DY93" s="299"/>
      <c r="DZ93" s="299"/>
      <c r="EA93" s="299"/>
      <c r="EB93" s="299"/>
      <c r="EC93" s="299"/>
    </row>
    <row r="94" spans="1:133">
      <c r="A94" s="324">
        <f t="shared" si="24"/>
        <v>17</v>
      </c>
      <c r="B94" s="325"/>
      <c r="C94" s="326" t="s">
        <v>1837</v>
      </c>
      <c r="D94" s="327" t="s">
        <v>183</v>
      </c>
      <c r="E94" s="328">
        <v>2</v>
      </c>
      <c r="F94" s="328"/>
      <c r="G94" s="329">
        <f t="shared" si="23"/>
        <v>0</v>
      </c>
      <c r="H94" s="299"/>
      <c r="I94" s="1023"/>
      <c r="J94" s="1018"/>
      <c r="K94" s="299"/>
      <c r="L94" s="299"/>
      <c r="M94" s="299"/>
      <c r="N94" s="299"/>
      <c r="O94" s="1021">
        <v>2</v>
      </c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>
        <v>1</v>
      </c>
      <c r="AB94" s="299">
        <v>7</v>
      </c>
      <c r="AC94" s="299">
        <v>7</v>
      </c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>
        <v>2</v>
      </c>
      <c r="BA94" s="299">
        <f>IF(AZ94=1,G94,0)</f>
        <v>0</v>
      </c>
      <c r="BB94" s="299">
        <f>IF(AZ94=2,G94,0)</f>
        <v>0</v>
      </c>
      <c r="BC94" s="299">
        <f>IF(AZ94=3,G94,0)</f>
        <v>0</v>
      </c>
      <c r="BD94" s="299">
        <f>IF(AZ94=4,G94,0)</f>
        <v>0</v>
      </c>
      <c r="BE94" s="299">
        <f>IF(AZ94=5,G94,0)</f>
        <v>0</v>
      </c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>
        <v>3.0000000000000001E-5</v>
      </c>
      <c r="DA94" s="299"/>
      <c r="DB94" s="299"/>
      <c r="DC94" s="299"/>
      <c r="DD94" s="299"/>
      <c r="DE94" s="299"/>
      <c r="DF94" s="299"/>
      <c r="DG94" s="299"/>
      <c r="DH94" s="299"/>
      <c r="DI94" s="299"/>
      <c r="DJ94" s="299"/>
      <c r="DK94" s="299"/>
      <c r="DL94" s="299"/>
      <c r="DM94" s="299"/>
      <c r="DN94" s="299"/>
      <c r="DO94" s="299"/>
      <c r="DP94" s="299"/>
      <c r="DQ94" s="299"/>
      <c r="DR94" s="299"/>
      <c r="DS94" s="299"/>
      <c r="DT94" s="299"/>
      <c r="DU94" s="299"/>
      <c r="DV94" s="299"/>
      <c r="DW94" s="299"/>
      <c r="DX94" s="299"/>
      <c r="DY94" s="299"/>
      <c r="DZ94" s="299"/>
      <c r="EA94" s="299"/>
      <c r="EB94" s="299"/>
      <c r="EC94" s="299"/>
    </row>
    <row r="95" spans="1:133">
      <c r="A95" s="324">
        <f t="shared" si="24"/>
        <v>18</v>
      </c>
      <c r="B95" s="325"/>
      <c r="C95" s="326" t="s">
        <v>1838</v>
      </c>
      <c r="D95" s="327" t="s">
        <v>183</v>
      </c>
      <c r="E95" s="328">
        <v>1</v>
      </c>
      <c r="F95" s="328"/>
      <c r="G95" s="329">
        <f t="shared" si="23"/>
        <v>0</v>
      </c>
      <c r="H95" s="299"/>
      <c r="I95" s="1023"/>
      <c r="J95" s="1018"/>
      <c r="K95" s="299"/>
      <c r="L95" s="299"/>
      <c r="M95" s="299"/>
      <c r="N95" s="299"/>
      <c r="O95" s="1021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99"/>
      <c r="DC95" s="299"/>
      <c r="DD95" s="299"/>
      <c r="DE95" s="299"/>
      <c r="DF95" s="299"/>
      <c r="DG95" s="299"/>
      <c r="DH95" s="299"/>
      <c r="DI95" s="299"/>
      <c r="DJ95" s="299"/>
      <c r="DK95" s="299"/>
      <c r="DL95" s="299"/>
      <c r="DM95" s="299"/>
      <c r="DN95" s="299"/>
      <c r="DO95" s="299"/>
      <c r="DP95" s="299"/>
      <c r="DQ95" s="299"/>
      <c r="DR95" s="299"/>
      <c r="DS95" s="299"/>
      <c r="DT95" s="299"/>
      <c r="DU95" s="299"/>
      <c r="DV95" s="299"/>
      <c r="DW95" s="299"/>
      <c r="DX95" s="299"/>
      <c r="DY95" s="299"/>
      <c r="DZ95" s="299"/>
      <c r="EA95" s="299"/>
      <c r="EB95" s="299"/>
      <c r="EC95" s="299"/>
    </row>
    <row r="96" spans="1:133">
      <c r="A96" s="324">
        <f t="shared" si="24"/>
        <v>19</v>
      </c>
      <c r="B96" s="325"/>
      <c r="C96" s="326" t="s">
        <v>1839</v>
      </c>
      <c r="D96" s="327" t="s">
        <v>183</v>
      </c>
      <c r="E96" s="328">
        <v>1</v>
      </c>
      <c r="F96" s="328"/>
      <c r="G96" s="329">
        <f t="shared" si="23"/>
        <v>0</v>
      </c>
      <c r="H96" s="299"/>
      <c r="I96" s="1023"/>
      <c r="J96" s="1018"/>
      <c r="K96" s="299"/>
      <c r="L96" s="299"/>
      <c r="M96" s="299"/>
      <c r="N96" s="299"/>
      <c r="O96" s="1021">
        <v>2</v>
      </c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>
        <v>1</v>
      </c>
      <c r="AB96" s="299">
        <v>7</v>
      </c>
      <c r="AC96" s="299">
        <v>7</v>
      </c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>
        <v>2</v>
      </c>
      <c r="BA96" s="299">
        <f>IF(AZ96=1,G96,0)</f>
        <v>0</v>
      </c>
      <c r="BB96" s="299">
        <f>IF(AZ96=2,G96,0)</f>
        <v>0</v>
      </c>
      <c r="BC96" s="299">
        <f>IF(AZ96=3,G96,0)</f>
        <v>0</v>
      </c>
      <c r="BD96" s="299">
        <f>IF(AZ96=4,G96,0)</f>
        <v>0</v>
      </c>
      <c r="BE96" s="299">
        <f>IF(AZ96=5,G96,0)</f>
        <v>0</v>
      </c>
      <c r="BF96" s="299"/>
      <c r="BG96" s="299"/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  <c r="CM96" s="299"/>
      <c r="CN96" s="299"/>
      <c r="CO96" s="299"/>
      <c r="CP96" s="299"/>
      <c r="CQ96" s="299"/>
      <c r="CR96" s="299"/>
      <c r="CS96" s="299"/>
      <c r="CT96" s="299"/>
      <c r="CU96" s="299"/>
      <c r="CV96" s="299"/>
      <c r="CW96" s="299"/>
      <c r="CX96" s="299"/>
      <c r="CY96" s="299"/>
      <c r="CZ96" s="299">
        <v>3.0000000000000001E-5</v>
      </c>
      <c r="DA96" s="299"/>
      <c r="DB96" s="299"/>
      <c r="DC96" s="299"/>
      <c r="DD96" s="299"/>
      <c r="DE96" s="299"/>
      <c r="DF96" s="299"/>
      <c r="DG96" s="299"/>
      <c r="DH96" s="299"/>
      <c r="DI96" s="299"/>
      <c r="DJ96" s="299"/>
      <c r="DK96" s="299"/>
      <c r="DL96" s="299"/>
      <c r="DM96" s="299"/>
      <c r="DN96" s="299"/>
      <c r="DO96" s="299"/>
      <c r="DP96" s="299"/>
      <c r="DQ96" s="299"/>
      <c r="DR96" s="299"/>
      <c r="DS96" s="299"/>
      <c r="DT96" s="299"/>
      <c r="DU96" s="299"/>
      <c r="DV96" s="299"/>
      <c r="DW96" s="299"/>
      <c r="DX96" s="299"/>
      <c r="DY96" s="299"/>
      <c r="DZ96" s="299"/>
      <c r="EA96" s="299"/>
      <c r="EB96" s="299"/>
      <c r="EC96" s="299"/>
    </row>
    <row r="97" spans="1:133">
      <c r="A97" s="324">
        <f t="shared" si="24"/>
        <v>20</v>
      </c>
      <c r="B97" s="325"/>
      <c r="C97" s="326" t="s">
        <v>1840</v>
      </c>
      <c r="D97" s="327" t="s">
        <v>183</v>
      </c>
      <c r="E97" s="328">
        <v>4</v>
      </c>
      <c r="F97" s="328"/>
      <c r="G97" s="329">
        <f t="shared" si="23"/>
        <v>0</v>
      </c>
      <c r="H97" s="299"/>
      <c r="I97" s="1023"/>
      <c r="J97" s="1018"/>
      <c r="K97" s="299"/>
      <c r="L97" s="299"/>
      <c r="M97" s="299"/>
      <c r="N97" s="299"/>
      <c r="O97" s="1021">
        <v>2</v>
      </c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>
        <v>1</v>
      </c>
      <c r="AB97" s="299">
        <v>7</v>
      </c>
      <c r="AC97" s="299">
        <v>7</v>
      </c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>
        <v>2</v>
      </c>
      <c r="BA97" s="299">
        <f>IF(AZ97=1,G97,0)</f>
        <v>0</v>
      </c>
      <c r="BB97" s="299">
        <f>IF(AZ97=2,G97,0)</f>
        <v>0</v>
      </c>
      <c r="BC97" s="299">
        <f>IF(AZ97=3,G97,0)</f>
        <v>0</v>
      </c>
      <c r="BD97" s="299">
        <f>IF(AZ97=4,G97,0)</f>
        <v>0</v>
      </c>
      <c r="BE97" s="299">
        <f>IF(AZ97=5,G97,0)</f>
        <v>0</v>
      </c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>
        <v>5.9999999999999995E-4</v>
      </c>
      <c r="DA97" s="299"/>
      <c r="DB97" s="299"/>
      <c r="DC97" s="299"/>
      <c r="DD97" s="299"/>
      <c r="DE97" s="299"/>
      <c r="DF97" s="299"/>
      <c r="DG97" s="299"/>
      <c r="DH97" s="299"/>
      <c r="DI97" s="299"/>
      <c r="DJ97" s="299"/>
      <c r="DK97" s="299"/>
      <c r="DL97" s="299"/>
      <c r="DM97" s="299"/>
      <c r="DN97" s="299"/>
      <c r="DO97" s="299"/>
      <c r="DP97" s="299"/>
      <c r="DQ97" s="299"/>
      <c r="DR97" s="299"/>
      <c r="DS97" s="299"/>
      <c r="DT97" s="299"/>
      <c r="DU97" s="299"/>
      <c r="DV97" s="299"/>
      <c r="DW97" s="299"/>
      <c r="DX97" s="299"/>
      <c r="DY97" s="299"/>
      <c r="DZ97" s="299"/>
      <c r="EA97" s="299"/>
      <c r="EB97" s="299"/>
      <c r="EC97" s="299"/>
    </row>
    <row r="98" spans="1:133">
      <c r="A98" s="324">
        <f t="shared" si="24"/>
        <v>21</v>
      </c>
      <c r="B98" s="325"/>
      <c r="C98" s="326" t="s">
        <v>1841</v>
      </c>
      <c r="D98" s="327" t="s">
        <v>183</v>
      </c>
      <c r="E98" s="328">
        <v>2</v>
      </c>
      <c r="F98" s="328"/>
      <c r="G98" s="329">
        <f t="shared" si="23"/>
        <v>0</v>
      </c>
      <c r="H98" s="299"/>
      <c r="I98" s="1023"/>
      <c r="J98" s="1018"/>
      <c r="K98" s="299"/>
      <c r="L98" s="299"/>
      <c r="M98" s="299"/>
      <c r="N98" s="299"/>
      <c r="O98" s="1021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99"/>
      <c r="BI98" s="299"/>
      <c r="BJ98" s="299"/>
      <c r="BK98" s="299"/>
      <c r="BL98" s="299"/>
      <c r="BM98" s="299"/>
      <c r="BN98" s="299"/>
      <c r="BO98" s="299"/>
      <c r="BP98" s="299"/>
      <c r="BQ98" s="299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299"/>
      <c r="DB98" s="299"/>
      <c r="DC98" s="299"/>
      <c r="DD98" s="299"/>
      <c r="DE98" s="299"/>
      <c r="DF98" s="299"/>
      <c r="DG98" s="299"/>
      <c r="DH98" s="299"/>
      <c r="DI98" s="299"/>
      <c r="DJ98" s="299"/>
      <c r="DK98" s="299"/>
      <c r="DL98" s="299"/>
      <c r="DM98" s="299"/>
      <c r="DN98" s="299"/>
      <c r="DO98" s="299"/>
      <c r="DP98" s="299"/>
      <c r="DQ98" s="299"/>
      <c r="DR98" s="299"/>
      <c r="DS98" s="299"/>
      <c r="DT98" s="299"/>
      <c r="DU98" s="299"/>
      <c r="DV98" s="299"/>
      <c r="DW98" s="299"/>
      <c r="DX98" s="299"/>
      <c r="DY98" s="299"/>
      <c r="DZ98" s="299"/>
      <c r="EA98" s="299"/>
      <c r="EB98" s="299"/>
      <c r="EC98" s="299"/>
    </row>
    <row r="99" spans="1:133">
      <c r="A99" s="324">
        <f t="shared" si="24"/>
        <v>22</v>
      </c>
      <c r="B99" s="325"/>
      <c r="C99" s="326" t="s">
        <v>1842</v>
      </c>
      <c r="D99" s="327" t="s">
        <v>183</v>
      </c>
      <c r="E99" s="328">
        <v>4</v>
      </c>
      <c r="F99" s="328"/>
      <c r="G99" s="329">
        <f t="shared" si="23"/>
        <v>0</v>
      </c>
      <c r="H99" s="299"/>
      <c r="I99" s="1023"/>
      <c r="J99" s="1018"/>
      <c r="K99" s="299"/>
      <c r="L99" s="299"/>
      <c r="M99" s="299"/>
      <c r="N99" s="299"/>
      <c r="O99" s="1021">
        <v>2</v>
      </c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>
        <v>1</v>
      </c>
      <c r="AB99" s="299">
        <v>7</v>
      </c>
      <c r="AC99" s="299">
        <v>7</v>
      </c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>
        <v>2</v>
      </c>
      <c r="BA99" s="299">
        <f>IF(AZ99=1,G99,0)</f>
        <v>0</v>
      </c>
      <c r="BB99" s="299">
        <f>IF(AZ99=2,G99,0)</f>
        <v>0</v>
      </c>
      <c r="BC99" s="299">
        <f>IF(AZ99=3,G99,0)</f>
        <v>0</v>
      </c>
      <c r="BD99" s="299">
        <f>IF(AZ99=4,G99,0)</f>
        <v>0</v>
      </c>
      <c r="BE99" s="299">
        <f>IF(AZ99=5,G99,0)</f>
        <v>0</v>
      </c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299"/>
      <c r="BQ99" s="299"/>
      <c r="BR99" s="299"/>
      <c r="BS99" s="299"/>
      <c r="BT99" s="299"/>
      <c r="BU99" s="299"/>
      <c r="BV99" s="299"/>
      <c r="BW99" s="299"/>
      <c r="BX99" s="299"/>
      <c r="BY99" s="299"/>
      <c r="BZ99" s="299"/>
      <c r="CA99" s="299"/>
      <c r="CB99" s="299"/>
      <c r="CC99" s="299"/>
      <c r="CD99" s="299"/>
      <c r="CE99" s="299"/>
      <c r="CF99" s="299"/>
      <c r="CG99" s="299"/>
      <c r="CH99" s="299"/>
      <c r="CI99" s="299"/>
      <c r="CJ99" s="299"/>
      <c r="CK99" s="299"/>
      <c r="CL99" s="299"/>
      <c r="CM99" s="299"/>
      <c r="CN99" s="299"/>
      <c r="CO99" s="299"/>
      <c r="CP99" s="299"/>
      <c r="CQ99" s="299"/>
      <c r="CR99" s="299"/>
      <c r="CS99" s="299"/>
      <c r="CT99" s="299"/>
      <c r="CU99" s="299"/>
      <c r="CV99" s="299"/>
      <c r="CW99" s="299"/>
      <c r="CX99" s="299"/>
      <c r="CY99" s="299"/>
      <c r="CZ99" s="299">
        <v>2.0699999999999998E-3</v>
      </c>
      <c r="DA99" s="299"/>
      <c r="DB99" s="299"/>
      <c r="DC99" s="299"/>
      <c r="DD99" s="299"/>
      <c r="DE99" s="299"/>
      <c r="DF99" s="299"/>
      <c r="DG99" s="299"/>
      <c r="DH99" s="299"/>
      <c r="DI99" s="299"/>
      <c r="DJ99" s="299"/>
      <c r="DK99" s="299"/>
      <c r="DL99" s="299"/>
      <c r="DM99" s="299"/>
      <c r="DN99" s="299"/>
      <c r="DO99" s="299"/>
      <c r="DP99" s="299"/>
      <c r="DQ99" s="299"/>
      <c r="DR99" s="299"/>
      <c r="DS99" s="299"/>
      <c r="DT99" s="299"/>
      <c r="DU99" s="299"/>
      <c r="DV99" s="299"/>
      <c r="DW99" s="299"/>
      <c r="DX99" s="299"/>
      <c r="DY99" s="299"/>
      <c r="DZ99" s="299"/>
      <c r="EA99" s="299"/>
      <c r="EB99" s="299"/>
      <c r="EC99" s="299"/>
    </row>
    <row r="100" spans="1:133">
      <c r="A100" s="324">
        <f t="shared" si="24"/>
        <v>23</v>
      </c>
      <c r="B100" s="325"/>
      <c r="C100" s="326" t="s">
        <v>1843</v>
      </c>
      <c r="D100" s="327" t="s">
        <v>183</v>
      </c>
      <c r="E100" s="328">
        <v>1</v>
      </c>
      <c r="F100" s="328"/>
      <c r="G100" s="329">
        <f t="shared" si="23"/>
        <v>0</v>
      </c>
      <c r="H100" s="299"/>
      <c r="I100" s="1023"/>
      <c r="J100" s="1018"/>
      <c r="K100" s="299"/>
      <c r="L100" s="299"/>
      <c r="M100" s="299"/>
      <c r="N100" s="299"/>
      <c r="O100" s="1021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299"/>
      <c r="BE100" s="299"/>
      <c r="BF100" s="299"/>
      <c r="BG100" s="299"/>
      <c r="BH100" s="299"/>
      <c r="BI100" s="299"/>
      <c r="BJ100" s="299"/>
      <c r="BK100" s="299"/>
      <c r="BL100" s="299"/>
      <c r="BM100" s="299"/>
      <c r="BN100" s="299"/>
      <c r="BO100" s="299"/>
      <c r="BP100" s="299"/>
      <c r="BQ100" s="299"/>
      <c r="BR100" s="299"/>
      <c r="BS100" s="299"/>
      <c r="BT100" s="299"/>
      <c r="BU100" s="299"/>
      <c r="BV100" s="299"/>
      <c r="BW100" s="299"/>
      <c r="BX100" s="299"/>
      <c r="BY100" s="299"/>
      <c r="BZ100" s="299"/>
      <c r="CA100" s="299"/>
      <c r="CB100" s="299"/>
      <c r="CC100" s="299"/>
      <c r="CD100" s="299"/>
      <c r="CE100" s="299"/>
      <c r="CF100" s="299"/>
      <c r="CG100" s="299"/>
      <c r="CH100" s="299"/>
      <c r="CI100" s="299"/>
      <c r="CJ100" s="299"/>
      <c r="CK100" s="299"/>
      <c r="CL100" s="299"/>
      <c r="CM100" s="299"/>
      <c r="CN100" s="299"/>
      <c r="CO100" s="299"/>
      <c r="CP100" s="299"/>
      <c r="CQ100" s="299"/>
      <c r="CR100" s="299"/>
      <c r="CS100" s="299"/>
      <c r="CT100" s="299"/>
      <c r="CU100" s="299"/>
      <c r="CV100" s="299"/>
      <c r="CW100" s="299"/>
      <c r="CX100" s="299"/>
      <c r="CY100" s="299"/>
      <c r="CZ100" s="299"/>
      <c r="DA100" s="299"/>
      <c r="DB100" s="299"/>
      <c r="DC100" s="299"/>
      <c r="DD100" s="299"/>
      <c r="DE100" s="299"/>
      <c r="DF100" s="299"/>
      <c r="DG100" s="299"/>
      <c r="DH100" s="299"/>
      <c r="DI100" s="299"/>
      <c r="DJ100" s="299"/>
      <c r="DK100" s="299"/>
      <c r="DL100" s="299"/>
      <c r="DM100" s="299"/>
      <c r="DN100" s="299"/>
      <c r="DO100" s="299"/>
      <c r="DP100" s="299"/>
      <c r="DQ100" s="299"/>
      <c r="DR100" s="299"/>
      <c r="DS100" s="299"/>
      <c r="DT100" s="299"/>
      <c r="DU100" s="299"/>
      <c r="DV100" s="299"/>
      <c r="DW100" s="299"/>
      <c r="DX100" s="299"/>
      <c r="DY100" s="299"/>
      <c r="DZ100" s="299"/>
      <c r="EA100" s="299"/>
      <c r="EB100" s="299"/>
      <c r="EC100" s="299"/>
    </row>
    <row r="101" spans="1:133">
      <c r="A101" s="324">
        <f t="shared" si="24"/>
        <v>24</v>
      </c>
      <c r="B101" s="325"/>
      <c r="C101" s="326" t="s">
        <v>1844</v>
      </c>
      <c r="D101" s="327" t="s">
        <v>183</v>
      </c>
      <c r="E101" s="328">
        <v>1</v>
      </c>
      <c r="F101" s="328"/>
      <c r="G101" s="329">
        <f t="shared" si="23"/>
        <v>0</v>
      </c>
      <c r="H101" s="299"/>
      <c r="I101" s="1023"/>
      <c r="J101" s="1018"/>
      <c r="K101" s="299"/>
      <c r="L101" s="299"/>
      <c r="M101" s="299"/>
      <c r="N101" s="299"/>
      <c r="O101" s="1021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299"/>
      <c r="BG101" s="299"/>
      <c r="BH101" s="299"/>
      <c r="BI101" s="299"/>
      <c r="BJ101" s="299"/>
      <c r="BK101" s="299"/>
      <c r="BL101" s="299"/>
      <c r="BM101" s="299"/>
      <c r="BN101" s="299"/>
      <c r="BO101" s="299"/>
      <c r="BP101" s="299"/>
      <c r="BQ101" s="299"/>
      <c r="BR101" s="299"/>
      <c r="BS101" s="299"/>
      <c r="BT101" s="299"/>
      <c r="BU101" s="299"/>
      <c r="BV101" s="299"/>
      <c r="BW101" s="299"/>
      <c r="BX101" s="299"/>
      <c r="BY101" s="299"/>
      <c r="BZ101" s="299"/>
      <c r="CA101" s="299"/>
      <c r="CB101" s="299"/>
      <c r="CC101" s="299"/>
      <c r="CD101" s="299"/>
      <c r="CE101" s="299"/>
      <c r="CF101" s="299"/>
      <c r="CG101" s="299"/>
      <c r="CH101" s="299"/>
      <c r="CI101" s="299"/>
      <c r="CJ101" s="299"/>
      <c r="CK101" s="299"/>
      <c r="CL101" s="299"/>
      <c r="CM101" s="299"/>
      <c r="CN101" s="299"/>
      <c r="CO101" s="299"/>
      <c r="CP101" s="299"/>
      <c r="CQ101" s="299"/>
      <c r="CR101" s="299"/>
      <c r="CS101" s="299"/>
      <c r="CT101" s="299"/>
      <c r="CU101" s="299"/>
      <c r="CV101" s="299"/>
      <c r="CW101" s="299"/>
      <c r="CX101" s="299"/>
      <c r="CY101" s="299"/>
      <c r="CZ101" s="299"/>
      <c r="DA101" s="299"/>
      <c r="DB101" s="299"/>
      <c r="DC101" s="299"/>
      <c r="DD101" s="299"/>
      <c r="DE101" s="299"/>
      <c r="DF101" s="299"/>
      <c r="DG101" s="299"/>
      <c r="DH101" s="299"/>
      <c r="DI101" s="299"/>
      <c r="DJ101" s="299"/>
      <c r="DK101" s="299"/>
      <c r="DL101" s="299"/>
      <c r="DM101" s="299"/>
      <c r="DN101" s="299"/>
      <c r="DO101" s="299"/>
      <c r="DP101" s="299"/>
      <c r="DQ101" s="299"/>
      <c r="DR101" s="299"/>
      <c r="DS101" s="299"/>
      <c r="DT101" s="299"/>
      <c r="DU101" s="299"/>
      <c r="DV101" s="299"/>
      <c r="DW101" s="299"/>
      <c r="DX101" s="299"/>
      <c r="DY101" s="299"/>
      <c r="DZ101" s="299"/>
      <c r="EA101" s="299"/>
      <c r="EB101" s="299"/>
      <c r="EC101" s="299"/>
    </row>
    <row r="102" spans="1:133">
      <c r="A102" s="324">
        <f t="shared" si="24"/>
        <v>25</v>
      </c>
      <c r="B102" s="325"/>
      <c r="C102" s="326" t="s">
        <v>1845</v>
      </c>
      <c r="D102" s="327" t="s">
        <v>183</v>
      </c>
      <c r="E102" s="328">
        <v>2</v>
      </c>
      <c r="F102" s="328"/>
      <c r="G102" s="329">
        <f t="shared" si="23"/>
        <v>0</v>
      </c>
      <c r="H102" s="299"/>
      <c r="I102" s="1023"/>
      <c r="J102" s="1018"/>
      <c r="K102" s="299"/>
      <c r="L102" s="299"/>
      <c r="M102" s="299"/>
      <c r="N102" s="299"/>
      <c r="O102" s="1021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299"/>
      <c r="BE102" s="299"/>
      <c r="BF102" s="299"/>
      <c r="BG102" s="299"/>
      <c r="BH102" s="299"/>
      <c r="BI102" s="299"/>
      <c r="BJ102" s="299"/>
      <c r="BK102" s="299"/>
      <c r="BL102" s="299"/>
      <c r="BM102" s="299"/>
      <c r="BN102" s="299"/>
      <c r="BO102" s="299"/>
      <c r="BP102" s="299"/>
      <c r="BQ102" s="299"/>
      <c r="BR102" s="299"/>
      <c r="BS102" s="299"/>
      <c r="BT102" s="299"/>
      <c r="BU102" s="299"/>
      <c r="BV102" s="299"/>
      <c r="BW102" s="299"/>
      <c r="BX102" s="299"/>
      <c r="BY102" s="299"/>
      <c r="BZ102" s="299"/>
      <c r="CA102" s="299"/>
      <c r="CB102" s="299"/>
      <c r="CC102" s="299"/>
      <c r="CD102" s="299"/>
      <c r="CE102" s="299"/>
      <c r="CF102" s="299"/>
      <c r="CG102" s="299"/>
      <c r="CH102" s="299"/>
      <c r="CI102" s="299"/>
      <c r="CJ102" s="299"/>
      <c r="CK102" s="299"/>
      <c r="CL102" s="299"/>
      <c r="CM102" s="299"/>
      <c r="CN102" s="299"/>
      <c r="CO102" s="299"/>
      <c r="CP102" s="299"/>
      <c r="CQ102" s="299"/>
      <c r="CR102" s="299"/>
      <c r="CS102" s="299"/>
      <c r="CT102" s="299"/>
      <c r="CU102" s="299"/>
      <c r="CV102" s="299"/>
      <c r="CW102" s="299"/>
      <c r="CX102" s="299"/>
      <c r="CY102" s="299"/>
      <c r="CZ102" s="299"/>
      <c r="DA102" s="299"/>
      <c r="DB102" s="299"/>
      <c r="DC102" s="299"/>
      <c r="DD102" s="299"/>
      <c r="DE102" s="299"/>
      <c r="DF102" s="299"/>
      <c r="DG102" s="299"/>
      <c r="DH102" s="299"/>
      <c r="DI102" s="299"/>
      <c r="DJ102" s="299"/>
      <c r="DK102" s="299"/>
      <c r="DL102" s="299"/>
      <c r="DM102" s="299"/>
      <c r="DN102" s="299"/>
      <c r="DO102" s="299"/>
      <c r="DP102" s="299"/>
      <c r="DQ102" s="299"/>
      <c r="DR102" s="299"/>
      <c r="DS102" s="299"/>
      <c r="DT102" s="299"/>
      <c r="DU102" s="299"/>
      <c r="DV102" s="299"/>
      <c r="DW102" s="299"/>
      <c r="DX102" s="299"/>
      <c r="DY102" s="299"/>
      <c r="DZ102" s="299"/>
      <c r="EA102" s="299"/>
      <c r="EB102" s="299"/>
      <c r="EC102" s="299"/>
    </row>
    <row r="103" spans="1:133">
      <c r="A103" s="324">
        <f t="shared" si="24"/>
        <v>26</v>
      </c>
      <c r="B103" s="325"/>
      <c r="C103" s="326" t="s">
        <v>1846</v>
      </c>
      <c r="D103" s="327" t="s">
        <v>183</v>
      </c>
      <c r="E103" s="328">
        <v>2</v>
      </c>
      <c r="F103" s="328"/>
      <c r="G103" s="329">
        <f t="shared" si="23"/>
        <v>0</v>
      </c>
      <c r="H103" s="299"/>
      <c r="I103" s="1023"/>
      <c r="J103" s="1018"/>
      <c r="K103" s="299"/>
      <c r="L103" s="299"/>
      <c r="M103" s="299"/>
      <c r="N103" s="299"/>
      <c r="O103" s="1021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99"/>
      <c r="BH103" s="299"/>
      <c r="BI103" s="299"/>
      <c r="BJ103" s="299"/>
      <c r="BK103" s="299"/>
      <c r="BL103" s="299"/>
      <c r="BM103" s="299"/>
      <c r="BN103" s="299"/>
      <c r="BO103" s="299"/>
      <c r="BP103" s="299"/>
      <c r="BQ103" s="299"/>
      <c r="BR103" s="299"/>
      <c r="BS103" s="299"/>
      <c r="BT103" s="299"/>
      <c r="BU103" s="299"/>
      <c r="BV103" s="299"/>
      <c r="BW103" s="299"/>
      <c r="BX103" s="299"/>
      <c r="BY103" s="299"/>
      <c r="BZ103" s="299"/>
      <c r="CA103" s="299"/>
      <c r="CB103" s="299"/>
      <c r="CC103" s="299"/>
      <c r="CD103" s="299"/>
      <c r="CE103" s="299"/>
      <c r="CF103" s="299"/>
      <c r="CG103" s="299"/>
      <c r="CH103" s="299"/>
      <c r="CI103" s="299"/>
      <c r="CJ103" s="299"/>
      <c r="CK103" s="299"/>
      <c r="CL103" s="299"/>
      <c r="CM103" s="299"/>
      <c r="CN103" s="299"/>
      <c r="CO103" s="299"/>
      <c r="CP103" s="299"/>
      <c r="CQ103" s="299"/>
      <c r="CR103" s="299"/>
      <c r="CS103" s="299"/>
      <c r="CT103" s="299"/>
      <c r="CU103" s="299"/>
      <c r="CV103" s="299"/>
      <c r="CW103" s="299"/>
      <c r="CX103" s="299"/>
      <c r="CY103" s="299"/>
      <c r="CZ103" s="299"/>
      <c r="DA103" s="299"/>
      <c r="DB103" s="299"/>
      <c r="DC103" s="299"/>
      <c r="DD103" s="299"/>
      <c r="DE103" s="299"/>
      <c r="DF103" s="299"/>
      <c r="DG103" s="299"/>
      <c r="DH103" s="299"/>
      <c r="DI103" s="299"/>
      <c r="DJ103" s="299"/>
      <c r="DK103" s="299"/>
      <c r="DL103" s="299"/>
      <c r="DM103" s="299"/>
      <c r="DN103" s="299"/>
      <c r="DO103" s="299"/>
      <c r="DP103" s="299"/>
      <c r="DQ103" s="299"/>
      <c r="DR103" s="299"/>
      <c r="DS103" s="299"/>
      <c r="DT103" s="299"/>
      <c r="DU103" s="299"/>
      <c r="DV103" s="299"/>
      <c r="DW103" s="299"/>
      <c r="DX103" s="299"/>
      <c r="DY103" s="299"/>
      <c r="DZ103" s="299"/>
      <c r="EA103" s="299"/>
      <c r="EB103" s="299"/>
      <c r="EC103" s="299"/>
    </row>
    <row r="104" spans="1:133">
      <c r="A104" s="324">
        <f t="shared" si="24"/>
        <v>27</v>
      </c>
      <c r="B104" s="325"/>
      <c r="C104" s="326" t="s">
        <v>1847</v>
      </c>
      <c r="D104" s="327" t="s">
        <v>183</v>
      </c>
      <c r="E104" s="328">
        <v>2</v>
      </c>
      <c r="F104" s="328"/>
      <c r="G104" s="329">
        <f t="shared" si="23"/>
        <v>0</v>
      </c>
      <c r="H104" s="299"/>
      <c r="I104" s="1023"/>
      <c r="J104" s="1018"/>
      <c r="K104" s="299"/>
      <c r="L104" s="299"/>
      <c r="M104" s="299"/>
      <c r="N104" s="299"/>
      <c r="O104" s="1021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299"/>
      <c r="BE104" s="299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299"/>
      <c r="BT104" s="299"/>
      <c r="BU104" s="299"/>
      <c r="BV104" s="299"/>
      <c r="BW104" s="299"/>
      <c r="BX104" s="299"/>
      <c r="BY104" s="299"/>
      <c r="BZ104" s="299"/>
      <c r="CA104" s="299"/>
      <c r="CB104" s="299"/>
      <c r="CC104" s="299"/>
      <c r="CD104" s="299"/>
      <c r="CE104" s="299"/>
      <c r="CF104" s="299"/>
      <c r="CG104" s="299"/>
      <c r="CH104" s="299"/>
      <c r="CI104" s="299"/>
      <c r="CJ104" s="299"/>
      <c r="CK104" s="299"/>
      <c r="CL104" s="299"/>
      <c r="CM104" s="299"/>
      <c r="CN104" s="299"/>
      <c r="CO104" s="299"/>
      <c r="CP104" s="299"/>
      <c r="CQ104" s="299"/>
      <c r="CR104" s="299"/>
      <c r="CS104" s="299"/>
      <c r="CT104" s="299"/>
      <c r="CU104" s="299"/>
      <c r="CV104" s="299"/>
      <c r="CW104" s="299"/>
      <c r="CX104" s="299"/>
      <c r="CY104" s="299"/>
      <c r="CZ104" s="299"/>
      <c r="DA104" s="299"/>
      <c r="DB104" s="299"/>
      <c r="DC104" s="299"/>
      <c r="DD104" s="299"/>
      <c r="DE104" s="299"/>
      <c r="DF104" s="299"/>
      <c r="DG104" s="299"/>
      <c r="DH104" s="299"/>
      <c r="DI104" s="299"/>
      <c r="DJ104" s="299"/>
      <c r="DK104" s="299"/>
      <c r="DL104" s="299"/>
      <c r="DM104" s="299"/>
      <c r="DN104" s="299"/>
      <c r="DO104" s="299"/>
      <c r="DP104" s="299"/>
      <c r="DQ104" s="299"/>
      <c r="DR104" s="299"/>
      <c r="DS104" s="299"/>
      <c r="DT104" s="299"/>
      <c r="DU104" s="299"/>
      <c r="DV104" s="299"/>
      <c r="DW104" s="299"/>
      <c r="DX104" s="299"/>
      <c r="DY104" s="299"/>
      <c r="DZ104" s="299"/>
      <c r="EA104" s="299"/>
      <c r="EB104" s="299"/>
      <c r="EC104" s="299"/>
    </row>
    <row r="105" spans="1:133">
      <c r="A105" s="324">
        <f t="shared" si="24"/>
        <v>28</v>
      </c>
      <c r="B105" s="325"/>
      <c r="C105" s="326" t="s">
        <v>1848</v>
      </c>
      <c r="D105" s="327" t="s">
        <v>183</v>
      </c>
      <c r="E105" s="328">
        <v>12</v>
      </c>
      <c r="F105" s="328"/>
      <c r="G105" s="329">
        <f t="shared" si="23"/>
        <v>0</v>
      </c>
      <c r="H105" s="299"/>
      <c r="I105" s="1023"/>
      <c r="J105" s="1018"/>
      <c r="K105" s="299"/>
      <c r="L105" s="299"/>
      <c r="M105" s="299"/>
      <c r="N105" s="299"/>
      <c r="O105" s="1021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299"/>
      <c r="BE105" s="299"/>
      <c r="BF105" s="299"/>
      <c r="BG105" s="299"/>
      <c r="BH105" s="299"/>
      <c r="BI105" s="299"/>
      <c r="BJ105" s="299"/>
      <c r="BK105" s="299"/>
      <c r="BL105" s="299"/>
      <c r="BM105" s="299"/>
      <c r="BN105" s="299"/>
      <c r="BO105" s="299"/>
      <c r="BP105" s="299"/>
      <c r="BQ105" s="299"/>
      <c r="BR105" s="299"/>
      <c r="BS105" s="299"/>
      <c r="BT105" s="299"/>
      <c r="BU105" s="299"/>
      <c r="BV105" s="299"/>
      <c r="BW105" s="299"/>
      <c r="BX105" s="299"/>
      <c r="BY105" s="299"/>
      <c r="BZ105" s="299"/>
      <c r="CA105" s="299"/>
      <c r="CB105" s="299"/>
      <c r="CC105" s="299"/>
      <c r="CD105" s="299"/>
      <c r="CE105" s="299"/>
      <c r="CF105" s="299"/>
      <c r="CG105" s="299"/>
      <c r="CH105" s="299"/>
      <c r="CI105" s="299"/>
      <c r="CJ105" s="299"/>
      <c r="CK105" s="299"/>
      <c r="CL105" s="299"/>
      <c r="CM105" s="299"/>
      <c r="CN105" s="299"/>
      <c r="CO105" s="299"/>
      <c r="CP105" s="299"/>
      <c r="CQ105" s="299"/>
      <c r="CR105" s="299"/>
      <c r="CS105" s="299"/>
      <c r="CT105" s="299"/>
      <c r="CU105" s="299"/>
      <c r="CV105" s="299"/>
      <c r="CW105" s="299"/>
      <c r="CX105" s="299"/>
      <c r="CY105" s="299"/>
      <c r="CZ105" s="299"/>
      <c r="DA105" s="299"/>
      <c r="DB105" s="299"/>
      <c r="DC105" s="299"/>
      <c r="DD105" s="299"/>
      <c r="DE105" s="299"/>
      <c r="DF105" s="299"/>
      <c r="DG105" s="299"/>
      <c r="DH105" s="299"/>
      <c r="DI105" s="299"/>
      <c r="DJ105" s="299"/>
      <c r="DK105" s="299"/>
      <c r="DL105" s="299"/>
      <c r="DM105" s="299"/>
      <c r="DN105" s="299"/>
      <c r="DO105" s="299"/>
      <c r="DP105" s="299"/>
      <c r="DQ105" s="299"/>
      <c r="DR105" s="299"/>
      <c r="DS105" s="299"/>
      <c r="DT105" s="299"/>
      <c r="DU105" s="299"/>
      <c r="DV105" s="299"/>
      <c r="DW105" s="299"/>
      <c r="DX105" s="299"/>
      <c r="DY105" s="299"/>
      <c r="DZ105" s="299"/>
      <c r="EA105" s="299"/>
      <c r="EB105" s="299"/>
      <c r="EC105" s="299"/>
    </row>
    <row r="106" spans="1:133">
      <c r="A106" s="324">
        <f t="shared" si="24"/>
        <v>29</v>
      </c>
      <c r="B106" s="325"/>
      <c r="C106" s="326" t="s">
        <v>1849</v>
      </c>
      <c r="D106" s="327" t="s">
        <v>183</v>
      </c>
      <c r="E106" s="328">
        <v>6</v>
      </c>
      <c r="F106" s="328"/>
      <c r="G106" s="329">
        <f t="shared" si="23"/>
        <v>0</v>
      </c>
      <c r="H106" s="299"/>
      <c r="I106" s="1023"/>
      <c r="J106" s="1018"/>
      <c r="K106" s="299"/>
      <c r="L106" s="299"/>
      <c r="M106" s="299"/>
      <c r="N106" s="299"/>
      <c r="O106" s="1021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299"/>
      <c r="BW106" s="299"/>
      <c r="BX106" s="299"/>
      <c r="BY106" s="299"/>
      <c r="BZ106" s="299"/>
      <c r="CA106" s="299"/>
      <c r="CB106" s="299"/>
      <c r="CC106" s="299"/>
      <c r="CD106" s="299"/>
      <c r="CE106" s="299"/>
      <c r="CF106" s="299"/>
      <c r="CG106" s="299"/>
      <c r="CH106" s="299"/>
      <c r="CI106" s="299"/>
      <c r="CJ106" s="299"/>
      <c r="CK106" s="299"/>
      <c r="CL106" s="299"/>
      <c r="CM106" s="299"/>
      <c r="CN106" s="299"/>
      <c r="CO106" s="299"/>
      <c r="CP106" s="299"/>
      <c r="CQ106" s="299"/>
      <c r="CR106" s="299"/>
      <c r="CS106" s="299"/>
      <c r="CT106" s="299"/>
      <c r="CU106" s="299"/>
      <c r="CV106" s="299"/>
      <c r="CW106" s="299"/>
      <c r="CX106" s="299"/>
      <c r="CY106" s="299"/>
      <c r="CZ106" s="299"/>
      <c r="DA106" s="299"/>
      <c r="DB106" s="299"/>
      <c r="DC106" s="299"/>
      <c r="DD106" s="299"/>
      <c r="DE106" s="299"/>
      <c r="DF106" s="299"/>
      <c r="DG106" s="299"/>
      <c r="DH106" s="299"/>
      <c r="DI106" s="299"/>
      <c r="DJ106" s="299"/>
      <c r="DK106" s="299"/>
      <c r="DL106" s="299"/>
      <c r="DM106" s="299"/>
      <c r="DN106" s="299"/>
      <c r="DO106" s="299"/>
      <c r="DP106" s="299"/>
      <c r="DQ106" s="299"/>
      <c r="DR106" s="299"/>
      <c r="DS106" s="299"/>
      <c r="DT106" s="299"/>
      <c r="DU106" s="299"/>
      <c r="DV106" s="299"/>
      <c r="DW106" s="299"/>
      <c r="DX106" s="299"/>
      <c r="DY106" s="299"/>
      <c r="DZ106" s="299"/>
      <c r="EA106" s="299"/>
      <c r="EB106" s="299"/>
      <c r="EC106" s="299"/>
    </row>
    <row r="107" spans="1:133">
      <c r="A107" s="324">
        <f t="shared" si="24"/>
        <v>30</v>
      </c>
      <c r="B107" s="325"/>
      <c r="C107" s="326" t="s">
        <v>1850</v>
      </c>
      <c r="D107" s="327" t="s">
        <v>183</v>
      </c>
      <c r="E107" s="328">
        <v>6</v>
      </c>
      <c r="F107" s="328"/>
      <c r="G107" s="329">
        <f t="shared" si="23"/>
        <v>0</v>
      </c>
      <c r="H107" s="299"/>
      <c r="I107" s="1023"/>
      <c r="J107" s="1018"/>
      <c r="K107" s="299"/>
      <c r="L107" s="299"/>
      <c r="M107" s="299"/>
      <c r="N107" s="299"/>
      <c r="O107" s="1021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299"/>
      <c r="BT107" s="299"/>
      <c r="BU107" s="299"/>
      <c r="BV107" s="299"/>
      <c r="BW107" s="299"/>
      <c r="BX107" s="299"/>
      <c r="BY107" s="299"/>
      <c r="BZ107" s="299"/>
      <c r="CA107" s="299"/>
      <c r="CB107" s="299"/>
      <c r="CC107" s="299"/>
      <c r="CD107" s="299"/>
      <c r="CE107" s="299"/>
      <c r="CF107" s="299"/>
      <c r="CG107" s="299"/>
      <c r="CH107" s="299"/>
      <c r="CI107" s="299"/>
      <c r="CJ107" s="299"/>
      <c r="CK107" s="299"/>
      <c r="CL107" s="299"/>
      <c r="CM107" s="299"/>
      <c r="CN107" s="299"/>
      <c r="CO107" s="299"/>
      <c r="CP107" s="299"/>
      <c r="CQ107" s="299"/>
      <c r="CR107" s="299"/>
      <c r="CS107" s="299"/>
      <c r="CT107" s="299"/>
      <c r="CU107" s="299"/>
      <c r="CV107" s="299"/>
      <c r="CW107" s="299"/>
      <c r="CX107" s="299"/>
      <c r="CY107" s="299"/>
      <c r="CZ107" s="299"/>
      <c r="DA107" s="299"/>
      <c r="DB107" s="299"/>
      <c r="DC107" s="299"/>
      <c r="DD107" s="299"/>
      <c r="DE107" s="299"/>
      <c r="DF107" s="299"/>
      <c r="DG107" s="299"/>
      <c r="DH107" s="299"/>
      <c r="DI107" s="299"/>
      <c r="DJ107" s="299"/>
      <c r="DK107" s="299"/>
      <c r="DL107" s="299"/>
      <c r="DM107" s="299"/>
      <c r="DN107" s="299"/>
      <c r="DO107" s="299"/>
      <c r="DP107" s="299"/>
      <c r="DQ107" s="299"/>
      <c r="DR107" s="299"/>
      <c r="DS107" s="299"/>
      <c r="DT107" s="299"/>
      <c r="DU107" s="299"/>
      <c r="DV107" s="299"/>
      <c r="DW107" s="299"/>
      <c r="DX107" s="299"/>
      <c r="DY107" s="299"/>
      <c r="DZ107" s="299"/>
      <c r="EA107" s="299"/>
      <c r="EB107" s="299"/>
      <c r="EC107" s="299"/>
    </row>
    <row r="108" spans="1:133">
      <c r="A108" s="324">
        <f t="shared" si="24"/>
        <v>31</v>
      </c>
      <c r="B108" s="325"/>
      <c r="C108" s="326" t="s">
        <v>1851</v>
      </c>
      <c r="D108" s="327" t="s">
        <v>183</v>
      </c>
      <c r="E108" s="328">
        <v>10</v>
      </c>
      <c r="F108" s="328"/>
      <c r="G108" s="329">
        <f t="shared" si="23"/>
        <v>0</v>
      </c>
      <c r="H108" s="299"/>
      <c r="I108" s="1023"/>
      <c r="J108" s="1018"/>
      <c r="K108" s="299"/>
      <c r="L108" s="299"/>
      <c r="M108" s="299"/>
      <c r="N108" s="299"/>
      <c r="O108" s="1021">
        <v>2</v>
      </c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>
        <v>1</v>
      </c>
      <c r="AB108" s="299">
        <v>7</v>
      </c>
      <c r="AC108" s="299">
        <v>7</v>
      </c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>
        <v>2</v>
      </c>
      <c r="BA108" s="299">
        <f>IF(AZ108=1,G108,0)</f>
        <v>0</v>
      </c>
      <c r="BB108" s="299">
        <f>IF(AZ108=2,G108,0)</f>
        <v>0</v>
      </c>
      <c r="BC108" s="299">
        <f>IF(AZ108=3,G108,0)</f>
        <v>0</v>
      </c>
      <c r="BD108" s="299">
        <f>IF(AZ108=4,G108,0)</f>
        <v>0</v>
      </c>
      <c r="BE108" s="299">
        <f>IF(AZ108=5,G108,0)</f>
        <v>0</v>
      </c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299"/>
      <c r="BT108" s="299"/>
      <c r="BU108" s="299"/>
      <c r="BV108" s="299"/>
      <c r="BW108" s="299"/>
      <c r="BX108" s="299"/>
      <c r="BY108" s="299"/>
      <c r="BZ108" s="299"/>
      <c r="CA108" s="299"/>
      <c r="CB108" s="299"/>
      <c r="CC108" s="299"/>
      <c r="CD108" s="299"/>
      <c r="CE108" s="299"/>
      <c r="CF108" s="299"/>
      <c r="CG108" s="299"/>
      <c r="CH108" s="299"/>
      <c r="CI108" s="299"/>
      <c r="CJ108" s="299"/>
      <c r="CK108" s="299"/>
      <c r="CL108" s="299"/>
      <c r="CM108" s="299"/>
      <c r="CN108" s="299"/>
      <c r="CO108" s="299"/>
      <c r="CP108" s="299"/>
      <c r="CQ108" s="299"/>
      <c r="CR108" s="299"/>
      <c r="CS108" s="299"/>
      <c r="CT108" s="299"/>
      <c r="CU108" s="299"/>
      <c r="CV108" s="299"/>
      <c r="CW108" s="299"/>
      <c r="CX108" s="299"/>
      <c r="CY108" s="299"/>
      <c r="CZ108" s="299">
        <v>5.9999999999999995E-4</v>
      </c>
      <c r="DA108" s="299"/>
      <c r="DB108" s="299"/>
      <c r="DC108" s="299"/>
      <c r="DD108" s="299"/>
      <c r="DE108" s="299"/>
      <c r="DF108" s="299"/>
      <c r="DG108" s="299"/>
      <c r="DH108" s="299"/>
      <c r="DI108" s="299"/>
      <c r="DJ108" s="299"/>
      <c r="DK108" s="299"/>
      <c r="DL108" s="299"/>
      <c r="DM108" s="299"/>
      <c r="DN108" s="299"/>
      <c r="DO108" s="299"/>
      <c r="DP108" s="299"/>
      <c r="DQ108" s="299"/>
      <c r="DR108" s="299"/>
      <c r="DS108" s="299"/>
      <c r="DT108" s="299"/>
      <c r="DU108" s="299"/>
      <c r="DV108" s="299"/>
      <c r="DW108" s="299"/>
      <c r="DX108" s="299"/>
      <c r="DY108" s="299"/>
      <c r="DZ108" s="299"/>
      <c r="EA108" s="299"/>
      <c r="EB108" s="299"/>
      <c r="EC108" s="299"/>
    </row>
    <row r="109" spans="1:133">
      <c r="A109" s="324">
        <f t="shared" si="24"/>
        <v>32</v>
      </c>
      <c r="B109" s="325"/>
      <c r="C109" s="326" t="s">
        <v>1852</v>
      </c>
      <c r="D109" s="327" t="s">
        <v>183</v>
      </c>
      <c r="E109" s="328">
        <v>10</v>
      </c>
      <c r="F109" s="328"/>
      <c r="G109" s="329">
        <f t="shared" si="23"/>
        <v>0</v>
      </c>
      <c r="H109" s="299"/>
      <c r="I109" s="1023"/>
      <c r="J109" s="1018"/>
      <c r="K109" s="299"/>
      <c r="L109" s="299"/>
      <c r="M109" s="299"/>
      <c r="N109" s="299"/>
      <c r="O109" s="1021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299"/>
      <c r="BT109" s="299"/>
      <c r="BU109" s="299"/>
      <c r="BV109" s="299"/>
      <c r="BW109" s="299"/>
      <c r="BX109" s="299"/>
      <c r="BY109" s="299"/>
      <c r="BZ109" s="299"/>
      <c r="CA109" s="299"/>
      <c r="CB109" s="299"/>
      <c r="CC109" s="299"/>
      <c r="CD109" s="299"/>
      <c r="CE109" s="299"/>
      <c r="CF109" s="299"/>
      <c r="CG109" s="299"/>
      <c r="CH109" s="299"/>
      <c r="CI109" s="299"/>
      <c r="CJ109" s="299"/>
      <c r="CK109" s="299"/>
      <c r="CL109" s="299"/>
      <c r="CM109" s="299"/>
      <c r="CN109" s="299"/>
      <c r="CO109" s="299"/>
      <c r="CP109" s="299"/>
      <c r="CQ109" s="299"/>
      <c r="CR109" s="299"/>
      <c r="CS109" s="299"/>
      <c r="CT109" s="299"/>
      <c r="CU109" s="299"/>
      <c r="CV109" s="299"/>
      <c r="CW109" s="299"/>
      <c r="CX109" s="299"/>
      <c r="CY109" s="299"/>
      <c r="CZ109" s="299"/>
      <c r="DA109" s="299"/>
      <c r="DB109" s="299"/>
      <c r="DC109" s="299"/>
      <c r="DD109" s="299"/>
      <c r="DE109" s="299"/>
      <c r="DF109" s="299"/>
      <c r="DG109" s="299"/>
      <c r="DH109" s="299"/>
      <c r="DI109" s="299"/>
      <c r="DJ109" s="299"/>
      <c r="DK109" s="299"/>
      <c r="DL109" s="299"/>
      <c r="DM109" s="299"/>
      <c r="DN109" s="299"/>
      <c r="DO109" s="299"/>
      <c r="DP109" s="299"/>
      <c r="DQ109" s="299"/>
      <c r="DR109" s="299"/>
      <c r="DS109" s="299"/>
      <c r="DT109" s="299"/>
      <c r="DU109" s="299"/>
      <c r="DV109" s="299"/>
      <c r="DW109" s="299"/>
      <c r="DX109" s="299"/>
      <c r="DY109" s="299"/>
      <c r="DZ109" s="299"/>
      <c r="EA109" s="299"/>
      <c r="EB109" s="299"/>
      <c r="EC109" s="299"/>
    </row>
    <row r="110" spans="1:133">
      <c r="A110" s="324">
        <f t="shared" si="24"/>
        <v>33</v>
      </c>
      <c r="B110" s="325"/>
      <c r="C110" s="326" t="s">
        <v>1853</v>
      </c>
      <c r="D110" s="327" t="s">
        <v>183</v>
      </c>
      <c r="E110" s="328">
        <v>17</v>
      </c>
      <c r="F110" s="328"/>
      <c r="G110" s="329">
        <f t="shared" si="23"/>
        <v>0</v>
      </c>
      <c r="H110" s="299"/>
      <c r="I110" s="1023"/>
      <c r="J110" s="1018"/>
      <c r="K110" s="299"/>
      <c r="L110" s="299"/>
      <c r="M110" s="299"/>
      <c r="N110" s="299"/>
      <c r="O110" s="1021">
        <v>2</v>
      </c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>
        <v>1</v>
      </c>
      <c r="AB110" s="299">
        <v>7</v>
      </c>
      <c r="AC110" s="299">
        <v>7</v>
      </c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>
        <v>2</v>
      </c>
      <c r="BA110" s="299">
        <f>IF(AZ110=1,G110,0)</f>
        <v>0</v>
      </c>
      <c r="BB110" s="299">
        <f>IF(AZ110=2,G110,0)</f>
        <v>0</v>
      </c>
      <c r="BC110" s="299">
        <f>IF(AZ110=3,G110,0)</f>
        <v>0</v>
      </c>
      <c r="BD110" s="299">
        <f>IF(AZ110=4,G110,0)</f>
        <v>0</v>
      </c>
      <c r="BE110" s="299">
        <f>IF(AZ110=5,G110,0)</f>
        <v>0</v>
      </c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 s="299"/>
      <c r="BP110" s="299"/>
      <c r="BQ110" s="299"/>
      <c r="BR110" s="299"/>
      <c r="BS110" s="299"/>
      <c r="BT110" s="299"/>
      <c r="BU110" s="299"/>
      <c r="BV110" s="299"/>
      <c r="BW110" s="299"/>
      <c r="BX110" s="299"/>
      <c r="BY110" s="299"/>
      <c r="BZ110" s="299"/>
      <c r="CA110" s="299"/>
      <c r="CB110" s="299"/>
      <c r="CC110" s="299"/>
      <c r="CD110" s="299"/>
      <c r="CE110" s="299"/>
      <c r="CF110" s="299"/>
      <c r="CG110" s="299"/>
      <c r="CH110" s="299"/>
      <c r="CI110" s="299"/>
      <c r="CJ110" s="299"/>
      <c r="CK110" s="299"/>
      <c r="CL110" s="299"/>
      <c r="CM110" s="299"/>
      <c r="CN110" s="299"/>
      <c r="CO110" s="299"/>
      <c r="CP110" s="299"/>
      <c r="CQ110" s="299"/>
      <c r="CR110" s="299"/>
      <c r="CS110" s="299"/>
      <c r="CT110" s="299"/>
      <c r="CU110" s="299"/>
      <c r="CV110" s="299"/>
      <c r="CW110" s="299"/>
      <c r="CX110" s="299"/>
      <c r="CY110" s="299"/>
      <c r="CZ110" s="299">
        <v>2.0699999999999998E-3</v>
      </c>
      <c r="DA110" s="299"/>
      <c r="DB110" s="299"/>
      <c r="DC110" s="299"/>
      <c r="DD110" s="299"/>
      <c r="DE110" s="299"/>
      <c r="DF110" s="299"/>
      <c r="DG110" s="299"/>
      <c r="DH110" s="299"/>
      <c r="DI110" s="299"/>
      <c r="DJ110" s="299"/>
      <c r="DK110" s="299"/>
      <c r="DL110" s="299"/>
      <c r="DM110" s="299"/>
      <c r="DN110" s="299"/>
      <c r="DO110" s="299"/>
      <c r="DP110" s="299"/>
      <c r="DQ110" s="299"/>
      <c r="DR110" s="299"/>
      <c r="DS110" s="299"/>
      <c r="DT110" s="299"/>
      <c r="DU110" s="299"/>
      <c r="DV110" s="299"/>
      <c r="DW110" s="299"/>
      <c r="DX110" s="299"/>
      <c r="DY110" s="299"/>
      <c r="DZ110" s="299"/>
      <c r="EA110" s="299"/>
      <c r="EB110" s="299"/>
      <c r="EC110" s="299"/>
    </row>
    <row r="111" spans="1:133">
      <c r="A111" s="324">
        <f t="shared" si="24"/>
        <v>34</v>
      </c>
      <c r="B111" s="325"/>
      <c r="C111" s="326" t="s">
        <v>3285</v>
      </c>
      <c r="D111" s="327" t="s">
        <v>1768</v>
      </c>
      <c r="E111" s="328">
        <v>1</v>
      </c>
      <c r="F111" s="328"/>
      <c r="G111" s="329">
        <f t="shared" si="23"/>
        <v>0</v>
      </c>
      <c r="H111" s="299"/>
      <c r="I111" s="1023"/>
      <c r="J111" s="1018"/>
      <c r="K111" s="299"/>
      <c r="L111" s="299"/>
      <c r="M111" s="299"/>
      <c r="N111" s="299"/>
      <c r="O111" s="1021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299"/>
      <c r="BG111" s="299"/>
      <c r="BH111" s="299"/>
      <c r="BI111" s="299"/>
      <c r="BJ111" s="299"/>
      <c r="BK111" s="299"/>
      <c r="BL111" s="299"/>
      <c r="BM111" s="299"/>
      <c r="BN111" s="299"/>
      <c r="BO111" s="299"/>
      <c r="BP111" s="299"/>
      <c r="BQ111" s="299"/>
      <c r="BR111" s="299"/>
      <c r="BS111" s="299"/>
      <c r="BT111" s="299"/>
      <c r="BU111" s="299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299"/>
      <c r="CG111" s="299"/>
      <c r="CH111" s="299"/>
      <c r="CI111" s="299"/>
      <c r="CJ111" s="299"/>
      <c r="CK111" s="299"/>
      <c r="CL111" s="299"/>
      <c r="CM111" s="299"/>
      <c r="CN111" s="299"/>
      <c r="CO111" s="299"/>
      <c r="CP111" s="299"/>
      <c r="CQ111" s="299"/>
      <c r="CR111" s="299"/>
      <c r="CS111" s="299"/>
      <c r="CT111" s="299"/>
      <c r="CU111" s="299"/>
      <c r="CV111" s="299"/>
      <c r="CW111" s="299"/>
      <c r="CX111" s="299"/>
      <c r="CY111" s="299"/>
      <c r="CZ111" s="299"/>
      <c r="DA111" s="299"/>
      <c r="DB111" s="299"/>
      <c r="DC111" s="299"/>
      <c r="DD111" s="299"/>
      <c r="DE111" s="299"/>
      <c r="DF111" s="299"/>
      <c r="DG111" s="299"/>
      <c r="DH111" s="299"/>
      <c r="DI111" s="299"/>
      <c r="DJ111" s="299"/>
      <c r="DK111" s="299"/>
      <c r="DL111" s="299"/>
      <c r="DM111" s="299"/>
      <c r="DN111" s="299"/>
      <c r="DO111" s="299"/>
      <c r="DP111" s="299"/>
      <c r="DQ111" s="299"/>
      <c r="DR111" s="299"/>
      <c r="DS111" s="299"/>
      <c r="DT111" s="299"/>
      <c r="DU111" s="299"/>
      <c r="DV111" s="299"/>
      <c r="DW111" s="299"/>
      <c r="DX111" s="299"/>
      <c r="DY111" s="299"/>
      <c r="DZ111" s="299"/>
      <c r="EA111" s="299"/>
      <c r="EB111" s="299"/>
      <c r="EC111" s="299"/>
    </row>
    <row r="112" spans="1:133">
      <c r="A112" s="324">
        <f t="shared" si="24"/>
        <v>35</v>
      </c>
      <c r="B112" s="325"/>
      <c r="C112" s="326" t="s">
        <v>1854</v>
      </c>
      <c r="D112" s="327" t="s">
        <v>183</v>
      </c>
      <c r="E112" s="328">
        <v>32</v>
      </c>
      <c r="F112" s="328"/>
      <c r="G112" s="329">
        <f t="shared" si="23"/>
        <v>0</v>
      </c>
      <c r="H112" s="299"/>
      <c r="I112" s="1023"/>
      <c r="J112" s="1018"/>
      <c r="K112" s="299"/>
      <c r="L112" s="299"/>
      <c r="M112" s="299"/>
      <c r="N112" s="299"/>
      <c r="O112" s="1021">
        <v>2</v>
      </c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>
        <v>1</v>
      </c>
      <c r="AB112" s="299">
        <v>7</v>
      </c>
      <c r="AC112" s="299">
        <v>7</v>
      </c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99">
        <v>2</v>
      </c>
      <c r="BA112" s="299">
        <f>IF(AZ112=1,G112,0)</f>
        <v>0</v>
      </c>
      <c r="BB112" s="299">
        <f>IF(AZ112=2,G112,0)</f>
        <v>0</v>
      </c>
      <c r="BC112" s="299">
        <f>IF(AZ112=3,G112,0)</f>
        <v>0</v>
      </c>
      <c r="BD112" s="299">
        <f>IF(AZ112=4,G112,0)</f>
        <v>0</v>
      </c>
      <c r="BE112" s="299">
        <f>IF(AZ112=5,G112,0)</f>
        <v>0</v>
      </c>
      <c r="BF112" s="299"/>
      <c r="BG112" s="299"/>
      <c r="BH112" s="299"/>
      <c r="BI112" s="299"/>
      <c r="BJ112" s="299"/>
      <c r="BK112" s="299"/>
      <c r="BL112" s="299"/>
      <c r="BM112" s="299"/>
      <c r="BN112" s="299"/>
      <c r="BO112" s="299"/>
      <c r="BP112" s="299"/>
      <c r="BQ112" s="299"/>
      <c r="BR112" s="299"/>
      <c r="BS112" s="299"/>
      <c r="BT112" s="299"/>
      <c r="BU112" s="299"/>
      <c r="BV112" s="299"/>
      <c r="BW112" s="299"/>
      <c r="BX112" s="299"/>
      <c r="BY112" s="299"/>
      <c r="BZ112" s="299"/>
      <c r="CA112" s="299"/>
      <c r="CB112" s="299"/>
      <c r="CC112" s="299"/>
      <c r="CD112" s="299"/>
      <c r="CE112" s="299"/>
      <c r="CF112" s="299"/>
      <c r="CG112" s="299"/>
      <c r="CH112" s="299"/>
      <c r="CI112" s="299"/>
      <c r="CJ112" s="299"/>
      <c r="CK112" s="299"/>
      <c r="CL112" s="299"/>
      <c r="CM112" s="299"/>
      <c r="CN112" s="299"/>
      <c r="CO112" s="299"/>
      <c r="CP112" s="299"/>
      <c r="CQ112" s="299"/>
      <c r="CR112" s="299"/>
      <c r="CS112" s="299"/>
      <c r="CT112" s="299"/>
      <c r="CU112" s="299"/>
      <c r="CV112" s="299"/>
      <c r="CW112" s="299"/>
      <c r="CX112" s="299"/>
      <c r="CY112" s="299"/>
      <c r="CZ112" s="299">
        <v>2.6700000000000001E-3</v>
      </c>
      <c r="DA112" s="299"/>
      <c r="DB112" s="299"/>
      <c r="DC112" s="299"/>
      <c r="DD112" s="299"/>
      <c r="DE112" s="299"/>
      <c r="DF112" s="299"/>
      <c r="DG112" s="299"/>
      <c r="DH112" s="299"/>
      <c r="DI112" s="299"/>
      <c r="DJ112" s="299"/>
      <c r="DK112" s="299"/>
      <c r="DL112" s="299"/>
      <c r="DM112" s="299"/>
      <c r="DN112" s="299"/>
      <c r="DO112" s="299"/>
      <c r="DP112" s="299"/>
      <c r="DQ112" s="299"/>
      <c r="DR112" s="299"/>
      <c r="DS112" s="299"/>
      <c r="DT112" s="299"/>
      <c r="DU112" s="299"/>
      <c r="DV112" s="299"/>
      <c r="DW112" s="299"/>
      <c r="DX112" s="299"/>
      <c r="DY112" s="299"/>
      <c r="DZ112" s="299"/>
      <c r="EA112" s="299"/>
      <c r="EB112" s="299"/>
      <c r="EC112" s="299"/>
    </row>
    <row r="113" spans="1:133">
      <c r="A113" s="324">
        <f t="shared" si="24"/>
        <v>36</v>
      </c>
      <c r="B113" s="325" t="s">
        <v>1855</v>
      </c>
      <c r="C113" s="326" t="s">
        <v>1856</v>
      </c>
      <c r="D113" s="327" t="s">
        <v>12</v>
      </c>
      <c r="E113" s="328">
        <f>SUM(G84:G112)*0.1</f>
        <v>0</v>
      </c>
      <c r="F113" s="328"/>
      <c r="G113" s="329">
        <f t="shared" si="23"/>
        <v>0</v>
      </c>
      <c r="H113" s="299"/>
      <c r="I113" s="1018"/>
      <c r="J113" s="1018"/>
      <c r="K113" s="299"/>
      <c r="L113" s="299"/>
      <c r="M113" s="299"/>
      <c r="N113" s="299"/>
      <c r="O113" s="1021">
        <v>2</v>
      </c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>
        <v>7</v>
      </c>
      <c r="AB113" s="299">
        <v>1002</v>
      </c>
      <c r="AC113" s="299">
        <v>5</v>
      </c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>
        <v>2</v>
      </c>
      <c r="BA113" s="299">
        <f>IF(AZ113=1,G113,0)</f>
        <v>0</v>
      </c>
      <c r="BB113" s="299">
        <f>IF(AZ113=2,G113,0)</f>
        <v>0</v>
      </c>
      <c r="BC113" s="299">
        <f>IF(AZ113=3,G113,0)</f>
        <v>0</v>
      </c>
      <c r="BD113" s="299">
        <f>IF(AZ113=4,G113,0)</f>
        <v>0</v>
      </c>
      <c r="BE113" s="299">
        <f>IF(AZ113=5,G113,0)</f>
        <v>0</v>
      </c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299"/>
      <c r="BX113" s="299"/>
      <c r="BY113" s="299"/>
      <c r="BZ113" s="299"/>
      <c r="CA113" s="299"/>
      <c r="CB113" s="299"/>
      <c r="CC113" s="299"/>
      <c r="CD113" s="299"/>
      <c r="CE113" s="299"/>
      <c r="CF113" s="299"/>
      <c r="CG113" s="299"/>
      <c r="CH113" s="299"/>
      <c r="CI113" s="299"/>
      <c r="CJ113" s="299"/>
      <c r="CK113" s="299"/>
      <c r="CL113" s="299"/>
      <c r="CM113" s="299"/>
      <c r="CN113" s="299"/>
      <c r="CO113" s="299"/>
      <c r="CP113" s="299"/>
      <c r="CQ113" s="299"/>
      <c r="CR113" s="299"/>
      <c r="CS113" s="299"/>
      <c r="CT113" s="299"/>
      <c r="CU113" s="299"/>
      <c r="CV113" s="299"/>
      <c r="CW113" s="299"/>
      <c r="CX113" s="299"/>
      <c r="CY113" s="299"/>
      <c r="CZ113" s="299">
        <v>0</v>
      </c>
      <c r="DA113" s="299"/>
      <c r="DB113" s="299"/>
      <c r="DC113" s="299"/>
      <c r="DD113" s="299"/>
      <c r="DE113" s="299"/>
      <c r="DF113" s="299"/>
      <c r="DG113" s="299"/>
      <c r="DH113" s="299"/>
      <c r="DI113" s="299"/>
      <c r="DJ113" s="299"/>
      <c r="DK113" s="299"/>
      <c r="DL113" s="299"/>
      <c r="DM113" s="299"/>
      <c r="DN113" s="299"/>
      <c r="DO113" s="299"/>
      <c r="DP113" s="299"/>
      <c r="DQ113" s="299"/>
      <c r="DR113" s="299"/>
      <c r="DS113" s="299"/>
      <c r="DT113" s="299"/>
      <c r="DU113" s="299"/>
      <c r="DV113" s="299"/>
      <c r="DW113" s="299"/>
      <c r="DX113" s="299"/>
      <c r="DY113" s="299"/>
      <c r="DZ113" s="299"/>
      <c r="EA113" s="299"/>
      <c r="EB113" s="299"/>
      <c r="EC113" s="299"/>
    </row>
    <row r="114" spans="1:133">
      <c r="A114" s="330"/>
      <c r="B114" s="331" t="s">
        <v>94</v>
      </c>
      <c r="C114" s="332" t="str">
        <f>CONCATENATE(B77," ",C77)</f>
        <v>734 Armatury</v>
      </c>
      <c r="D114" s="330"/>
      <c r="E114" s="333"/>
      <c r="F114" s="333"/>
      <c r="G114" s="334">
        <f>SUM(G77:G113)</f>
        <v>0</v>
      </c>
      <c r="H114" s="299"/>
      <c r="I114" s="1018"/>
      <c r="J114" s="1018"/>
      <c r="K114" s="299"/>
      <c r="L114" s="299"/>
      <c r="M114" s="299"/>
      <c r="N114" s="299"/>
      <c r="O114" s="1021">
        <v>4</v>
      </c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1022">
        <f>SUM(BA77:BA113)</f>
        <v>0</v>
      </c>
      <c r="BB114" s="1022">
        <f>SUM(BB77:BB113)</f>
        <v>0</v>
      </c>
      <c r="BC114" s="1022">
        <f>SUM(BC77:BC113)</f>
        <v>0</v>
      </c>
      <c r="BD114" s="1022">
        <f>SUM(BD77:BD113)</f>
        <v>0</v>
      </c>
      <c r="BE114" s="1022">
        <f>SUM(BE77:BE113)</f>
        <v>0</v>
      </c>
      <c r="BF114" s="299"/>
      <c r="BG114" s="299"/>
      <c r="BH114" s="299"/>
      <c r="BI114" s="299"/>
      <c r="BJ114" s="299"/>
      <c r="BK114" s="299"/>
      <c r="BL114" s="299"/>
      <c r="BM114" s="299"/>
      <c r="BN114" s="299"/>
      <c r="BO114" s="299"/>
      <c r="BP114" s="299"/>
      <c r="BQ114" s="299"/>
      <c r="BR114" s="299"/>
      <c r="BS114" s="299"/>
      <c r="BT114" s="299"/>
      <c r="BU114" s="299"/>
      <c r="BV114" s="299"/>
      <c r="BW114" s="299"/>
      <c r="BX114" s="299"/>
      <c r="BY114" s="299"/>
      <c r="BZ114" s="299"/>
      <c r="CA114" s="299"/>
      <c r="CB114" s="299"/>
      <c r="CC114" s="299"/>
      <c r="CD114" s="299"/>
      <c r="CE114" s="299"/>
      <c r="CF114" s="299"/>
      <c r="CG114" s="299"/>
      <c r="CH114" s="299"/>
      <c r="CI114" s="299"/>
      <c r="CJ114" s="299"/>
      <c r="CK114" s="299"/>
      <c r="CL114" s="299"/>
      <c r="CM114" s="299"/>
      <c r="CN114" s="299"/>
      <c r="CO114" s="299"/>
      <c r="CP114" s="299"/>
      <c r="CQ114" s="299"/>
      <c r="CR114" s="299"/>
      <c r="CS114" s="299"/>
      <c r="CT114" s="299"/>
      <c r="CU114" s="299"/>
      <c r="CV114" s="299"/>
      <c r="CW114" s="299"/>
      <c r="CX114" s="299"/>
      <c r="CY114" s="299"/>
      <c r="CZ114" s="299"/>
      <c r="DA114" s="299"/>
      <c r="DB114" s="299"/>
      <c r="DC114" s="299"/>
      <c r="DD114" s="299"/>
      <c r="DE114" s="299"/>
      <c r="DF114" s="299"/>
      <c r="DG114" s="299"/>
      <c r="DH114" s="299"/>
      <c r="DI114" s="299"/>
      <c r="DJ114" s="299"/>
      <c r="DK114" s="299"/>
      <c r="DL114" s="299"/>
      <c r="DM114" s="299"/>
      <c r="DN114" s="299"/>
      <c r="DO114" s="299"/>
      <c r="DP114" s="299"/>
      <c r="DQ114" s="299"/>
      <c r="DR114" s="299"/>
      <c r="DS114" s="299"/>
      <c r="DT114" s="299"/>
      <c r="DU114" s="299"/>
      <c r="DV114" s="299"/>
      <c r="DW114" s="299"/>
      <c r="DX114" s="299"/>
      <c r="DY114" s="299"/>
      <c r="DZ114" s="299"/>
      <c r="EA114" s="299"/>
      <c r="EB114" s="299"/>
      <c r="EC114" s="299"/>
    </row>
    <row r="115" spans="1:133">
      <c r="A115" s="318" t="s">
        <v>90</v>
      </c>
      <c r="B115" s="525" t="s">
        <v>1072</v>
      </c>
      <c r="C115" s="320" t="s">
        <v>1073</v>
      </c>
      <c r="D115" s="321"/>
      <c r="E115" s="322"/>
      <c r="F115" s="322"/>
      <c r="G115" s="323"/>
      <c r="H115" s="1019"/>
      <c r="I115" s="1020"/>
      <c r="J115" s="1018"/>
      <c r="K115" s="299"/>
      <c r="L115" s="299"/>
      <c r="M115" s="299"/>
      <c r="N115" s="299"/>
      <c r="O115" s="1021">
        <v>1</v>
      </c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299"/>
      <c r="BG115" s="299"/>
      <c r="BH115" s="299"/>
      <c r="BI115" s="299"/>
      <c r="BJ115" s="299"/>
      <c r="BK115" s="299"/>
      <c r="BL115" s="299"/>
      <c r="BM115" s="299"/>
      <c r="BN115" s="299"/>
      <c r="BO115" s="299"/>
      <c r="BP115" s="299"/>
      <c r="BQ115" s="299"/>
      <c r="BR115" s="299"/>
      <c r="BS115" s="299"/>
      <c r="BT115" s="299"/>
      <c r="BU115" s="299"/>
      <c r="BV115" s="299"/>
      <c r="BW115" s="299"/>
      <c r="BX115" s="299"/>
      <c r="BY115" s="299"/>
      <c r="BZ115" s="299"/>
      <c r="CA115" s="299"/>
      <c r="CB115" s="299"/>
      <c r="CC115" s="299"/>
      <c r="CD115" s="299"/>
      <c r="CE115" s="299"/>
      <c r="CF115" s="299"/>
      <c r="CG115" s="299"/>
      <c r="CH115" s="299"/>
      <c r="CI115" s="299"/>
      <c r="CJ115" s="299"/>
      <c r="CK115" s="299"/>
      <c r="CL115" s="299"/>
      <c r="CM115" s="299"/>
      <c r="CN115" s="299"/>
      <c r="CO115" s="299"/>
      <c r="CP115" s="299"/>
      <c r="CQ115" s="299"/>
      <c r="CR115" s="299"/>
      <c r="CS115" s="299"/>
      <c r="CT115" s="299"/>
      <c r="CU115" s="299"/>
      <c r="CV115" s="299"/>
      <c r="CW115" s="299"/>
      <c r="CX115" s="299"/>
      <c r="CY115" s="299"/>
      <c r="CZ115" s="299"/>
      <c r="DA115" s="299"/>
      <c r="DB115" s="299"/>
      <c r="DC115" s="299"/>
      <c r="DD115" s="299"/>
      <c r="DE115" s="299"/>
      <c r="DF115" s="299"/>
      <c r="DG115" s="299"/>
      <c r="DH115" s="299"/>
      <c r="DI115" s="299"/>
      <c r="DJ115" s="299"/>
      <c r="DK115" s="299"/>
      <c r="DL115" s="299"/>
      <c r="DM115" s="299"/>
      <c r="DN115" s="299"/>
      <c r="DO115" s="299"/>
      <c r="DP115" s="299"/>
      <c r="DQ115" s="299"/>
      <c r="DR115" s="299"/>
      <c r="DS115" s="299"/>
      <c r="DT115" s="299"/>
      <c r="DU115" s="299"/>
      <c r="DV115" s="299"/>
      <c r="DW115" s="299"/>
      <c r="DX115" s="299"/>
      <c r="DY115" s="299"/>
      <c r="DZ115" s="299"/>
      <c r="EA115" s="299"/>
      <c r="EB115" s="299"/>
      <c r="EC115" s="299"/>
    </row>
    <row r="116" spans="1:133">
      <c r="A116" s="324">
        <v>1</v>
      </c>
      <c r="B116" s="325"/>
      <c r="C116" s="326" t="s">
        <v>1857</v>
      </c>
      <c r="D116" s="327" t="s">
        <v>1094</v>
      </c>
      <c r="E116" s="328">
        <v>300</v>
      </c>
      <c r="F116" s="328"/>
      <c r="G116" s="329">
        <f>E116*F116</f>
        <v>0</v>
      </c>
      <c r="H116" s="299"/>
      <c r="I116" s="1018"/>
      <c r="J116" s="1018"/>
      <c r="K116" s="299"/>
      <c r="L116" s="299"/>
      <c r="M116" s="299"/>
      <c r="N116" s="299"/>
      <c r="O116" s="1021">
        <v>2</v>
      </c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>
        <v>1</v>
      </c>
      <c r="AB116" s="299">
        <v>7</v>
      </c>
      <c r="AC116" s="299">
        <v>7</v>
      </c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99">
        <v>2</v>
      </c>
      <c r="BA116" s="299">
        <f>IF(AZ116=1,G116,0)</f>
        <v>0</v>
      </c>
      <c r="BB116" s="299">
        <f>IF(AZ116=2,G116,0)</f>
        <v>0</v>
      </c>
      <c r="BC116" s="299">
        <f>IF(AZ116=3,G116,0)</f>
        <v>0</v>
      </c>
      <c r="BD116" s="299">
        <f>IF(AZ116=4,G116,0)</f>
        <v>0</v>
      </c>
      <c r="BE116" s="299">
        <f>IF(AZ116=5,G116,0)</f>
        <v>0</v>
      </c>
      <c r="BF116" s="299"/>
      <c r="BG116" s="299"/>
      <c r="BH116" s="299"/>
      <c r="BI116" s="299"/>
      <c r="BJ116" s="299"/>
      <c r="BK116" s="299"/>
      <c r="BL116" s="299"/>
      <c r="BM116" s="299"/>
      <c r="BN116" s="299"/>
      <c r="BO116" s="299"/>
      <c r="BP116" s="299"/>
      <c r="BQ116" s="299"/>
      <c r="BR116" s="299"/>
      <c r="BS116" s="299"/>
      <c r="BT116" s="299"/>
      <c r="BU116" s="299"/>
      <c r="BV116" s="299"/>
      <c r="BW116" s="299"/>
      <c r="BX116" s="299"/>
      <c r="BY116" s="299"/>
      <c r="BZ116" s="299"/>
      <c r="CA116" s="299"/>
      <c r="CB116" s="299"/>
      <c r="CC116" s="299"/>
      <c r="CD116" s="299"/>
      <c r="CE116" s="299"/>
      <c r="CF116" s="299"/>
      <c r="CG116" s="299"/>
      <c r="CH116" s="299"/>
      <c r="CI116" s="299"/>
      <c r="CJ116" s="299"/>
      <c r="CK116" s="299"/>
      <c r="CL116" s="299"/>
      <c r="CM116" s="299"/>
      <c r="CN116" s="299"/>
      <c r="CO116" s="299"/>
      <c r="CP116" s="299"/>
      <c r="CQ116" s="299"/>
      <c r="CR116" s="299"/>
      <c r="CS116" s="299"/>
      <c r="CT116" s="299"/>
      <c r="CU116" s="299"/>
      <c r="CV116" s="299"/>
      <c r="CW116" s="299"/>
      <c r="CX116" s="299"/>
      <c r="CY116" s="299"/>
      <c r="CZ116" s="299">
        <v>7.3969999999999994E-2</v>
      </c>
      <c r="DA116" s="299"/>
      <c r="DB116" s="299"/>
      <c r="DC116" s="299"/>
      <c r="DD116" s="299"/>
      <c r="DE116" s="299"/>
      <c r="DF116" s="299"/>
      <c r="DG116" s="299"/>
      <c r="DH116" s="299"/>
      <c r="DI116" s="299"/>
      <c r="DJ116" s="299"/>
      <c r="DK116" s="299"/>
      <c r="DL116" s="299"/>
      <c r="DM116" s="299"/>
      <c r="DN116" s="299"/>
      <c r="DO116" s="299"/>
      <c r="DP116" s="299"/>
      <c r="DQ116" s="299"/>
      <c r="DR116" s="299"/>
      <c r="DS116" s="299"/>
      <c r="DT116" s="299"/>
      <c r="DU116" s="299"/>
      <c r="DV116" s="299"/>
      <c r="DW116" s="299"/>
      <c r="DX116" s="299"/>
      <c r="DY116" s="299"/>
      <c r="DZ116" s="299"/>
      <c r="EA116" s="299"/>
      <c r="EB116" s="299"/>
      <c r="EC116" s="299"/>
    </row>
    <row r="117" spans="1:133">
      <c r="A117" s="324">
        <f>1+A116</f>
        <v>2</v>
      </c>
      <c r="B117" s="325"/>
      <c r="C117" s="326" t="s">
        <v>1858</v>
      </c>
      <c r="D117" s="327" t="s">
        <v>1094</v>
      </c>
      <c r="E117" s="328">
        <v>620</v>
      </c>
      <c r="F117" s="328"/>
      <c r="G117" s="329">
        <f>E117*F117</f>
        <v>0</v>
      </c>
      <c r="H117" s="299"/>
      <c r="I117" s="1018"/>
      <c r="J117" s="1018"/>
      <c r="K117" s="299"/>
      <c r="L117" s="299"/>
      <c r="M117" s="299"/>
      <c r="N117" s="299"/>
      <c r="O117" s="1021">
        <v>2</v>
      </c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>
        <v>1</v>
      </c>
      <c r="AB117" s="299">
        <v>7</v>
      </c>
      <c r="AC117" s="299">
        <v>7</v>
      </c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>
        <v>2</v>
      </c>
      <c r="BA117" s="299">
        <f>IF(AZ117=1,G117,0)</f>
        <v>0</v>
      </c>
      <c r="BB117" s="299">
        <f>IF(AZ117=2,G117,0)</f>
        <v>0</v>
      </c>
      <c r="BC117" s="299">
        <f>IF(AZ117=3,G117,0)</f>
        <v>0</v>
      </c>
      <c r="BD117" s="299">
        <f>IF(AZ117=4,G117,0)</f>
        <v>0</v>
      </c>
      <c r="BE117" s="299">
        <f>IF(AZ117=5,G117,0)</f>
        <v>0</v>
      </c>
      <c r="BF117" s="299"/>
      <c r="BG117" s="299"/>
      <c r="BH117" s="299"/>
      <c r="BI117" s="299"/>
      <c r="BJ117" s="299"/>
      <c r="BK117" s="299"/>
      <c r="BL117" s="299"/>
      <c r="BM117" s="299"/>
      <c r="BN117" s="299"/>
      <c r="BO117" s="299"/>
      <c r="BP117" s="299"/>
      <c r="BQ117" s="299"/>
      <c r="BR117" s="299"/>
      <c r="BS117" s="299"/>
      <c r="BT117" s="299"/>
      <c r="BU117" s="299"/>
      <c r="BV117" s="299"/>
      <c r="BW117" s="299"/>
      <c r="BX117" s="299"/>
      <c r="BY117" s="299"/>
      <c r="BZ117" s="299"/>
      <c r="CA117" s="299"/>
      <c r="CB117" s="299"/>
      <c r="CC117" s="299"/>
      <c r="CD117" s="299"/>
      <c r="CE117" s="299"/>
      <c r="CF117" s="299"/>
      <c r="CG117" s="299"/>
      <c r="CH117" s="299"/>
      <c r="CI117" s="299"/>
      <c r="CJ117" s="299"/>
      <c r="CK117" s="299"/>
      <c r="CL117" s="299"/>
      <c r="CM117" s="299"/>
      <c r="CN117" s="299"/>
      <c r="CO117" s="299"/>
      <c r="CP117" s="299"/>
      <c r="CQ117" s="299"/>
      <c r="CR117" s="299"/>
      <c r="CS117" s="299"/>
      <c r="CT117" s="299"/>
      <c r="CU117" s="299"/>
      <c r="CV117" s="299"/>
      <c r="CW117" s="299"/>
      <c r="CX117" s="299"/>
      <c r="CY117" s="299"/>
      <c r="CZ117" s="299">
        <v>9.1069999999999998E-2</v>
      </c>
      <c r="DA117" s="299"/>
      <c r="DB117" s="299"/>
      <c r="DC117" s="299"/>
      <c r="DD117" s="299"/>
      <c r="DE117" s="299"/>
      <c r="DF117" s="299"/>
      <c r="DG117" s="299"/>
      <c r="DH117" s="299"/>
      <c r="DI117" s="299"/>
      <c r="DJ117" s="299"/>
      <c r="DK117" s="299"/>
      <c r="DL117" s="299"/>
      <c r="DM117" s="299"/>
      <c r="DN117" s="299"/>
      <c r="DO117" s="299"/>
      <c r="DP117" s="299"/>
      <c r="DQ117" s="299"/>
      <c r="DR117" s="299"/>
      <c r="DS117" s="299"/>
      <c r="DT117" s="299"/>
      <c r="DU117" s="299"/>
      <c r="DV117" s="299"/>
      <c r="DW117" s="299"/>
      <c r="DX117" s="299"/>
      <c r="DY117" s="299"/>
      <c r="DZ117" s="299"/>
      <c r="EA117" s="299"/>
      <c r="EB117" s="299"/>
      <c r="EC117" s="299"/>
    </row>
    <row r="118" spans="1:133">
      <c r="A118" s="324">
        <f>1+A117</f>
        <v>3</v>
      </c>
      <c r="B118" s="325"/>
      <c r="C118" s="326" t="s">
        <v>1859</v>
      </c>
      <c r="D118" s="327" t="s">
        <v>1094</v>
      </c>
      <c r="E118" s="328">
        <v>532</v>
      </c>
      <c r="F118" s="328"/>
      <c r="G118" s="329">
        <f>E118*F118</f>
        <v>0</v>
      </c>
      <c r="H118" s="299"/>
      <c r="I118" s="1018"/>
      <c r="J118" s="1018"/>
      <c r="K118" s="299"/>
      <c r="L118" s="299"/>
      <c r="M118" s="299"/>
      <c r="N118" s="299"/>
      <c r="O118" s="1021">
        <v>2</v>
      </c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>
        <v>1</v>
      </c>
      <c r="AB118" s="299">
        <v>7</v>
      </c>
      <c r="AC118" s="299">
        <v>7</v>
      </c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>
        <v>2</v>
      </c>
      <c r="BA118" s="299">
        <f>IF(AZ118=1,G118,0)</f>
        <v>0</v>
      </c>
      <c r="BB118" s="299">
        <f>IF(AZ118=2,G118,0)</f>
        <v>0</v>
      </c>
      <c r="BC118" s="299">
        <f>IF(AZ118=3,G118,0)</f>
        <v>0</v>
      </c>
      <c r="BD118" s="299">
        <f>IF(AZ118=4,G118,0)</f>
        <v>0</v>
      </c>
      <c r="BE118" s="299">
        <f>IF(AZ118=5,G118,0)</f>
        <v>0</v>
      </c>
      <c r="BF118" s="299"/>
      <c r="BG118" s="299"/>
      <c r="BH118" s="299"/>
      <c r="BI118" s="299"/>
      <c r="BJ118" s="299"/>
      <c r="BK118" s="299"/>
      <c r="BL118" s="299"/>
      <c r="BM118" s="299"/>
      <c r="BN118" s="299"/>
      <c r="BO118" s="299"/>
      <c r="BP118" s="299"/>
      <c r="BQ118" s="299"/>
      <c r="BR118" s="299"/>
      <c r="BS118" s="299"/>
      <c r="BT118" s="299"/>
      <c r="BU118" s="299"/>
      <c r="BV118" s="299"/>
      <c r="BW118" s="299"/>
      <c r="BX118" s="299"/>
      <c r="BY118" s="299"/>
      <c r="BZ118" s="299"/>
      <c r="CA118" s="299"/>
      <c r="CB118" s="299"/>
      <c r="CC118" s="299"/>
      <c r="CD118" s="299"/>
      <c r="CE118" s="299"/>
      <c r="CF118" s="299"/>
      <c r="CG118" s="299"/>
      <c r="CH118" s="299"/>
      <c r="CI118" s="299"/>
      <c r="CJ118" s="299"/>
      <c r="CK118" s="299"/>
      <c r="CL118" s="299"/>
      <c r="CM118" s="299"/>
      <c r="CN118" s="299"/>
      <c r="CO118" s="299"/>
      <c r="CP118" s="299"/>
      <c r="CQ118" s="299"/>
      <c r="CR118" s="299"/>
      <c r="CS118" s="299"/>
      <c r="CT118" s="299"/>
      <c r="CU118" s="299"/>
      <c r="CV118" s="299"/>
      <c r="CW118" s="299"/>
      <c r="CX118" s="299"/>
      <c r="CY118" s="299"/>
      <c r="CZ118" s="299">
        <v>9.0000000000000006E-5</v>
      </c>
      <c r="DA118" s="299"/>
      <c r="DB118" s="299"/>
      <c r="DC118" s="299"/>
      <c r="DD118" s="299"/>
      <c r="DE118" s="299"/>
      <c r="DF118" s="299"/>
      <c r="DG118" s="299"/>
      <c r="DH118" s="299"/>
      <c r="DI118" s="299"/>
      <c r="DJ118" s="299"/>
      <c r="DK118" s="299"/>
      <c r="DL118" s="299"/>
      <c r="DM118" s="299"/>
      <c r="DN118" s="299"/>
      <c r="DO118" s="299"/>
      <c r="DP118" s="299"/>
      <c r="DQ118" s="299"/>
      <c r="DR118" s="299"/>
      <c r="DS118" s="299"/>
      <c r="DT118" s="299"/>
      <c r="DU118" s="299"/>
      <c r="DV118" s="299"/>
      <c r="DW118" s="299"/>
      <c r="DX118" s="299"/>
      <c r="DY118" s="299"/>
      <c r="DZ118" s="299"/>
      <c r="EA118" s="299"/>
      <c r="EB118" s="299"/>
      <c r="EC118" s="299"/>
    </row>
    <row r="119" spans="1:133">
      <c r="A119" s="330"/>
      <c r="B119" s="331" t="s">
        <v>94</v>
      </c>
      <c r="C119" s="332" t="str">
        <f>CONCATENATE(B115," ",C115)</f>
        <v>767 Konstrukce zámečnické</v>
      </c>
      <c r="D119" s="330"/>
      <c r="E119" s="333"/>
      <c r="F119" s="333"/>
      <c r="G119" s="334">
        <f>SUM(G115:G118)</f>
        <v>0</v>
      </c>
      <c r="H119" s="299"/>
      <c r="I119" s="1018"/>
      <c r="J119" s="1018"/>
      <c r="K119" s="299"/>
      <c r="L119" s="299"/>
      <c r="M119" s="299"/>
      <c r="N119" s="299"/>
      <c r="O119" s="1021">
        <v>4</v>
      </c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1022">
        <f>SUM(BA115:BA118)</f>
        <v>0</v>
      </c>
      <c r="BB119" s="1022">
        <f>SUM(BB115:BB118)</f>
        <v>0</v>
      </c>
      <c r="BC119" s="1022">
        <f>SUM(BC115:BC118)</f>
        <v>0</v>
      </c>
      <c r="BD119" s="1022">
        <f>SUM(BD115:BD118)</f>
        <v>0</v>
      </c>
      <c r="BE119" s="1022">
        <f>SUM(BE115:BE118)</f>
        <v>0</v>
      </c>
      <c r="BF119" s="299"/>
      <c r="BG119" s="299"/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99"/>
      <c r="BS119" s="299"/>
      <c r="BT119" s="299"/>
      <c r="BU119" s="299"/>
      <c r="BV119" s="299"/>
      <c r="BW119" s="299"/>
      <c r="BX119" s="299"/>
      <c r="BY119" s="299"/>
      <c r="BZ119" s="299"/>
      <c r="CA119" s="299"/>
      <c r="CB119" s="299"/>
      <c r="CC119" s="299"/>
      <c r="CD119" s="299"/>
      <c r="CE119" s="299"/>
      <c r="CF119" s="299"/>
      <c r="CG119" s="299"/>
      <c r="CH119" s="299"/>
      <c r="CI119" s="299"/>
      <c r="CJ119" s="299"/>
      <c r="CK119" s="299"/>
      <c r="CL119" s="299"/>
      <c r="CM119" s="299"/>
      <c r="CN119" s="299"/>
      <c r="CO119" s="299"/>
      <c r="CP119" s="299"/>
      <c r="CQ119" s="299"/>
      <c r="CR119" s="299"/>
      <c r="CS119" s="299"/>
      <c r="CT119" s="299"/>
      <c r="CU119" s="299"/>
      <c r="CV119" s="299"/>
      <c r="CW119" s="299"/>
      <c r="CX119" s="299"/>
      <c r="CY119" s="299"/>
      <c r="CZ119" s="299"/>
      <c r="DA119" s="299"/>
      <c r="DB119" s="299"/>
      <c r="DC119" s="299"/>
      <c r="DD119" s="299"/>
      <c r="DE119" s="299"/>
      <c r="DF119" s="299"/>
      <c r="DG119" s="299"/>
      <c r="DH119" s="299"/>
      <c r="DI119" s="299"/>
      <c r="DJ119" s="299"/>
      <c r="DK119" s="299"/>
      <c r="DL119" s="299"/>
      <c r="DM119" s="299"/>
      <c r="DN119" s="299"/>
      <c r="DO119" s="299"/>
      <c r="DP119" s="299"/>
      <c r="DQ119" s="299"/>
      <c r="DR119" s="299"/>
      <c r="DS119" s="299"/>
      <c r="DT119" s="299"/>
      <c r="DU119" s="299"/>
      <c r="DV119" s="299"/>
      <c r="DW119" s="299"/>
      <c r="DX119" s="299"/>
      <c r="DY119" s="299"/>
      <c r="DZ119" s="299"/>
      <c r="EA119" s="299"/>
      <c r="EB119" s="299"/>
      <c r="EC119" s="299"/>
    </row>
    <row r="120" spans="1:133">
      <c r="A120" s="318" t="s">
        <v>90</v>
      </c>
      <c r="B120" s="525" t="s">
        <v>1860</v>
      </c>
      <c r="C120" s="320" t="s">
        <v>1861</v>
      </c>
      <c r="D120" s="321"/>
      <c r="E120" s="322"/>
      <c r="F120" s="322"/>
      <c r="G120" s="323"/>
      <c r="H120" s="1019"/>
      <c r="I120" s="1020"/>
      <c r="J120" s="1018"/>
      <c r="K120" s="299"/>
      <c r="L120" s="299"/>
      <c r="M120" s="299"/>
      <c r="N120" s="299"/>
      <c r="O120" s="1021">
        <v>1</v>
      </c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299"/>
      <c r="BS120" s="299"/>
      <c r="BT120" s="299"/>
      <c r="BU120" s="299"/>
      <c r="BV120" s="299"/>
      <c r="BW120" s="299"/>
      <c r="BX120" s="299"/>
      <c r="BY120" s="299"/>
      <c r="BZ120" s="299"/>
      <c r="CA120" s="299"/>
      <c r="CB120" s="299"/>
      <c r="CC120" s="299"/>
      <c r="CD120" s="299"/>
      <c r="CE120" s="299"/>
      <c r="CF120" s="299"/>
      <c r="CG120" s="299"/>
      <c r="CH120" s="299"/>
      <c r="CI120" s="299"/>
      <c r="CJ120" s="299"/>
      <c r="CK120" s="299"/>
      <c r="CL120" s="299"/>
      <c r="CM120" s="299"/>
      <c r="CN120" s="299"/>
      <c r="CO120" s="299"/>
      <c r="CP120" s="299"/>
      <c r="CQ120" s="299"/>
      <c r="CR120" s="299"/>
      <c r="CS120" s="299"/>
      <c r="CT120" s="299"/>
      <c r="CU120" s="299"/>
      <c r="CV120" s="299"/>
      <c r="CW120" s="299"/>
      <c r="CX120" s="299"/>
      <c r="CY120" s="299"/>
      <c r="CZ120" s="299"/>
      <c r="DA120" s="299"/>
      <c r="DB120" s="299"/>
      <c r="DC120" s="299"/>
      <c r="DD120" s="299"/>
      <c r="DE120" s="299"/>
      <c r="DF120" s="299"/>
      <c r="DG120" s="299"/>
      <c r="DH120" s="299"/>
      <c r="DI120" s="299"/>
      <c r="DJ120" s="299"/>
      <c r="DK120" s="299"/>
      <c r="DL120" s="299"/>
      <c r="DM120" s="299"/>
      <c r="DN120" s="299"/>
      <c r="DO120" s="299"/>
      <c r="DP120" s="299"/>
      <c r="DQ120" s="299"/>
      <c r="DR120" s="299"/>
      <c r="DS120" s="299"/>
      <c r="DT120" s="299"/>
      <c r="DU120" s="299"/>
      <c r="DV120" s="299"/>
      <c r="DW120" s="299"/>
      <c r="DX120" s="299"/>
      <c r="DY120" s="299"/>
      <c r="DZ120" s="299"/>
      <c r="EA120" s="299"/>
      <c r="EB120" s="299"/>
      <c r="EC120" s="299"/>
    </row>
    <row r="121" spans="1:133" ht="22">
      <c r="A121" s="324">
        <v>1</v>
      </c>
      <c r="B121" s="529"/>
      <c r="C121" s="530" t="s">
        <v>1862</v>
      </c>
      <c r="D121" s="526" t="s">
        <v>1863</v>
      </c>
      <c r="E121" s="527">
        <v>40</v>
      </c>
      <c r="F121" s="527"/>
      <c r="G121" s="527">
        <f>E121*F121</f>
        <v>0</v>
      </c>
      <c r="H121" s="299"/>
      <c r="I121" s="1018"/>
      <c r="J121" s="1018"/>
      <c r="K121" s="299"/>
      <c r="L121" s="299"/>
      <c r="M121" s="299"/>
      <c r="N121" s="299"/>
      <c r="O121" s="1021">
        <v>2</v>
      </c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>
        <v>1</v>
      </c>
      <c r="AB121" s="299">
        <v>7</v>
      </c>
      <c r="AC121" s="299">
        <v>7</v>
      </c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>
        <v>2</v>
      </c>
      <c r="BA121" s="299">
        <f>IF(AZ121=1,G121,0)</f>
        <v>0</v>
      </c>
      <c r="BB121" s="299">
        <f>IF(AZ121=2,G121,0)</f>
        <v>0</v>
      </c>
      <c r="BC121" s="299">
        <f>IF(AZ121=3,G121,0)</f>
        <v>0</v>
      </c>
      <c r="BD121" s="299">
        <f>IF(AZ121=4,G121,0)</f>
        <v>0</v>
      </c>
      <c r="BE121" s="299">
        <f>IF(AZ121=5,G121,0)</f>
        <v>0</v>
      </c>
      <c r="BF121" s="299"/>
      <c r="BG121" s="299"/>
      <c r="BH121" s="299"/>
      <c r="BI121" s="299"/>
      <c r="BJ121" s="299"/>
      <c r="BK121" s="299"/>
      <c r="BL121" s="299"/>
      <c r="BM121" s="299"/>
      <c r="BN121" s="299"/>
      <c r="BO121" s="299"/>
      <c r="BP121" s="299"/>
      <c r="BQ121" s="299"/>
      <c r="BR121" s="299"/>
      <c r="BS121" s="299"/>
      <c r="BT121" s="299"/>
      <c r="BU121" s="299"/>
      <c r="BV121" s="299"/>
      <c r="BW121" s="299"/>
      <c r="BX121" s="299"/>
      <c r="BY121" s="299"/>
      <c r="BZ121" s="299"/>
      <c r="CA121" s="299"/>
      <c r="CB121" s="299"/>
      <c r="CC121" s="299"/>
      <c r="CD121" s="299"/>
      <c r="CE121" s="299"/>
      <c r="CF121" s="299"/>
      <c r="CG121" s="299"/>
      <c r="CH121" s="299"/>
      <c r="CI121" s="299"/>
      <c r="CJ121" s="299"/>
      <c r="CK121" s="299"/>
      <c r="CL121" s="299"/>
      <c r="CM121" s="299"/>
      <c r="CN121" s="299"/>
      <c r="CO121" s="299"/>
      <c r="CP121" s="299"/>
      <c r="CQ121" s="299"/>
      <c r="CR121" s="299"/>
      <c r="CS121" s="299"/>
      <c r="CT121" s="299"/>
      <c r="CU121" s="299"/>
      <c r="CV121" s="299"/>
      <c r="CW121" s="299"/>
      <c r="CX121" s="299"/>
      <c r="CY121" s="299"/>
      <c r="CZ121" s="299">
        <v>3.1399999999999997E-2</v>
      </c>
      <c r="DA121" s="299"/>
      <c r="DB121" s="299"/>
      <c r="DC121" s="299"/>
      <c r="DD121" s="299"/>
      <c r="DE121" s="299"/>
      <c r="DF121" s="299"/>
      <c r="DG121" s="299"/>
      <c r="DH121" s="299"/>
      <c r="DI121" s="299"/>
      <c r="DJ121" s="299"/>
      <c r="DK121" s="299"/>
      <c r="DL121" s="299"/>
      <c r="DM121" s="299"/>
      <c r="DN121" s="299"/>
      <c r="DO121" s="299"/>
      <c r="DP121" s="299"/>
      <c r="DQ121" s="299"/>
      <c r="DR121" s="299"/>
      <c r="DS121" s="299"/>
      <c r="DT121" s="299"/>
      <c r="DU121" s="299"/>
      <c r="DV121" s="299"/>
      <c r="DW121" s="299"/>
      <c r="DX121" s="299"/>
      <c r="DY121" s="299"/>
      <c r="DZ121" s="299"/>
      <c r="EA121" s="299"/>
      <c r="EB121" s="299"/>
      <c r="EC121" s="299"/>
    </row>
    <row r="122" spans="1:133">
      <c r="A122" s="330"/>
      <c r="B122" s="331" t="s">
        <v>94</v>
      </c>
      <c r="C122" s="332" t="str">
        <f>CONCATENATE(B120," ",C120)</f>
        <v>799 Ostatní</v>
      </c>
      <c r="D122" s="330"/>
      <c r="E122" s="333"/>
      <c r="F122" s="333"/>
      <c r="G122" s="334">
        <f>SUM(G120:G121)</f>
        <v>0</v>
      </c>
      <c r="H122" s="299"/>
      <c r="I122" s="1018"/>
      <c r="J122" s="1018"/>
      <c r="K122" s="299"/>
      <c r="L122" s="299"/>
      <c r="M122" s="299"/>
      <c r="N122" s="299"/>
      <c r="O122" s="1021">
        <v>4</v>
      </c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99"/>
      <c r="BA122" s="1022">
        <f>SUM(BA120:BA121)</f>
        <v>0</v>
      </c>
      <c r="BB122" s="1022">
        <f>SUM(BB120:BB121)</f>
        <v>0</v>
      </c>
      <c r="BC122" s="1022">
        <f>SUM(BC120:BC121)</f>
        <v>0</v>
      </c>
      <c r="BD122" s="1022">
        <f>SUM(BD120:BD121)</f>
        <v>0</v>
      </c>
      <c r="BE122" s="1022">
        <f>SUM(BE120:BE121)</f>
        <v>0</v>
      </c>
      <c r="BF122" s="299"/>
      <c r="BG122" s="299"/>
      <c r="BH122" s="299"/>
      <c r="BI122" s="299"/>
      <c r="BJ122" s="299"/>
      <c r="BK122" s="299"/>
      <c r="BL122" s="299"/>
      <c r="BM122" s="299"/>
      <c r="BN122" s="299"/>
      <c r="BO122" s="299"/>
      <c r="BP122" s="299"/>
      <c r="BQ122" s="299"/>
      <c r="BR122" s="299"/>
      <c r="BS122" s="299"/>
      <c r="BT122" s="299"/>
      <c r="BU122" s="299"/>
      <c r="BV122" s="299"/>
      <c r="BW122" s="299"/>
      <c r="BX122" s="299"/>
      <c r="BY122" s="299"/>
      <c r="BZ122" s="299"/>
      <c r="CA122" s="299"/>
      <c r="CB122" s="299"/>
      <c r="CC122" s="299"/>
      <c r="CD122" s="299"/>
      <c r="CE122" s="299"/>
      <c r="CF122" s="299"/>
      <c r="CG122" s="299"/>
      <c r="CH122" s="299"/>
      <c r="CI122" s="299"/>
      <c r="CJ122" s="299"/>
      <c r="CK122" s="299"/>
      <c r="CL122" s="299"/>
      <c r="CM122" s="299"/>
      <c r="CN122" s="299"/>
      <c r="CO122" s="299"/>
      <c r="CP122" s="299"/>
      <c r="CQ122" s="299"/>
      <c r="CR122" s="299"/>
      <c r="CS122" s="299"/>
      <c r="CT122" s="299"/>
      <c r="CU122" s="299"/>
      <c r="CV122" s="299"/>
      <c r="CW122" s="299"/>
      <c r="CX122" s="299"/>
      <c r="CY122" s="299"/>
      <c r="CZ122" s="299"/>
      <c r="DA122" s="299"/>
      <c r="DB122" s="299"/>
      <c r="DC122" s="299"/>
      <c r="DD122" s="299"/>
      <c r="DE122" s="299"/>
      <c r="DF122" s="299"/>
      <c r="DG122" s="299"/>
      <c r="DH122" s="299"/>
      <c r="DI122" s="299"/>
      <c r="DJ122" s="299"/>
      <c r="DK122" s="299"/>
      <c r="DL122" s="299"/>
      <c r="DM122" s="299"/>
      <c r="DN122" s="299"/>
      <c r="DO122" s="299"/>
      <c r="DP122" s="299"/>
      <c r="DQ122" s="299"/>
      <c r="DR122" s="299"/>
      <c r="DS122" s="299"/>
      <c r="DT122" s="299"/>
      <c r="DU122" s="299"/>
      <c r="DV122" s="299"/>
      <c r="DW122" s="299"/>
      <c r="DX122" s="299"/>
      <c r="DY122" s="299"/>
      <c r="DZ122" s="299"/>
      <c r="EA122" s="299"/>
      <c r="EB122" s="299"/>
      <c r="EC122" s="299"/>
    </row>
    <row r="123" spans="1:133">
      <c r="A123" s="318" t="s">
        <v>90</v>
      </c>
      <c r="B123" s="525" t="s">
        <v>1864</v>
      </c>
      <c r="C123" s="320" t="s">
        <v>1865</v>
      </c>
      <c r="D123" s="321"/>
      <c r="E123" s="322"/>
      <c r="F123" s="322"/>
      <c r="G123" s="323"/>
      <c r="H123" s="1019"/>
      <c r="I123" s="1020"/>
      <c r="J123" s="1018"/>
      <c r="K123" s="299"/>
      <c r="L123" s="299"/>
      <c r="M123" s="299"/>
      <c r="N123" s="299"/>
      <c r="O123" s="1021">
        <v>1</v>
      </c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299"/>
      <c r="BH123" s="299"/>
      <c r="BI123" s="299"/>
      <c r="BJ123" s="299"/>
      <c r="BK123" s="299"/>
      <c r="BL123" s="299"/>
      <c r="BM123" s="299"/>
      <c r="BN123" s="299"/>
      <c r="BO123" s="299"/>
      <c r="BP123" s="299"/>
      <c r="BQ123" s="299"/>
      <c r="BR123" s="299"/>
      <c r="BS123" s="299"/>
      <c r="BT123" s="299"/>
      <c r="BU123" s="299"/>
      <c r="BV123" s="299"/>
      <c r="BW123" s="299"/>
      <c r="BX123" s="299"/>
      <c r="BY123" s="299"/>
      <c r="BZ123" s="299"/>
      <c r="CA123" s="299"/>
      <c r="CB123" s="299"/>
      <c r="CC123" s="299"/>
      <c r="CD123" s="299"/>
      <c r="CE123" s="299"/>
      <c r="CF123" s="299"/>
      <c r="CG123" s="299"/>
      <c r="CH123" s="299"/>
      <c r="CI123" s="299"/>
      <c r="CJ123" s="299"/>
      <c r="CK123" s="299"/>
      <c r="CL123" s="299"/>
      <c r="CM123" s="299"/>
      <c r="CN123" s="299"/>
      <c r="CO123" s="299"/>
      <c r="CP123" s="299"/>
      <c r="CQ123" s="299"/>
      <c r="CR123" s="299"/>
      <c r="CS123" s="299"/>
      <c r="CT123" s="299"/>
      <c r="CU123" s="299"/>
      <c r="CV123" s="299"/>
      <c r="CW123" s="299"/>
      <c r="CX123" s="299"/>
      <c r="CY123" s="299"/>
      <c r="CZ123" s="299"/>
      <c r="DA123" s="299"/>
      <c r="DB123" s="299"/>
      <c r="DC123" s="299"/>
      <c r="DD123" s="299"/>
      <c r="DE123" s="299"/>
      <c r="DF123" s="299"/>
      <c r="DG123" s="299"/>
      <c r="DH123" s="299"/>
      <c r="DI123" s="299"/>
      <c r="DJ123" s="299"/>
      <c r="DK123" s="299"/>
      <c r="DL123" s="299"/>
      <c r="DM123" s="299"/>
      <c r="DN123" s="299"/>
      <c r="DO123" s="299"/>
      <c r="DP123" s="299"/>
      <c r="DQ123" s="299"/>
      <c r="DR123" s="299"/>
      <c r="DS123" s="299"/>
      <c r="DT123" s="299"/>
      <c r="DU123" s="299"/>
      <c r="DV123" s="299"/>
      <c r="DW123" s="299"/>
      <c r="DX123" s="299"/>
      <c r="DY123" s="299"/>
      <c r="DZ123" s="299"/>
      <c r="EA123" s="299"/>
      <c r="EB123" s="299"/>
      <c r="EC123" s="299"/>
    </row>
    <row r="124" spans="1:133">
      <c r="A124" s="324">
        <v>1</v>
      </c>
      <c r="B124" s="325"/>
      <c r="C124" s="326" t="s">
        <v>1866</v>
      </c>
      <c r="D124" s="327" t="s">
        <v>187</v>
      </c>
      <c r="E124" s="328">
        <v>72</v>
      </c>
      <c r="F124" s="328"/>
      <c r="G124" s="329">
        <f t="shared" ref="G124:G134" si="25">F124*E124</f>
        <v>0</v>
      </c>
      <c r="H124" s="299"/>
      <c r="I124" s="1018"/>
      <c r="J124" s="1018"/>
      <c r="K124" s="299"/>
      <c r="L124" s="299"/>
      <c r="M124" s="299"/>
      <c r="N124" s="299"/>
      <c r="O124" s="1021">
        <v>2</v>
      </c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>
        <v>1</v>
      </c>
      <c r="AB124" s="299">
        <v>7</v>
      </c>
      <c r="AC124" s="299">
        <v>7</v>
      </c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>
        <v>2</v>
      </c>
      <c r="BA124" s="299">
        <f>IF(AZ124=1,G124,0)</f>
        <v>0</v>
      </c>
      <c r="BB124" s="299">
        <f>IF(AZ124=2,G124,0)</f>
        <v>0</v>
      </c>
      <c r="BC124" s="299">
        <f>IF(AZ124=3,G124,0)</f>
        <v>0</v>
      </c>
      <c r="BD124" s="299">
        <f>IF(AZ124=4,G124,0)</f>
        <v>0</v>
      </c>
      <c r="BE124" s="299">
        <f>IF(AZ124=5,G124,0)</f>
        <v>0</v>
      </c>
      <c r="BF124" s="299"/>
      <c r="BG124" s="299"/>
      <c r="BH124" s="299"/>
      <c r="BI124" s="299"/>
      <c r="BJ124" s="299"/>
      <c r="BK124" s="299"/>
      <c r="BL124" s="299"/>
      <c r="BM124" s="299"/>
      <c r="BN124" s="299"/>
      <c r="BO124" s="299"/>
      <c r="BP124" s="299"/>
      <c r="BQ124" s="299"/>
      <c r="BR124" s="299"/>
      <c r="BS124" s="299"/>
      <c r="BT124" s="299"/>
      <c r="BU124" s="299"/>
      <c r="BV124" s="299"/>
      <c r="BW124" s="299"/>
      <c r="BX124" s="299"/>
      <c r="BY124" s="299"/>
      <c r="BZ124" s="299"/>
      <c r="CA124" s="299"/>
      <c r="CB124" s="299"/>
      <c r="CC124" s="299"/>
      <c r="CD124" s="299"/>
      <c r="CE124" s="299"/>
      <c r="CF124" s="299"/>
      <c r="CG124" s="299"/>
      <c r="CH124" s="299"/>
      <c r="CI124" s="299"/>
      <c r="CJ124" s="299"/>
      <c r="CK124" s="299"/>
      <c r="CL124" s="299"/>
      <c r="CM124" s="299"/>
      <c r="CN124" s="299"/>
      <c r="CO124" s="299"/>
      <c r="CP124" s="299"/>
      <c r="CQ124" s="299"/>
      <c r="CR124" s="299"/>
      <c r="CS124" s="299"/>
      <c r="CT124" s="299"/>
      <c r="CU124" s="299"/>
      <c r="CV124" s="299"/>
      <c r="CW124" s="299"/>
      <c r="CX124" s="299"/>
      <c r="CY124" s="299"/>
      <c r="CZ124" s="299">
        <v>3.1399999999999997E-2</v>
      </c>
      <c r="DA124" s="299"/>
      <c r="DB124" s="299"/>
      <c r="DC124" s="299"/>
      <c r="DD124" s="299"/>
      <c r="DE124" s="299"/>
      <c r="DF124" s="299"/>
      <c r="DG124" s="299"/>
      <c r="DH124" s="299"/>
      <c r="DI124" s="299"/>
      <c r="DJ124" s="299"/>
      <c r="DK124" s="299"/>
      <c r="DL124" s="299"/>
      <c r="DM124" s="299"/>
      <c r="DN124" s="299"/>
      <c r="DO124" s="299"/>
      <c r="DP124" s="299"/>
      <c r="DQ124" s="299"/>
      <c r="DR124" s="299"/>
      <c r="DS124" s="299"/>
      <c r="DT124" s="299"/>
      <c r="DU124" s="299"/>
      <c r="DV124" s="299"/>
      <c r="DW124" s="299"/>
      <c r="DX124" s="299"/>
      <c r="DY124" s="299"/>
      <c r="DZ124" s="299"/>
      <c r="EA124" s="299"/>
      <c r="EB124" s="299"/>
      <c r="EC124" s="299"/>
    </row>
    <row r="125" spans="1:133">
      <c r="A125" s="324">
        <f>A124+1</f>
        <v>2</v>
      </c>
      <c r="B125" s="325"/>
      <c r="C125" s="326" t="s">
        <v>1867</v>
      </c>
      <c r="D125" s="327" t="s">
        <v>183</v>
      </c>
      <c r="E125" s="328">
        <v>1</v>
      </c>
      <c r="F125" s="328"/>
      <c r="G125" s="329">
        <f t="shared" si="25"/>
        <v>0</v>
      </c>
      <c r="H125" s="299"/>
      <c r="I125" s="1018"/>
      <c r="J125" s="1018"/>
      <c r="K125" s="299"/>
      <c r="L125" s="299"/>
      <c r="M125" s="299"/>
      <c r="N125" s="299"/>
      <c r="O125" s="1021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299"/>
      <c r="BH125" s="299"/>
      <c r="BI125" s="299"/>
      <c r="BJ125" s="299"/>
      <c r="BK125" s="299"/>
      <c r="BL125" s="299"/>
      <c r="BM125" s="299"/>
      <c r="BN125" s="299"/>
      <c r="BO125" s="299"/>
      <c r="BP125" s="299"/>
      <c r="BQ125" s="299"/>
      <c r="BR125" s="299"/>
      <c r="BS125" s="299"/>
      <c r="BT125" s="299"/>
      <c r="BU125" s="299"/>
      <c r="BV125" s="299"/>
      <c r="BW125" s="299"/>
      <c r="BX125" s="299"/>
      <c r="BY125" s="299"/>
      <c r="BZ125" s="299"/>
      <c r="CA125" s="299"/>
      <c r="CB125" s="299"/>
      <c r="CC125" s="299"/>
      <c r="CD125" s="299"/>
      <c r="CE125" s="299"/>
      <c r="CF125" s="299"/>
      <c r="CG125" s="299"/>
      <c r="CH125" s="299"/>
      <c r="CI125" s="299"/>
      <c r="CJ125" s="299"/>
      <c r="CK125" s="299"/>
      <c r="CL125" s="299"/>
      <c r="CM125" s="299"/>
      <c r="CN125" s="299"/>
      <c r="CO125" s="299"/>
      <c r="CP125" s="299"/>
      <c r="CQ125" s="299"/>
      <c r="CR125" s="299"/>
      <c r="CS125" s="299"/>
      <c r="CT125" s="299"/>
      <c r="CU125" s="299"/>
      <c r="CV125" s="299"/>
      <c r="CW125" s="299"/>
      <c r="CX125" s="299"/>
      <c r="CY125" s="299"/>
      <c r="CZ125" s="299"/>
      <c r="DA125" s="299"/>
      <c r="DB125" s="299"/>
      <c r="DC125" s="299"/>
      <c r="DD125" s="299"/>
      <c r="DE125" s="299"/>
      <c r="DF125" s="299"/>
      <c r="DG125" s="299"/>
      <c r="DH125" s="299"/>
      <c r="DI125" s="299"/>
      <c r="DJ125" s="299"/>
      <c r="DK125" s="299"/>
      <c r="DL125" s="299"/>
      <c r="DM125" s="299"/>
      <c r="DN125" s="299"/>
      <c r="DO125" s="299"/>
      <c r="DP125" s="299"/>
      <c r="DQ125" s="299"/>
      <c r="DR125" s="299"/>
      <c r="DS125" s="299"/>
      <c r="DT125" s="299"/>
      <c r="DU125" s="299"/>
      <c r="DV125" s="299"/>
      <c r="DW125" s="299"/>
      <c r="DX125" s="299"/>
      <c r="DY125" s="299"/>
      <c r="DZ125" s="299"/>
      <c r="EA125" s="299"/>
      <c r="EB125" s="299"/>
      <c r="EC125" s="299"/>
    </row>
    <row r="126" spans="1:133">
      <c r="A126" s="324">
        <f t="shared" ref="A126:A134" si="26">A125+1</f>
        <v>3</v>
      </c>
      <c r="B126" s="325"/>
      <c r="C126" s="326" t="s">
        <v>1868</v>
      </c>
      <c r="D126" s="327" t="s">
        <v>183</v>
      </c>
      <c r="E126" s="328">
        <v>7</v>
      </c>
      <c r="F126" s="328"/>
      <c r="G126" s="329">
        <f t="shared" si="25"/>
        <v>0</v>
      </c>
      <c r="H126" s="299"/>
      <c r="I126" s="1018"/>
      <c r="J126" s="1018"/>
      <c r="K126" s="299"/>
      <c r="L126" s="299"/>
      <c r="M126" s="299"/>
      <c r="N126" s="299"/>
      <c r="O126" s="1021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299"/>
      <c r="BE126" s="299"/>
      <c r="BF126" s="299"/>
      <c r="BG126" s="299"/>
      <c r="BH126" s="299"/>
      <c r="BI126" s="299"/>
      <c r="BJ126" s="299"/>
      <c r="BK126" s="299"/>
      <c r="BL126" s="299"/>
      <c r="BM126" s="299"/>
      <c r="BN126" s="299"/>
      <c r="BO126" s="299"/>
      <c r="BP126" s="299"/>
      <c r="BQ126" s="299"/>
      <c r="BR126" s="299"/>
      <c r="BS126" s="299"/>
      <c r="BT126" s="299"/>
      <c r="BU126" s="299"/>
      <c r="BV126" s="299"/>
      <c r="BW126" s="299"/>
      <c r="BX126" s="299"/>
      <c r="BY126" s="299"/>
      <c r="BZ126" s="299"/>
      <c r="CA126" s="299"/>
      <c r="CB126" s="299"/>
      <c r="CC126" s="299"/>
      <c r="CD126" s="299"/>
      <c r="CE126" s="299"/>
      <c r="CF126" s="299"/>
      <c r="CG126" s="299"/>
      <c r="CH126" s="299"/>
      <c r="CI126" s="299"/>
      <c r="CJ126" s="299"/>
      <c r="CK126" s="299"/>
      <c r="CL126" s="299"/>
      <c r="CM126" s="299"/>
      <c r="CN126" s="299"/>
      <c r="CO126" s="299"/>
      <c r="CP126" s="299"/>
      <c r="CQ126" s="299"/>
      <c r="CR126" s="299"/>
      <c r="CS126" s="299"/>
      <c r="CT126" s="299"/>
      <c r="CU126" s="299"/>
      <c r="CV126" s="299"/>
      <c r="CW126" s="299"/>
      <c r="CX126" s="299"/>
      <c r="CY126" s="299"/>
      <c r="CZ126" s="299"/>
      <c r="DA126" s="299"/>
      <c r="DB126" s="299"/>
      <c r="DC126" s="299"/>
      <c r="DD126" s="299"/>
      <c r="DE126" s="299"/>
      <c r="DF126" s="299"/>
      <c r="DG126" s="299"/>
      <c r="DH126" s="299"/>
      <c r="DI126" s="299"/>
      <c r="DJ126" s="299"/>
      <c r="DK126" s="299"/>
      <c r="DL126" s="299"/>
      <c r="DM126" s="299"/>
      <c r="DN126" s="299"/>
      <c r="DO126" s="299"/>
      <c r="DP126" s="299"/>
      <c r="DQ126" s="299"/>
      <c r="DR126" s="299"/>
      <c r="DS126" s="299"/>
      <c r="DT126" s="299"/>
      <c r="DU126" s="299"/>
      <c r="DV126" s="299"/>
      <c r="DW126" s="299"/>
      <c r="DX126" s="299"/>
      <c r="DY126" s="299"/>
      <c r="DZ126" s="299"/>
      <c r="EA126" s="299"/>
      <c r="EB126" s="299"/>
      <c r="EC126" s="299"/>
    </row>
    <row r="127" spans="1:133">
      <c r="A127" s="324">
        <f t="shared" si="26"/>
        <v>4</v>
      </c>
      <c r="B127" s="325"/>
      <c r="C127" s="326" t="s">
        <v>1869</v>
      </c>
      <c r="D127" s="327" t="s">
        <v>183</v>
      </c>
      <c r="E127" s="328">
        <v>4</v>
      </c>
      <c r="F127" s="328"/>
      <c r="G127" s="329">
        <f t="shared" si="25"/>
        <v>0</v>
      </c>
      <c r="H127" s="299"/>
      <c r="I127" s="1018"/>
      <c r="J127" s="1018"/>
      <c r="K127" s="299"/>
      <c r="L127" s="299"/>
      <c r="M127" s="299"/>
      <c r="N127" s="299"/>
      <c r="O127" s="1021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  <c r="BH127" s="299"/>
      <c r="BI127" s="299"/>
      <c r="BJ127" s="299"/>
      <c r="BK127" s="299"/>
      <c r="BL127" s="299"/>
      <c r="BM127" s="299"/>
      <c r="BN127" s="299"/>
      <c r="BO127" s="299"/>
      <c r="BP127" s="299"/>
      <c r="BQ127" s="299"/>
      <c r="BR127" s="299"/>
      <c r="BS127" s="299"/>
      <c r="BT127" s="299"/>
      <c r="BU127" s="299"/>
      <c r="BV127" s="299"/>
      <c r="BW127" s="299"/>
      <c r="BX127" s="299"/>
      <c r="BY127" s="299"/>
      <c r="BZ127" s="299"/>
      <c r="CA127" s="299"/>
      <c r="CB127" s="299"/>
      <c r="CC127" s="299"/>
      <c r="CD127" s="299"/>
      <c r="CE127" s="299"/>
      <c r="CF127" s="299"/>
      <c r="CG127" s="299"/>
      <c r="CH127" s="299"/>
      <c r="CI127" s="299"/>
      <c r="CJ127" s="299"/>
      <c r="CK127" s="299"/>
      <c r="CL127" s="299"/>
      <c r="CM127" s="299"/>
      <c r="CN127" s="299"/>
      <c r="CO127" s="299"/>
      <c r="CP127" s="299"/>
      <c r="CQ127" s="299"/>
      <c r="CR127" s="299"/>
      <c r="CS127" s="299"/>
      <c r="CT127" s="299"/>
      <c r="CU127" s="299"/>
      <c r="CV127" s="299"/>
      <c r="CW127" s="299"/>
      <c r="CX127" s="299"/>
      <c r="CY127" s="299"/>
      <c r="CZ127" s="299"/>
      <c r="DA127" s="299"/>
      <c r="DB127" s="299"/>
      <c r="DC127" s="299"/>
      <c r="DD127" s="299"/>
      <c r="DE127" s="299"/>
      <c r="DF127" s="299"/>
      <c r="DG127" s="299"/>
      <c r="DH127" s="299"/>
      <c r="DI127" s="299"/>
      <c r="DJ127" s="299"/>
      <c r="DK127" s="299"/>
      <c r="DL127" s="299"/>
      <c r="DM127" s="299"/>
      <c r="DN127" s="299"/>
      <c r="DO127" s="299"/>
      <c r="DP127" s="299"/>
      <c r="DQ127" s="299"/>
      <c r="DR127" s="299"/>
      <c r="DS127" s="299"/>
      <c r="DT127" s="299"/>
      <c r="DU127" s="299"/>
      <c r="DV127" s="299"/>
      <c r="DW127" s="299"/>
      <c r="DX127" s="299"/>
      <c r="DY127" s="299"/>
      <c r="DZ127" s="299"/>
      <c r="EA127" s="299"/>
      <c r="EB127" s="299"/>
      <c r="EC127" s="299"/>
    </row>
    <row r="128" spans="1:133">
      <c r="A128" s="324">
        <f t="shared" si="26"/>
        <v>5</v>
      </c>
      <c r="B128" s="325"/>
      <c r="C128" s="326" t="s">
        <v>1870</v>
      </c>
      <c r="D128" s="327" t="s">
        <v>183</v>
      </c>
      <c r="E128" s="328">
        <v>1</v>
      </c>
      <c r="F128" s="328"/>
      <c r="G128" s="329">
        <f t="shared" si="25"/>
        <v>0</v>
      </c>
      <c r="H128" s="299"/>
      <c r="I128" s="1018"/>
      <c r="J128" s="1018"/>
      <c r="K128" s="299"/>
      <c r="L128" s="299"/>
      <c r="M128" s="299"/>
      <c r="N128" s="299"/>
      <c r="O128" s="1021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299"/>
      <c r="BG128" s="299"/>
      <c r="BH128" s="299"/>
      <c r="BI128" s="299"/>
      <c r="BJ128" s="299"/>
      <c r="BK128" s="299"/>
      <c r="BL128" s="299"/>
      <c r="BM128" s="299"/>
      <c r="BN128" s="299"/>
      <c r="BO128" s="299"/>
      <c r="BP128" s="299"/>
      <c r="BQ128" s="299"/>
      <c r="BR128" s="299"/>
      <c r="BS128" s="299"/>
      <c r="BT128" s="299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299"/>
      <c r="CL128" s="299"/>
      <c r="CM128" s="299"/>
      <c r="CN128" s="299"/>
      <c r="CO128" s="299"/>
      <c r="CP128" s="299"/>
      <c r="CQ128" s="299"/>
      <c r="CR128" s="299"/>
      <c r="CS128" s="299"/>
      <c r="CT128" s="299"/>
      <c r="CU128" s="299"/>
      <c r="CV128" s="299"/>
      <c r="CW128" s="299"/>
      <c r="CX128" s="299"/>
      <c r="CY128" s="299"/>
      <c r="CZ128" s="299"/>
      <c r="DA128" s="299"/>
      <c r="DB128" s="299"/>
      <c r="DC128" s="299"/>
      <c r="DD128" s="299"/>
      <c r="DE128" s="299"/>
      <c r="DF128" s="299"/>
      <c r="DG128" s="299"/>
      <c r="DH128" s="299"/>
      <c r="DI128" s="299"/>
      <c r="DJ128" s="299"/>
      <c r="DK128" s="299"/>
      <c r="DL128" s="299"/>
      <c r="DM128" s="299"/>
      <c r="DN128" s="299"/>
      <c r="DO128" s="299"/>
      <c r="DP128" s="299"/>
      <c r="DQ128" s="299"/>
      <c r="DR128" s="299"/>
      <c r="DS128" s="299"/>
      <c r="DT128" s="299"/>
      <c r="DU128" s="299"/>
      <c r="DV128" s="299"/>
      <c r="DW128" s="299"/>
      <c r="DX128" s="299"/>
      <c r="DY128" s="299"/>
      <c r="DZ128" s="299"/>
      <c r="EA128" s="299"/>
      <c r="EB128" s="299"/>
      <c r="EC128" s="299"/>
    </row>
    <row r="129" spans="1:133">
      <c r="A129" s="324">
        <f t="shared" si="26"/>
        <v>6</v>
      </c>
      <c r="B129" s="325"/>
      <c r="C129" s="326" t="s">
        <v>1871</v>
      </c>
      <c r="D129" s="327" t="s">
        <v>183</v>
      </c>
      <c r="E129" s="328">
        <v>1</v>
      </c>
      <c r="F129" s="328"/>
      <c r="G129" s="329">
        <f t="shared" si="25"/>
        <v>0</v>
      </c>
      <c r="H129" s="299"/>
      <c r="I129" s="1018"/>
      <c r="J129" s="1018"/>
      <c r="K129" s="299"/>
      <c r="L129" s="299"/>
      <c r="M129" s="299"/>
      <c r="N129" s="299"/>
      <c r="O129" s="1021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299"/>
      <c r="BE129" s="299"/>
      <c r="BF129" s="299"/>
      <c r="BG129" s="299"/>
      <c r="BH129" s="299"/>
      <c r="BI129" s="299"/>
      <c r="BJ129" s="299"/>
      <c r="BK129" s="299"/>
      <c r="BL129" s="299"/>
      <c r="BM129" s="299"/>
      <c r="BN129" s="299"/>
      <c r="BO129" s="299"/>
      <c r="BP129" s="299"/>
      <c r="BQ129" s="299"/>
      <c r="BR129" s="299"/>
      <c r="BS129" s="299"/>
      <c r="BT129" s="299"/>
      <c r="BU129" s="299"/>
      <c r="BV129" s="299"/>
      <c r="BW129" s="299"/>
      <c r="BX129" s="299"/>
      <c r="BY129" s="299"/>
      <c r="BZ129" s="299"/>
      <c r="CA129" s="299"/>
      <c r="CB129" s="299"/>
      <c r="CC129" s="299"/>
      <c r="CD129" s="299"/>
      <c r="CE129" s="299"/>
      <c r="CF129" s="299"/>
      <c r="CG129" s="299"/>
      <c r="CH129" s="299"/>
      <c r="CI129" s="299"/>
      <c r="CJ129" s="299"/>
      <c r="CK129" s="299"/>
      <c r="CL129" s="299"/>
      <c r="CM129" s="299"/>
      <c r="CN129" s="299"/>
      <c r="CO129" s="299"/>
      <c r="CP129" s="299"/>
      <c r="CQ129" s="299"/>
      <c r="CR129" s="299"/>
      <c r="CS129" s="299"/>
      <c r="CT129" s="299"/>
      <c r="CU129" s="299"/>
      <c r="CV129" s="299"/>
      <c r="CW129" s="299"/>
      <c r="CX129" s="299"/>
      <c r="CY129" s="299"/>
      <c r="CZ129" s="299"/>
      <c r="DA129" s="299"/>
      <c r="DB129" s="299"/>
      <c r="DC129" s="299"/>
      <c r="DD129" s="299"/>
      <c r="DE129" s="299"/>
      <c r="DF129" s="299"/>
      <c r="DG129" s="299"/>
      <c r="DH129" s="299"/>
      <c r="DI129" s="299"/>
      <c r="DJ129" s="299"/>
      <c r="DK129" s="299"/>
      <c r="DL129" s="299"/>
      <c r="DM129" s="299"/>
      <c r="DN129" s="299"/>
      <c r="DO129" s="299"/>
      <c r="DP129" s="299"/>
      <c r="DQ129" s="299"/>
      <c r="DR129" s="299"/>
      <c r="DS129" s="299"/>
      <c r="DT129" s="299"/>
      <c r="DU129" s="299"/>
      <c r="DV129" s="299"/>
      <c r="DW129" s="299"/>
      <c r="DX129" s="299"/>
      <c r="DY129" s="299"/>
      <c r="DZ129" s="299"/>
      <c r="EA129" s="299"/>
      <c r="EB129" s="299"/>
      <c r="EC129" s="299"/>
    </row>
    <row r="130" spans="1:133">
      <c r="A130" s="324">
        <f t="shared" si="26"/>
        <v>7</v>
      </c>
      <c r="B130" s="325"/>
      <c r="C130" s="326" t="s">
        <v>1872</v>
      </c>
      <c r="D130" s="327" t="s">
        <v>183</v>
      </c>
      <c r="E130" s="328">
        <v>1</v>
      </c>
      <c r="F130" s="328"/>
      <c r="G130" s="329">
        <f t="shared" si="25"/>
        <v>0</v>
      </c>
      <c r="H130" s="299"/>
      <c r="I130" s="1018"/>
      <c r="J130" s="1018"/>
      <c r="K130" s="299"/>
      <c r="L130" s="299"/>
      <c r="M130" s="299"/>
      <c r="N130" s="299"/>
      <c r="O130" s="1021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99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 s="299"/>
      <c r="BP130" s="299"/>
      <c r="BQ130" s="299"/>
      <c r="BR130" s="299"/>
      <c r="BS130" s="299"/>
      <c r="BT130" s="299"/>
      <c r="BU130" s="299"/>
      <c r="BV130" s="299"/>
      <c r="BW130" s="299"/>
      <c r="BX130" s="299"/>
      <c r="BY130" s="299"/>
      <c r="BZ130" s="299"/>
      <c r="CA130" s="299"/>
      <c r="CB130" s="299"/>
      <c r="CC130" s="299"/>
      <c r="CD130" s="299"/>
      <c r="CE130" s="299"/>
      <c r="CF130" s="299"/>
      <c r="CG130" s="299"/>
      <c r="CH130" s="299"/>
      <c r="CI130" s="299"/>
      <c r="CJ130" s="299"/>
      <c r="CK130" s="299"/>
      <c r="CL130" s="299"/>
      <c r="CM130" s="299"/>
      <c r="CN130" s="299"/>
      <c r="CO130" s="299"/>
      <c r="CP130" s="299"/>
      <c r="CQ130" s="299"/>
      <c r="CR130" s="299"/>
      <c r="CS130" s="299"/>
      <c r="CT130" s="299"/>
      <c r="CU130" s="299"/>
      <c r="CV130" s="299"/>
      <c r="CW130" s="299"/>
      <c r="CX130" s="299"/>
      <c r="CY130" s="299"/>
      <c r="CZ130" s="299"/>
      <c r="DA130" s="299"/>
      <c r="DB130" s="299"/>
      <c r="DC130" s="299"/>
      <c r="DD130" s="299"/>
      <c r="DE130" s="299"/>
      <c r="DF130" s="299"/>
      <c r="DG130" s="299"/>
      <c r="DH130" s="299"/>
      <c r="DI130" s="299"/>
      <c r="DJ130" s="299"/>
      <c r="DK130" s="299"/>
      <c r="DL130" s="299"/>
      <c r="DM130" s="299"/>
      <c r="DN130" s="299"/>
      <c r="DO130" s="299"/>
      <c r="DP130" s="299"/>
      <c r="DQ130" s="299"/>
      <c r="DR130" s="299"/>
      <c r="DS130" s="299"/>
      <c r="DT130" s="299"/>
      <c r="DU130" s="299"/>
      <c r="DV130" s="299"/>
      <c r="DW130" s="299"/>
      <c r="DX130" s="299"/>
      <c r="DY130" s="299"/>
      <c r="DZ130" s="299"/>
      <c r="EA130" s="299"/>
      <c r="EB130" s="299"/>
      <c r="EC130" s="299"/>
    </row>
    <row r="131" spans="1:133">
      <c r="A131" s="324">
        <f t="shared" si="26"/>
        <v>8</v>
      </c>
      <c r="B131" s="325"/>
      <c r="C131" s="326" t="s">
        <v>1873</v>
      </c>
      <c r="D131" s="327" t="s">
        <v>183</v>
      </c>
      <c r="E131" s="328">
        <v>1</v>
      </c>
      <c r="F131" s="328"/>
      <c r="G131" s="329">
        <f t="shared" si="25"/>
        <v>0</v>
      </c>
      <c r="H131" s="299"/>
      <c r="I131" s="1018"/>
      <c r="J131" s="1018"/>
      <c r="K131" s="299"/>
      <c r="L131" s="299"/>
      <c r="M131" s="299"/>
      <c r="N131" s="299"/>
      <c r="O131" s="1021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99"/>
      <c r="BA131" s="299"/>
      <c r="BB131" s="299"/>
      <c r="BC131" s="299"/>
      <c r="BD131" s="299"/>
      <c r="BE131" s="299"/>
      <c r="BF131" s="299"/>
      <c r="BG131" s="299"/>
      <c r="BH131" s="299"/>
      <c r="BI131" s="299"/>
      <c r="BJ131" s="299"/>
      <c r="BK131" s="299"/>
      <c r="BL131" s="299"/>
      <c r="BM131" s="299"/>
      <c r="BN131" s="299"/>
      <c r="BO131" s="299"/>
      <c r="BP131" s="299"/>
      <c r="BQ131" s="299"/>
      <c r="BR131" s="299"/>
      <c r="BS131" s="299"/>
      <c r="BT131" s="299"/>
      <c r="BU131" s="299"/>
      <c r="BV131" s="299"/>
      <c r="BW131" s="299"/>
      <c r="BX131" s="299"/>
      <c r="BY131" s="299"/>
      <c r="BZ131" s="299"/>
      <c r="CA131" s="299"/>
      <c r="CB131" s="299"/>
      <c r="CC131" s="299"/>
      <c r="CD131" s="299"/>
      <c r="CE131" s="299"/>
      <c r="CF131" s="299"/>
      <c r="CG131" s="299"/>
      <c r="CH131" s="299"/>
      <c r="CI131" s="299"/>
      <c r="CJ131" s="299"/>
      <c r="CK131" s="299"/>
      <c r="CL131" s="299"/>
      <c r="CM131" s="299"/>
      <c r="CN131" s="299"/>
      <c r="CO131" s="299"/>
      <c r="CP131" s="299"/>
      <c r="CQ131" s="299"/>
      <c r="CR131" s="299"/>
      <c r="CS131" s="299"/>
      <c r="CT131" s="299"/>
      <c r="CU131" s="299"/>
      <c r="CV131" s="299"/>
      <c r="CW131" s="299"/>
      <c r="CX131" s="299"/>
      <c r="CY131" s="299"/>
      <c r="CZ131" s="299"/>
      <c r="DA131" s="299"/>
      <c r="DB131" s="299"/>
      <c r="DC131" s="299"/>
      <c r="DD131" s="299"/>
      <c r="DE131" s="299"/>
      <c r="DF131" s="299"/>
      <c r="DG131" s="299"/>
      <c r="DH131" s="299"/>
      <c r="DI131" s="299"/>
      <c r="DJ131" s="299"/>
      <c r="DK131" s="299"/>
      <c r="DL131" s="299"/>
      <c r="DM131" s="299"/>
      <c r="DN131" s="299"/>
      <c r="DO131" s="299"/>
      <c r="DP131" s="299"/>
      <c r="DQ131" s="299"/>
      <c r="DR131" s="299"/>
      <c r="DS131" s="299"/>
      <c r="DT131" s="299"/>
      <c r="DU131" s="299"/>
      <c r="DV131" s="299"/>
      <c r="DW131" s="299"/>
      <c r="DX131" s="299"/>
      <c r="DY131" s="299"/>
      <c r="DZ131" s="299"/>
      <c r="EA131" s="299"/>
      <c r="EB131" s="299"/>
      <c r="EC131" s="299"/>
    </row>
    <row r="132" spans="1:133" ht="30.75" customHeight="1">
      <c r="A132" s="324">
        <f t="shared" si="26"/>
        <v>9</v>
      </c>
      <c r="B132" s="325"/>
      <c r="C132" s="326" t="s">
        <v>1874</v>
      </c>
      <c r="D132" s="327" t="s">
        <v>183</v>
      </c>
      <c r="E132" s="328">
        <v>1</v>
      </c>
      <c r="F132" s="328"/>
      <c r="G132" s="329">
        <f t="shared" si="25"/>
        <v>0</v>
      </c>
      <c r="H132" s="299"/>
      <c r="I132" s="1018"/>
      <c r="J132" s="1018"/>
      <c r="K132" s="299"/>
      <c r="L132" s="299"/>
      <c r="M132" s="299"/>
      <c r="N132" s="299"/>
      <c r="O132" s="1021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299"/>
      <c r="BE132" s="299"/>
      <c r="BF132" s="299"/>
      <c r="BG132" s="299"/>
      <c r="BH132" s="299"/>
      <c r="BI132" s="299"/>
      <c r="BJ132" s="299"/>
      <c r="BK132" s="299"/>
      <c r="BL132" s="299"/>
      <c r="BM132" s="299"/>
      <c r="BN132" s="299"/>
      <c r="BO132" s="299"/>
      <c r="BP132" s="299"/>
      <c r="BQ132" s="299"/>
      <c r="BR132" s="299"/>
      <c r="BS132" s="299"/>
      <c r="BT132" s="299"/>
      <c r="BU132" s="299"/>
      <c r="BV132" s="299"/>
      <c r="BW132" s="299"/>
      <c r="BX132" s="299"/>
      <c r="BY132" s="299"/>
      <c r="BZ132" s="299"/>
      <c r="CA132" s="299"/>
      <c r="CB132" s="299"/>
      <c r="CC132" s="299"/>
      <c r="CD132" s="299"/>
      <c r="CE132" s="299"/>
      <c r="CF132" s="299"/>
      <c r="CG132" s="299"/>
      <c r="CH132" s="299"/>
      <c r="CI132" s="299"/>
      <c r="CJ132" s="299"/>
      <c r="CK132" s="299"/>
      <c r="CL132" s="299"/>
      <c r="CM132" s="299"/>
      <c r="CN132" s="299"/>
      <c r="CO132" s="299"/>
      <c r="CP132" s="299"/>
      <c r="CQ132" s="299"/>
      <c r="CR132" s="299"/>
      <c r="CS132" s="299"/>
      <c r="CT132" s="299"/>
      <c r="CU132" s="299"/>
      <c r="CV132" s="299"/>
      <c r="CW132" s="299"/>
      <c r="CX132" s="299"/>
      <c r="CY132" s="299"/>
      <c r="CZ132" s="299"/>
      <c r="DA132" s="299"/>
      <c r="DB132" s="299"/>
      <c r="DC132" s="299"/>
      <c r="DD132" s="299"/>
      <c r="DE132" s="299"/>
      <c r="DF132" s="299"/>
      <c r="DG132" s="299"/>
      <c r="DH132" s="299"/>
      <c r="DI132" s="299"/>
      <c r="DJ132" s="299"/>
      <c r="DK132" s="299"/>
      <c r="DL132" s="299"/>
      <c r="DM132" s="299"/>
      <c r="DN132" s="299"/>
      <c r="DO132" s="299"/>
      <c r="DP132" s="299"/>
      <c r="DQ132" s="299"/>
      <c r="DR132" s="299"/>
      <c r="DS132" s="299"/>
      <c r="DT132" s="299"/>
      <c r="DU132" s="299"/>
      <c r="DV132" s="299"/>
      <c r="DW132" s="299"/>
      <c r="DX132" s="299"/>
      <c r="DY132" s="299"/>
      <c r="DZ132" s="299"/>
      <c r="EA132" s="299"/>
      <c r="EB132" s="299"/>
      <c r="EC132" s="299"/>
    </row>
    <row r="133" spans="1:133">
      <c r="A133" s="324">
        <f t="shared" si="26"/>
        <v>10</v>
      </c>
      <c r="B133" s="325"/>
      <c r="C133" s="326" t="s">
        <v>1875</v>
      </c>
      <c r="D133" s="327" t="s">
        <v>12</v>
      </c>
      <c r="E133" s="328">
        <v>1</v>
      </c>
      <c r="F133" s="328"/>
      <c r="G133" s="329">
        <f t="shared" si="25"/>
        <v>0</v>
      </c>
      <c r="H133" s="299"/>
      <c r="I133" s="1018"/>
      <c r="J133" s="1018"/>
      <c r="K133" s="299"/>
      <c r="L133" s="299"/>
      <c r="M133" s="299"/>
      <c r="N133" s="299"/>
      <c r="O133" s="1021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1024">
        <f>G122+G119+G114+G76+G57+G46+G39+G26</f>
        <v>0</v>
      </c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299"/>
      <c r="BE133" s="299"/>
      <c r="BF133" s="299"/>
      <c r="BG133" s="299"/>
      <c r="BH133" s="299"/>
      <c r="BI133" s="299"/>
      <c r="BJ133" s="299"/>
      <c r="BK133" s="299"/>
      <c r="BL133" s="299"/>
      <c r="BM133" s="299"/>
      <c r="BN133" s="299"/>
      <c r="BO133" s="299"/>
      <c r="BP133" s="299"/>
      <c r="BQ133" s="299"/>
      <c r="BR133" s="299"/>
      <c r="BS133" s="299"/>
      <c r="BT133" s="299"/>
      <c r="BU133" s="299"/>
      <c r="BV133" s="299"/>
      <c r="BW133" s="299"/>
      <c r="BX133" s="299"/>
      <c r="BY133" s="299"/>
      <c r="BZ133" s="299"/>
      <c r="CA133" s="299"/>
      <c r="CB133" s="299"/>
      <c r="CC133" s="299"/>
      <c r="CD133" s="299"/>
      <c r="CE133" s="299"/>
      <c r="CF133" s="299"/>
      <c r="CG133" s="299"/>
      <c r="CH133" s="299"/>
      <c r="CI133" s="299"/>
      <c r="CJ133" s="299"/>
      <c r="CK133" s="299"/>
      <c r="CL133" s="299"/>
      <c r="CM133" s="299"/>
      <c r="CN133" s="299"/>
      <c r="CO133" s="299"/>
      <c r="CP133" s="299"/>
      <c r="CQ133" s="299"/>
      <c r="CR133" s="299"/>
      <c r="CS133" s="299"/>
      <c r="CT133" s="299"/>
      <c r="CU133" s="299"/>
      <c r="CV133" s="299"/>
      <c r="CW133" s="299"/>
      <c r="CX133" s="299"/>
      <c r="CY133" s="299"/>
      <c r="CZ133" s="299"/>
      <c r="DA133" s="299"/>
      <c r="DB133" s="299"/>
      <c r="DC133" s="299"/>
      <c r="DD133" s="299"/>
      <c r="DE133" s="299"/>
      <c r="DF133" s="299"/>
      <c r="DG133" s="299"/>
      <c r="DH133" s="299"/>
      <c r="DI133" s="299"/>
      <c r="DJ133" s="299"/>
      <c r="DK133" s="299"/>
      <c r="DL133" s="299"/>
      <c r="DM133" s="299"/>
      <c r="DN133" s="299"/>
      <c r="DO133" s="299"/>
      <c r="DP133" s="299"/>
      <c r="DQ133" s="299"/>
      <c r="DR133" s="299"/>
      <c r="DS133" s="299"/>
      <c r="DT133" s="299"/>
      <c r="DU133" s="299"/>
      <c r="DV133" s="299"/>
      <c r="DW133" s="299"/>
      <c r="DX133" s="299"/>
      <c r="DY133" s="299"/>
      <c r="DZ133" s="299"/>
      <c r="EA133" s="299"/>
      <c r="EB133" s="299"/>
      <c r="EC133" s="299"/>
    </row>
    <row r="134" spans="1:133">
      <c r="A134" s="324">
        <f t="shared" si="26"/>
        <v>11</v>
      </c>
      <c r="B134" s="325"/>
      <c r="C134" s="326" t="s">
        <v>1876</v>
      </c>
      <c r="D134" s="327" t="s">
        <v>12</v>
      </c>
      <c r="E134" s="328">
        <v>1</v>
      </c>
      <c r="F134" s="328"/>
      <c r="G134" s="329">
        <f t="shared" si="25"/>
        <v>0</v>
      </c>
      <c r="H134" s="299"/>
      <c r="I134" s="1018"/>
      <c r="J134" s="1018"/>
      <c r="K134" s="299"/>
      <c r="L134" s="299"/>
      <c r="M134" s="299"/>
      <c r="N134" s="299"/>
      <c r="O134" s="1021">
        <v>2</v>
      </c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>
        <v>1</v>
      </c>
      <c r="AB134" s="299">
        <v>7</v>
      </c>
      <c r="AC134" s="299">
        <v>7</v>
      </c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99">
        <v>2</v>
      </c>
      <c r="BA134" s="299">
        <f>IF(AZ134=1,G134,0)</f>
        <v>0</v>
      </c>
      <c r="BB134" s="299">
        <f>IF(AZ134=2,G134,0)</f>
        <v>0</v>
      </c>
      <c r="BC134" s="299">
        <f>IF(AZ134=3,G134,0)</f>
        <v>0</v>
      </c>
      <c r="BD134" s="299">
        <f>IF(AZ134=4,G134,0)</f>
        <v>0</v>
      </c>
      <c r="BE134" s="299">
        <f>IF(AZ134=5,G134,0)</f>
        <v>0</v>
      </c>
      <c r="BF134" s="299"/>
      <c r="BG134" s="299"/>
      <c r="BH134" s="299"/>
      <c r="BI134" s="299"/>
      <c r="BJ134" s="299"/>
      <c r="BK134" s="299"/>
      <c r="BL134" s="299"/>
      <c r="BM134" s="299"/>
      <c r="BN134" s="299"/>
      <c r="BO134" s="299"/>
      <c r="BP134" s="299"/>
      <c r="BQ134" s="299"/>
      <c r="BR134" s="299"/>
      <c r="BS134" s="299"/>
      <c r="BT134" s="299"/>
      <c r="BU134" s="299"/>
      <c r="BV134" s="299"/>
      <c r="BW134" s="299"/>
      <c r="BX134" s="299"/>
      <c r="BY134" s="299"/>
      <c r="BZ134" s="299"/>
      <c r="CA134" s="299"/>
      <c r="CB134" s="299"/>
      <c r="CC134" s="299"/>
      <c r="CD134" s="299"/>
      <c r="CE134" s="299"/>
      <c r="CF134" s="299"/>
      <c r="CG134" s="299"/>
      <c r="CH134" s="299"/>
      <c r="CI134" s="299"/>
      <c r="CJ134" s="299"/>
      <c r="CK134" s="299"/>
      <c r="CL134" s="299"/>
      <c r="CM134" s="299"/>
      <c r="CN134" s="299"/>
      <c r="CO134" s="299"/>
      <c r="CP134" s="299"/>
      <c r="CQ134" s="299"/>
      <c r="CR134" s="299"/>
      <c r="CS134" s="299"/>
      <c r="CT134" s="299"/>
      <c r="CU134" s="299"/>
      <c r="CV134" s="299"/>
      <c r="CW134" s="299"/>
      <c r="CX134" s="299"/>
      <c r="CY134" s="299"/>
      <c r="CZ134" s="299">
        <v>3.1399999999999997E-2</v>
      </c>
      <c r="DA134" s="299"/>
      <c r="DB134" s="299"/>
      <c r="DC134" s="299"/>
      <c r="DD134" s="299"/>
      <c r="DE134" s="299"/>
      <c r="DF134" s="299"/>
      <c r="DG134" s="299"/>
      <c r="DH134" s="299"/>
      <c r="DI134" s="299"/>
      <c r="DJ134" s="299"/>
      <c r="DK134" s="299"/>
      <c r="DL134" s="299"/>
      <c r="DM134" s="299"/>
      <c r="DN134" s="299"/>
      <c r="DO134" s="299"/>
      <c r="DP134" s="299"/>
      <c r="DQ134" s="299"/>
      <c r="DR134" s="299"/>
      <c r="DS134" s="299"/>
      <c r="DT134" s="299"/>
      <c r="DU134" s="299"/>
      <c r="DV134" s="299"/>
      <c r="DW134" s="299"/>
      <c r="DX134" s="299"/>
      <c r="DY134" s="299"/>
      <c r="DZ134" s="299"/>
      <c r="EA134" s="299"/>
      <c r="EB134" s="299"/>
      <c r="EC134" s="299"/>
    </row>
    <row r="135" spans="1:133">
      <c r="A135" s="330"/>
      <c r="B135" s="331" t="s">
        <v>94</v>
      </c>
      <c r="C135" s="332" t="str">
        <f>CONCATENATE(B123," ",C123)</f>
        <v>VRN Vedlejší rozpočtové náklady</v>
      </c>
      <c r="D135" s="330"/>
      <c r="E135" s="333"/>
      <c r="F135" s="333"/>
      <c r="G135" s="334">
        <f>SUM(G123:G134)</f>
        <v>0</v>
      </c>
      <c r="H135" s="299"/>
      <c r="I135" s="1018"/>
      <c r="J135" s="1018"/>
      <c r="K135" s="299"/>
      <c r="L135" s="299"/>
      <c r="M135" s="299"/>
      <c r="N135" s="299"/>
      <c r="O135" s="1021">
        <v>4</v>
      </c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1022">
        <f>SUM(BA123:BA134)</f>
        <v>0</v>
      </c>
      <c r="BB135" s="1022">
        <f>SUM(BB123:BB134)</f>
        <v>0</v>
      </c>
      <c r="BC135" s="1022">
        <f>SUM(BC123:BC134)</f>
        <v>0</v>
      </c>
      <c r="BD135" s="1022">
        <f>SUM(BD123:BD134)</f>
        <v>0</v>
      </c>
      <c r="BE135" s="1022">
        <f>SUM(BE123:BE134)</f>
        <v>0</v>
      </c>
      <c r="BF135" s="299"/>
      <c r="BG135" s="299"/>
      <c r="BH135" s="299"/>
      <c r="BI135" s="299"/>
      <c r="BJ135" s="299"/>
      <c r="BK135" s="299"/>
      <c r="BL135" s="299"/>
      <c r="BM135" s="299"/>
      <c r="BN135" s="299"/>
      <c r="BO135" s="299"/>
      <c r="BP135" s="299"/>
      <c r="BQ135" s="299"/>
      <c r="BR135" s="299"/>
      <c r="BS135" s="299"/>
      <c r="BT135" s="299"/>
      <c r="BU135" s="299"/>
      <c r="BV135" s="299"/>
      <c r="BW135" s="299"/>
      <c r="BX135" s="299"/>
      <c r="BY135" s="299"/>
      <c r="BZ135" s="299"/>
      <c r="CA135" s="299"/>
      <c r="CB135" s="299"/>
      <c r="CC135" s="299"/>
      <c r="CD135" s="299"/>
      <c r="CE135" s="299"/>
      <c r="CF135" s="299"/>
      <c r="CG135" s="299"/>
      <c r="CH135" s="299"/>
      <c r="CI135" s="299"/>
      <c r="CJ135" s="299"/>
      <c r="CK135" s="299"/>
      <c r="CL135" s="299"/>
      <c r="CM135" s="299"/>
      <c r="CN135" s="299"/>
      <c r="CO135" s="299"/>
      <c r="CP135" s="299"/>
      <c r="CQ135" s="299"/>
      <c r="CR135" s="299"/>
      <c r="CS135" s="299"/>
      <c r="CT135" s="299"/>
      <c r="CU135" s="299"/>
      <c r="CV135" s="299"/>
      <c r="CW135" s="299"/>
      <c r="CX135" s="299"/>
      <c r="CY135" s="299"/>
      <c r="CZ135" s="299"/>
      <c r="DA135" s="299"/>
      <c r="DB135" s="299"/>
      <c r="DC135" s="299"/>
      <c r="DD135" s="299"/>
      <c r="DE135" s="299"/>
      <c r="DF135" s="299"/>
      <c r="DG135" s="299"/>
      <c r="DH135" s="299"/>
      <c r="DI135" s="299"/>
      <c r="DJ135" s="299"/>
      <c r="DK135" s="299"/>
      <c r="DL135" s="299"/>
      <c r="DM135" s="299"/>
      <c r="DN135" s="299"/>
      <c r="DO135" s="299"/>
      <c r="DP135" s="299"/>
      <c r="DQ135" s="299"/>
      <c r="DR135" s="299"/>
      <c r="DS135" s="299"/>
      <c r="DT135" s="299"/>
      <c r="DU135" s="299"/>
      <c r="DV135" s="299"/>
      <c r="DW135" s="299"/>
      <c r="DX135" s="299"/>
      <c r="DY135" s="299"/>
      <c r="DZ135" s="299"/>
      <c r="EA135" s="299"/>
      <c r="EB135" s="299"/>
      <c r="EC135" s="299"/>
    </row>
    <row r="136" spans="1:133">
      <c r="A136" s="531"/>
      <c r="B136" s="532"/>
      <c r="C136" s="533"/>
      <c r="D136" s="531"/>
      <c r="E136" s="534"/>
      <c r="F136" s="534"/>
      <c r="G136" s="535"/>
      <c r="H136" s="299"/>
      <c r="I136" s="1018"/>
      <c r="J136" s="1018"/>
      <c r="K136" s="299"/>
      <c r="L136" s="299"/>
      <c r="M136" s="299"/>
      <c r="N136" s="299"/>
      <c r="O136" s="1021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1022"/>
      <c r="BB136" s="1022"/>
      <c r="BC136" s="1022"/>
      <c r="BD136" s="1022"/>
      <c r="BE136" s="1022"/>
      <c r="BF136" s="299"/>
      <c r="BG136" s="299"/>
      <c r="BH136" s="299"/>
      <c r="BI136" s="299"/>
      <c r="BJ136" s="299"/>
      <c r="BK136" s="299"/>
      <c r="BL136" s="299"/>
      <c r="BM136" s="299"/>
      <c r="BN136" s="299"/>
      <c r="BO136" s="299"/>
      <c r="BP136" s="299"/>
      <c r="BQ136" s="299"/>
      <c r="BR136" s="299"/>
      <c r="BS136" s="299"/>
      <c r="BT136" s="299"/>
      <c r="BU136" s="299"/>
      <c r="BV136" s="299"/>
      <c r="BW136" s="299"/>
      <c r="BX136" s="299"/>
      <c r="BY136" s="299"/>
      <c r="BZ136" s="299"/>
      <c r="CA136" s="299"/>
      <c r="CB136" s="299"/>
      <c r="CC136" s="299"/>
      <c r="CD136" s="299"/>
      <c r="CE136" s="299"/>
      <c r="CF136" s="299"/>
      <c r="CG136" s="299"/>
      <c r="CH136" s="299"/>
      <c r="CI136" s="299"/>
      <c r="CJ136" s="299"/>
      <c r="CK136" s="299"/>
      <c r="CL136" s="299"/>
      <c r="CM136" s="299"/>
      <c r="CN136" s="299"/>
      <c r="CO136" s="299"/>
      <c r="CP136" s="299"/>
      <c r="CQ136" s="299"/>
      <c r="CR136" s="299"/>
      <c r="CS136" s="299"/>
      <c r="CT136" s="299"/>
      <c r="CU136" s="299"/>
      <c r="CV136" s="299"/>
      <c r="CW136" s="299"/>
      <c r="CX136" s="299"/>
      <c r="CY136" s="299"/>
      <c r="CZ136" s="299"/>
      <c r="DA136" s="299"/>
      <c r="DB136" s="299"/>
      <c r="DC136" s="299"/>
      <c r="DD136" s="299"/>
      <c r="DE136" s="299"/>
      <c r="DF136" s="299"/>
      <c r="DG136" s="299"/>
      <c r="DH136" s="299"/>
      <c r="DI136" s="299"/>
      <c r="DJ136" s="299"/>
      <c r="DK136" s="299"/>
      <c r="DL136" s="299"/>
      <c r="DM136" s="299"/>
      <c r="DN136" s="299"/>
      <c r="DO136" s="299"/>
      <c r="DP136" s="299"/>
      <c r="DQ136" s="299"/>
      <c r="DR136" s="299"/>
      <c r="DS136" s="299"/>
      <c r="DT136" s="299"/>
      <c r="DU136" s="299"/>
      <c r="DV136" s="299"/>
      <c r="DW136" s="299"/>
      <c r="DX136" s="299"/>
      <c r="DY136" s="299"/>
      <c r="DZ136" s="299"/>
      <c r="EA136" s="299"/>
      <c r="EB136" s="299"/>
      <c r="EC136" s="299"/>
    </row>
    <row r="137" spans="1:133">
      <c r="A137" s="531"/>
      <c r="B137" s="532"/>
      <c r="C137" s="533"/>
      <c r="D137" s="531"/>
      <c r="E137" s="534"/>
      <c r="F137" s="534"/>
      <c r="G137" s="535"/>
      <c r="H137" s="299"/>
      <c r="I137" s="1018"/>
      <c r="J137" s="1018"/>
      <c r="K137" s="299"/>
      <c r="L137" s="299"/>
      <c r="M137" s="299"/>
      <c r="N137" s="299"/>
      <c r="O137" s="1021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299"/>
      <c r="BA137" s="1022"/>
      <c r="BB137" s="1022"/>
      <c r="BC137" s="1022"/>
      <c r="BD137" s="1022"/>
      <c r="BE137" s="1022"/>
      <c r="BF137" s="299"/>
      <c r="BG137" s="299"/>
      <c r="BH137" s="299"/>
      <c r="BI137" s="299"/>
      <c r="BJ137" s="299"/>
      <c r="BK137" s="299"/>
      <c r="BL137" s="299"/>
      <c r="BM137" s="299"/>
      <c r="BN137" s="299"/>
      <c r="BO137" s="299"/>
      <c r="BP137" s="299"/>
      <c r="BQ137" s="299"/>
      <c r="BR137" s="299"/>
      <c r="BS137" s="299"/>
      <c r="BT137" s="299"/>
      <c r="BU137" s="299"/>
      <c r="BV137" s="299"/>
      <c r="BW137" s="299"/>
      <c r="BX137" s="299"/>
      <c r="BY137" s="299"/>
      <c r="BZ137" s="299"/>
      <c r="CA137" s="299"/>
      <c r="CB137" s="299"/>
      <c r="CC137" s="299"/>
      <c r="CD137" s="299"/>
      <c r="CE137" s="299"/>
      <c r="CF137" s="299"/>
      <c r="CG137" s="299"/>
      <c r="CH137" s="299"/>
      <c r="CI137" s="299"/>
      <c r="CJ137" s="299"/>
      <c r="CK137" s="299"/>
      <c r="CL137" s="299"/>
      <c r="CM137" s="299"/>
      <c r="CN137" s="299"/>
      <c r="CO137" s="299"/>
      <c r="CP137" s="299"/>
      <c r="CQ137" s="299"/>
      <c r="CR137" s="299"/>
      <c r="CS137" s="299"/>
      <c r="CT137" s="299"/>
      <c r="CU137" s="299"/>
      <c r="CV137" s="299"/>
      <c r="CW137" s="299"/>
      <c r="CX137" s="299"/>
      <c r="CY137" s="299"/>
      <c r="CZ137" s="299"/>
      <c r="DA137" s="299"/>
      <c r="DB137" s="299"/>
      <c r="DC137" s="299"/>
      <c r="DD137" s="299"/>
      <c r="DE137" s="299"/>
      <c r="DF137" s="299"/>
      <c r="DG137" s="299"/>
      <c r="DH137" s="299"/>
      <c r="DI137" s="299"/>
      <c r="DJ137" s="299"/>
      <c r="DK137" s="299"/>
      <c r="DL137" s="299"/>
      <c r="DM137" s="299"/>
      <c r="DN137" s="299"/>
      <c r="DO137" s="299"/>
      <c r="DP137" s="299"/>
      <c r="DQ137" s="299"/>
      <c r="DR137" s="299"/>
      <c r="DS137" s="299"/>
      <c r="DT137" s="299"/>
      <c r="DU137" s="299"/>
      <c r="DV137" s="299"/>
      <c r="DW137" s="299"/>
      <c r="DX137" s="299"/>
      <c r="DY137" s="299"/>
      <c r="DZ137" s="299"/>
      <c r="EA137" s="299"/>
      <c r="EB137" s="299"/>
      <c r="EC137" s="299"/>
    </row>
    <row r="138" spans="1:133">
      <c r="A138" s="531"/>
      <c r="B138" s="532"/>
      <c r="C138" s="533"/>
      <c r="D138" s="531"/>
      <c r="E138" s="534"/>
      <c r="F138" s="534"/>
      <c r="G138" s="535"/>
      <c r="H138" s="299"/>
      <c r="I138" s="1018"/>
      <c r="J138" s="1018"/>
      <c r="K138" s="299"/>
      <c r="L138" s="299"/>
      <c r="M138" s="299"/>
      <c r="N138" s="299"/>
      <c r="O138" s="1021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AZ138" s="299"/>
      <c r="BA138" s="1022"/>
      <c r="BB138" s="1022"/>
      <c r="BC138" s="1022"/>
      <c r="BD138" s="1022"/>
      <c r="BE138" s="1022"/>
      <c r="BF138" s="299"/>
      <c r="BG138" s="299"/>
      <c r="BH138" s="299"/>
      <c r="BI138" s="299"/>
      <c r="BJ138" s="299"/>
      <c r="BK138" s="299"/>
      <c r="BL138" s="299"/>
      <c r="BM138" s="299"/>
      <c r="BN138" s="299"/>
      <c r="BO138" s="299"/>
      <c r="BP138" s="299"/>
      <c r="BQ138" s="299"/>
      <c r="BR138" s="299"/>
      <c r="BS138" s="299"/>
      <c r="BT138" s="299"/>
      <c r="BU138" s="299"/>
      <c r="BV138" s="299"/>
      <c r="BW138" s="299"/>
      <c r="BX138" s="299"/>
      <c r="BY138" s="299"/>
      <c r="BZ138" s="299"/>
      <c r="CA138" s="299"/>
      <c r="CB138" s="299"/>
      <c r="CC138" s="299"/>
      <c r="CD138" s="299"/>
      <c r="CE138" s="299"/>
      <c r="CF138" s="299"/>
      <c r="CG138" s="299"/>
      <c r="CH138" s="299"/>
      <c r="CI138" s="299"/>
      <c r="CJ138" s="299"/>
      <c r="CK138" s="299"/>
      <c r="CL138" s="299"/>
      <c r="CM138" s="299"/>
      <c r="CN138" s="299"/>
      <c r="CO138" s="299"/>
      <c r="CP138" s="299"/>
      <c r="CQ138" s="299"/>
      <c r="CR138" s="299"/>
      <c r="CS138" s="299"/>
      <c r="CT138" s="299"/>
      <c r="CU138" s="299"/>
      <c r="CV138" s="299"/>
      <c r="CW138" s="299"/>
      <c r="CX138" s="299"/>
      <c r="CY138" s="299"/>
      <c r="CZ138" s="299"/>
      <c r="DA138" s="299"/>
      <c r="DB138" s="299"/>
      <c r="DC138" s="299"/>
      <c r="DD138" s="299"/>
      <c r="DE138" s="299"/>
      <c r="DF138" s="299"/>
      <c r="DG138" s="299"/>
      <c r="DH138" s="299"/>
      <c r="DI138" s="299"/>
      <c r="DJ138" s="299"/>
      <c r="DK138" s="299"/>
      <c r="DL138" s="299"/>
      <c r="DM138" s="299"/>
      <c r="DN138" s="299"/>
      <c r="DO138" s="299"/>
      <c r="DP138" s="299"/>
      <c r="DQ138" s="299"/>
      <c r="DR138" s="299"/>
      <c r="DS138" s="299"/>
      <c r="DT138" s="299"/>
      <c r="DU138" s="299"/>
      <c r="DV138" s="299"/>
      <c r="DW138" s="299"/>
      <c r="DX138" s="299"/>
      <c r="DY138" s="299"/>
      <c r="DZ138" s="299"/>
      <c r="EA138" s="299"/>
      <c r="EB138" s="299"/>
      <c r="EC138" s="299"/>
    </row>
    <row r="139" spans="1:133">
      <c r="A139" s="531"/>
      <c r="B139" s="532"/>
      <c r="C139" s="533"/>
      <c r="D139" s="531"/>
      <c r="E139" s="534"/>
      <c r="F139" s="534"/>
      <c r="G139" s="535"/>
      <c r="H139" s="299"/>
      <c r="I139" s="1018"/>
      <c r="J139" s="1018"/>
      <c r="K139" s="299"/>
      <c r="L139" s="299"/>
      <c r="M139" s="299"/>
      <c r="N139" s="299"/>
      <c r="O139" s="1021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9"/>
      <c r="BA139" s="1022"/>
      <c r="BB139" s="1022"/>
      <c r="BC139" s="1022"/>
      <c r="BD139" s="1022"/>
      <c r="BE139" s="1022"/>
      <c r="BF139" s="299"/>
      <c r="BG139" s="299"/>
      <c r="BH139" s="299"/>
      <c r="BI139" s="299"/>
      <c r="BJ139" s="299"/>
      <c r="BK139" s="299"/>
      <c r="BL139" s="299"/>
      <c r="BM139" s="299"/>
      <c r="BN139" s="299"/>
      <c r="BO139" s="299"/>
      <c r="BP139" s="299"/>
      <c r="BQ139" s="299"/>
      <c r="BR139" s="299"/>
      <c r="BS139" s="299"/>
      <c r="BT139" s="299"/>
      <c r="BU139" s="299"/>
      <c r="BV139" s="299"/>
      <c r="BW139" s="299"/>
      <c r="BX139" s="299"/>
      <c r="BY139" s="299"/>
      <c r="BZ139" s="299"/>
      <c r="CA139" s="299"/>
      <c r="CB139" s="299"/>
      <c r="CC139" s="299"/>
      <c r="CD139" s="299"/>
      <c r="CE139" s="299"/>
      <c r="CF139" s="299"/>
      <c r="CG139" s="299"/>
      <c r="CH139" s="299"/>
      <c r="CI139" s="299"/>
      <c r="CJ139" s="299"/>
      <c r="CK139" s="299"/>
      <c r="CL139" s="299"/>
      <c r="CM139" s="299"/>
      <c r="CN139" s="299"/>
      <c r="CO139" s="299"/>
      <c r="CP139" s="299"/>
      <c r="CQ139" s="299"/>
      <c r="CR139" s="299"/>
      <c r="CS139" s="299"/>
      <c r="CT139" s="299"/>
      <c r="CU139" s="299"/>
      <c r="CV139" s="299"/>
      <c r="CW139" s="299"/>
      <c r="CX139" s="299"/>
      <c r="CY139" s="299"/>
      <c r="CZ139" s="299"/>
      <c r="DA139" s="299"/>
      <c r="DB139" s="299"/>
      <c r="DC139" s="299"/>
      <c r="DD139" s="299"/>
      <c r="DE139" s="299"/>
      <c r="DF139" s="299"/>
      <c r="DG139" s="299"/>
      <c r="DH139" s="299"/>
      <c r="DI139" s="299"/>
      <c r="DJ139" s="299"/>
      <c r="DK139" s="299"/>
      <c r="DL139" s="299"/>
      <c r="DM139" s="299"/>
      <c r="DN139" s="299"/>
      <c r="DO139" s="299"/>
      <c r="DP139" s="299"/>
      <c r="DQ139" s="299"/>
      <c r="DR139" s="299"/>
      <c r="DS139" s="299"/>
      <c r="DT139" s="299"/>
      <c r="DU139" s="299"/>
      <c r="DV139" s="299"/>
      <c r="DW139" s="299"/>
      <c r="DX139" s="299"/>
      <c r="DY139" s="299"/>
      <c r="DZ139" s="299"/>
      <c r="EA139" s="299"/>
      <c r="EB139" s="299"/>
      <c r="EC139" s="299"/>
    </row>
    <row r="140" spans="1:133">
      <c r="A140" s="531"/>
      <c r="B140" s="532"/>
      <c r="C140" s="533"/>
      <c r="D140" s="531"/>
      <c r="E140" s="534"/>
      <c r="F140" s="534"/>
      <c r="G140" s="535"/>
      <c r="H140" s="299"/>
      <c r="I140" s="1018"/>
      <c r="J140" s="1018"/>
      <c r="K140" s="299"/>
      <c r="L140" s="299"/>
      <c r="M140" s="299"/>
      <c r="N140" s="299"/>
      <c r="O140" s="1021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99"/>
      <c r="BA140" s="1022"/>
      <c r="BB140" s="1022"/>
      <c r="BC140" s="1022"/>
      <c r="BD140" s="1022"/>
      <c r="BE140" s="1022"/>
      <c r="BF140" s="299"/>
      <c r="BG140" s="299"/>
      <c r="BH140" s="299"/>
      <c r="BI140" s="299"/>
      <c r="BJ140" s="299"/>
      <c r="BK140" s="299"/>
      <c r="BL140" s="299"/>
      <c r="BM140" s="299"/>
      <c r="BN140" s="299"/>
      <c r="BO140" s="299"/>
      <c r="BP140" s="299"/>
      <c r="BQ140" s="299"/>
      <c r="BR140" s="299"/>
      <c r="BS140" s="299"/>
      <c r="BT140" s="299"/>
      <c r="BU140" s="299"/>
      <c r="BV140" s="299"/>
      <c r="BW140" s="299"/>
      <c r="BX140" s="299"/>
      <c r="BY140" s="299"/>
      <c r="BZ140" s="299"/>
      <c r="CA140" s="299"/>
      <c r="CB140" s="299"/>
      <c r="CC140" s="299"/>
      <c r="CD140" s="299"/>
      <c r="CE140" s="299"/>
      <c r="CF140" s="299"/>
      <c r="CG140" s="299"/>
      <c r="CH140" s="299"/>
      <c r="CI140" s="299"/>
      <c r="CJ140" s="299"/>
      <c r="CK140" s="299"/>
      <c r="CL140" s="299"/>
      <c r="CM140" s="299"/>
      <c r="CN140" s="299"/>
      <c r="CO140" s="299"/>
      <c r="CP140" s="299"/>
      <c r="CQ140" s="299"/>
      <c r="CR140" s="299"/>
      <c r="CS140" s="299"/>
      <c r="CT140" s="299"/>
      <c r="CU140" s="299"/>
      <c r="CV140" s="299"/>
      <c r="CW140" s="299"/>
      <c r="CX140" s="299"/>
      <c r="CY140" s="299"/>
      <c r="CZ140" s="299"/>
      <c r="DA140" s="299"/>
      <c r="DB140" s="299"/>
      <c r="DC140" s="299"/>
      <c r="DD140" s="299"/>
      <c r="DE140" s="299"/>
      <c r="DF140" s="299"/>
      <c r="DG140" s="299"/>
      <c r="DH140" s="299"/>
      <c r="DI140" s="299"/>
      <c r="DJ140" s="299"/>
      <c r="DK140" s="299"/>
      <c r="DL140" s="299"/>
      <c r="DM140" s="299"/>
      <c r="DN140" s="299"/>
      <c r="DO140" s="299"/>
      <c r="DP140" s="299"/>
      <c r="DQ140" s="299"/>
      <c r="DR140" s="299"/>
      <c r="DS140" s="299"/>
      <c r="DT140" s="299"/>
      <c r="DU140" s="299"/>
      <c r="DV140" s="299"/>
      <c r="DW140" s="299"/>
      <c r="DX140" s="299"/>
      <c r="DY140" s="299"/>
      <c r="DZ140" s="299"/>
      <c r="EA140" s="299"/>
      <c r="EB140" s="299"/>
      <c r="EC140" s="299"/>
    </row>
    <row r="141" spans="1:133">
      <c r="A141" s="531"/>
      <c r="B141" s="532"/>
      <c r="C141" s="533"/>
      <c r="D141" s="531"/>
      <c r="E141" s="534"/>
      <c r="F141" s="534"/>
      <c r="G141" s="535"/>
      <c r="H141" s="299"/>
      <c r="I141" s="1018"/>
      <c r="J141" s="1018"/>
      <c r="K141" s="299"/>
      <c r="L141" s="299"/>
      <c r="M141" s="299"/>
      <c r="N141" s="299"/>
      <c r="O141" s="1021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AZ141" s="299"/>
      <c r="BA141" s="1022"/>
      <c r="BB141" s="1022"/>
      <c r="BC141" s="1022"/>
      <c r="BD141" s="1022"/>
      <c r="BE141" s="1022"/>
      <c r="BF141" s="299"/>
      <c r="BG141" s="299"/>
      <c r="BH141" s="299"/>
      <c r="BI141" s="299"/>
      <c r="BJ141" s="299"/>
      <c r="BK141" s="299"/>
      <c r="BL141" s="299"/>
      <c r="BM141" s="299"/>
      <c r="BN141" s="299"/>
      <c r="BO141" s="299"/>
      <c r="BP141" s="299"/>
      <c r="BQ141" s="299"/>
      <c r="BR141" s="299"/>
      <c r="BS141" s="299"/>
      <c r="BT141" s="299"/>
      <c r="BU141" s="299"/>
      <c r="BV141" s="299"/>
      <c r="BW141" s="299"/>
      <c r="BX141" s="299"/>
      <c r="BY141" s="299"/>
      <c r="BZ141" s="299"/>
      <c r="CA141" s="299"/>
      <c r="CB141" s="299"/>
      <c r="CC141" s="299"/>
      <c r="CD141" s="299"/>
      <c r="CE141" s="299"/>
      <c r="CF141" s="299"/>
      <c r="CG141" s="299"/>
      <c r="CH141" s="299"/>
      <c r="CI141" s="299"/>
      <c r="CJ141" s="299"/>
      <c r="CK141" s="299"/>
      <c r="CL141" s="299"/>
      <c r="CM141" s="299"/>
      <c r="CN141" s="299"/>
      <c r="CO141" s="299"/>
      <c r="CP141" s="299"/>
      <c r="CQ141" s="299"/>
      <c r="CR141" s="299"/>
      <c r="CS141" s="299"/>
      <c r="CT141" s="299"/>
      <c r="CU141" s="299"/>
      <c r="CV141" s="299"/>
      <c r="CW141" s="299"/>
      <c r="CX141" s="299"/>
      <c r="CY141" s="299"/>
      <c r="CZ141" s="299"/>
      <c r="DA141" s="299"/>
      <c r="DB141" s="299"/>
      <c r="DC141" s="299"/>
      <c r="DD141" s="299"/>
      <c r="DE141" s="299"/>
      <c r="DF141" s="299"/>
      <c r="DG141" s="299"/>
      <c r="DH141" s="299"/>
      <c r="DI141" s="299"/>
      <c r="DJ141" s="299"/>
      <c r="DK141" s="299"/>
      <c r="DL141" s="299"/>
      <c r="DM141" s="299"/>
      <c r="DN141" s="299"/>
      <c r="DO141" s="299"/>
      <c r="DP141" s="299"/>
      <c r="DQ141" s="299"/>
      <c r="DR141" s="299"/>
      <c r="DS141" s="299"/>
      <c r="DT141" s="299"/>
      <c r="DU141" s="299"/>
      <c r="DV141" s="299"/>
      <c r="DW141" s="299"/>
      <c r="DX141" s="299"/>
      <c r="DY141" s="299"/>
      <c r="DZ141" s="299"/>
      <c r="EA141" s="299"/>
      <c r="EB141" s="299"/>
      <c r="EC141" s="299"/>
    </row>
    <row r="142" spans="1:133">
      <c r="A142" s="299"/>
      <c r="B142" s="299"/>
      <c r="C142" s="299"/>
      <c r="D142" s="299"/>
      <c r="E142" s="299"/>
      <c r="F142" s="299"/>
      <c r="G142" s="299"/>
      <c r="H142" s="299"/>
      <c r="I142" s="1018"/>
      <c r="J142" s="1018"/>
      <c r="K142" s="1024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AZ142" s="299"/>
      <c r="BA142" s="299"/>
      <c r="BB142" s="299"/>
      <c r="BC142" s="299"/>
      <c r="BD142" s="299"/>
      <c r="BE142" s="299"/>
      <c r="BF142" s="299"/>
      <c r="BG142" s="299"/>
      <c r="BH142" s="299"/>
      <c r="BI142" s="299"/>
      <c r="BJ142" s="299"/>
      <c r="BK142" s="299"/>
      <c r="BL142" s="299"/>
      <c r="BM142" s="299"/>
      <c r="BN142" s="299"/>
      <c r="BO142" s="299"/>
      <c r="BP142" s="299"/>
      <c r="BQ142" s="299"/>
      <c r="BR142" s="299"/>
      <c r="BS142" s="299"/>
      <c r="BT142" s="299"/>
      <c r="BU142" s="299"/>
      <c r="BV142" s="299"/>
      <c r="BW142" s="299"/>
      <c r="BX142" s="299"/>
      <c r="BY142" s="299"/>
      <c r="BZ142" s="299"/>
      <c r="CA142" s="299"/>
      <c r="CB142" s="299"/>
      <c r="CC142" s="299"/>
      <c r="CD142" s="299"/>
      <c r="CE142" s="299"/>
      <c r="CF142" s="299"/>
      <c r="CG142" s="299"/>
      <c r="CH142" s="299"/>
      <c r="CI142" s="299"/>
      <c r="CJ142" s="299"/>
      <c r="CK142" s="299"/>
      <c r="CL142" s="299"/>
      <c r="CM142" s="299"/>
      <c r="CN142" s="299"/>
      <c r="CO142" s="299"/>
      <c r="CP142" s="299"/>
      <c r="CQ142" s="299"/>
      <c r="CR142" s="299"/>
      <c r="CS142" s="299"/>
      <c r="CT142" s="299"/>
      <c r="CU142" s="299"/>
      <c r="CV142" s="299"/>
      <c r="CW142" s="299"/>
      <c r="CX142" s="299"/>
      <c r="CY142" s="299"/>
      <c r="CZ142" s="299"/>
      <c r="DA142" s="299"/>
      <c r="DB142" s="299"/>
      <c r="DC142" s="299"/>
      <c r="DD142" s="299"/>
      <c r="DE142" s="299"/>
      <c r="DF142" s="299"/>
      <c r="DG142" s="299"/>
      <c r="DH142" s="299"/>
      <c r="DI142" s="299"/>
      <c r="DJ142" s="299"/>
      <c r="DK142" s="299"/>
      <c r="DL142" s="299"/>
      <c r="DM142" s="299"/>
      <c r="DN142" s="299"/>
      <c r="DO142" s="299"/>
      <c r="DP142" s="299"/>
      <c r="DQ142" s="299"/>
      <c r="DR142" s="299"/>
      <c r="DS142" s="299"/>
      <c r="DT142" s="299"/>
      <c r="DU142" s="299"/>
      <c r="DV142" s="299"/>
      <c r="DW142" s="299"/>
      <c r="DX142" s="299"/>
      <c r="DY142" s="299"/>
      <c r="DZ142" s="299"/>
      <c r="EA142" s="299"/>
      <c r="EB142" s="299"/>
      <c r="EC142" s="299"/>
    </row>
    <row r="143" spans="1:133">
      <c r="A143" s="299"/>
      <c r="B143" s="536" t="s">
        <v>1877</v>
      </c>
      <c r="C143" s="311" t="s">
        <v>1878</v>
      </c>
      <c r="D143" s="299"/>
      <c r="E143" s="299"/>
      <c r="F143" s="299"/>
      <c r="G143" s="299"/>
      <c r="H143" s="299"/>
      <c r="I143" s="1018"/>
      <c r="J143" s="1018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AZ143" s="299"/>
      <c r="BA143" s="299"/>
      <c r="BB143" s="299"/>
      <c r="BC143" s="299"/>
      <c r="BD143" s="299"/>
      <c r="BE143" s="299"/>
      <c r="BF143" s="299"/>
      <c r="BG143" s="299"/>
      <c r="BH143" s="299"/>
      <c r="BI143" s="299"/>
      <c r="BJ143" s="299"/>
      <c r="BK143" s="299"/>
      <c r="BL143" s="299"/>
      <c r="BM143" s="299"/>
      <c r="BN143" s="299"/>
      <c r="BO143" s="299"/>
      <c r="BP143" s="299"/>
      <c r="BQ143" s="299"/>
      <c r="BR143" s="299"/>
      <c r="BS143" s="299"/>
      <c r="BT143" s="299"/>
      <c r="BU143" s="299"/>
      <c r="BV143" s="299"/>
      <c r="BW143" s="299"/>
      <c r="BX143" s="299"/>
      <c r="BY143" s="299"/>
      <c r="BZ143" s="299"/>
      <c r="CA143" s="299"/>
      <c r="CB143" s="299"/>
      <c r="CC143" s="299"/>
      <c r="CD143" s="299"/>
      <c r="CE143" s="299"/>
      <c r="CF143" s="299"/>
      <c r="CG143" s="299"/>
      <c r="CH143" s="299"/>
      <c r="CI143" s="299"/>
      <c r="CJ143" s="299"/>
      <c r="CK143" s="299"/>
      <c r="CL143" s="299"/>
      <c r="CM143" s="299"/>
      <c r="CN143" s="299"/>
      <c r="CO143" s="299"/>
      <c r="CP143" s="299"/>
      <c r="CQ143" s="299"/>
      <c r="CR143" s="299"/>
      <c r="CS143" s="299"/>
      <c r="CT143" s="299"/>
      <c r="CU143" s="299"/>
      <c r="CV143" s="299"/>
      <c r="CW143" s="299"/>
      <c r="CX143" s="299"/>
      <c r="CY143" s="299"/>
      <c r="CZ143" s="299"/>
      <c r="DA143" s="299"/>
      <c r="DB143" s="299"/>
      <c r="DC143" s="299"/>
      <c r="DD143" s="299"/>
      <c r="DE143" s="299"/>
      <c r="DF143" s="299"/>
      <c r="DG143" s="299"/>
      <c r="DH143" s="299"/>
      <c r="DI143" s="299"/>
      <c r="DJ143" s="299"/>
      <c r="DK143" s="299"/>
      <c r="DL143" s="299"/>
      <c r="DM143" s="299"/>
      <c r="DN143" s="299"/>
      <c r="DO143" s="299"/>
      <c r="DP143" s="299"/>
      <c r="DQ143" s="299"/>
      <c r="DR143" s="299"/>
      <c r="DS143" s="299"/>
      <c r="DT143" s="299"/>
      <c r="DU143" s="299"/>
      <c r="DV143" s="299"/>
      <c r="DW143" s="299"/>
      <c r="DX143" s="299"/>
      <c r="DY143" s="299"/>
      <c r="DZ143" s="299"/>
      <c r="EA143" s="299"/>
      <c r="EB143" s="299"/>
      <c r="EC143" s="299"/>
    </row>
    <row r="144" spans="1:133">
      <c r="A144" s="299"/>
      <c r="B144" s="299"/>
      <c r="C144" s="299"/>
      <c r="D144" s="299"/>
      <c r="E144" s="299"/>
      <c r="F144" s="299"/>
      <c r="G144" s="299"/>
      <c r="H144" s="299"/>
      <c r="I144" s="1018"/>
      <c r="J144" s="1018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AZ144" s="299"/>
      <c r="BA144" s="299"/>
      <c r="BB144" s="299"/>
      <c r="BC144" s="299"/>
      <c r="BD144" s="299"/>
      <c r="BE144" s="299"/>
      <c r="BF144" s="299"/>
      <c r="BG144" s="299"/>
      <c r="BH144" s="299"/>
      <c r="BI144" s="299"/>
      <c r="BJ144" s="299"/>
      <c r="BK144" s="299"/>
      <c r="BL144" s="299"/>
      <c r="BM144" s="299"/>
      <c r="BN144" s="299"/>
      <c r="BO144" s="299"/>
      <c r="BP144" s="299"/>
      <c r="BQ144" s="299"/>
      <c r="BR144" s="299"/>
      <c r="BS144" s="299"/>
      <c r="BT144" s="299"/>
      <c r="BU144" s="299"/>
      <c r="BV144" s="299"/>
      <c r="BW144" s="299"/>
      <c r="BX144" s="299"/>
      <c r="BY144" s="299"/>
      <c r="BZ144" s="299"/>
      <c r="CA144" s="299"/>
      <c r="CB144" s="299"/>
      <c r="CC144" s="299"/>
      <c r="CD144" s="299"/>
      <c r="CE144" s="299"/>
      <c r="CF144" s="299"/>
      <c r="CG144" s="299"/>
      <c r="CH144" s="299"/>
      <c r="CI144" s="299"/>
      <c r="CJ144" s="299"/>
      <c r="CK144" s="299"/>
      <c r="CL144" s="299"/>
      <c r="CM144" s="299"/>
      <c r="CN144" s="299"/>
      <c r="CO144" s="299"/>
      <c r="CP144" s="299"/>
      <c r="CQ144" s="299"/>
      <c r="CR144" s="299"/>
      <c r="CS144" s="299"/>
      <c r="CT144" s="299"/>
      <c r="CU144" s="299"/>
      <c r="CV144" s="299"/>
      <c r="CW144" s="299"/>
      <c r="CX144" s="299"/>
      <c r="CY144" s="299"/>
      <c r="CZ144" s="299"/>
      <c r="DA144" s="299"/>
      <c r="DB144" s="299"/>
      <c r="DC144" s="299"/>
      <c r="DD144" s="299"/>
      <c r="DE144" s="299"/>
      <c r="DF144" s="299"/>
      <c r="DG144" s="299"/>
      <c r="DH144" s="299"/>
      <c r="DI144" s="299"/>
      <c r="DJ144" s="299"/>
      <c r="DK144" s="299"/>
      <c r="DL144" s="299"/>
      <c r="DM144" s="299"/>
      <c r="DN144" s="299"/>
      <c r="DO144" s="299"/>
      <c r="DP144" s="299"/>
      <c r="DQ144" s="299"/>
      <c r="DR144" s="299"/>
      <c r="DS144" s="299"/>
      <c r="DT144" s="299"/>
      <c r="DU144" s="299"/>
      <c r="DV144" s="299"/>
      <c r="DW144" s="299"/>
      <c r="DX144" s="299"/>
      <c r="DY144" s="299"/>
      <c r="DZ144" s="299"/>
      <c r="EA144" s="299"/>
      <c r="EB144" s="299"/>
      <c r="EC144" s="299"/>
    </row>
    <row r="145" spans="1:133">
      <c r="A145" s="299"/>
      <c r="B145" s="299"/>
      <c r="C145" s="299"/>
      <c r="D145" s="299"/>
      <c r="E145" s="299" t="s">
        <v>1879</v>
      </c>
      <c r="F145" s="1575">
        <f>G135+G122+G119+G114+G76+G46+G39+G26+G57</f>
        <v>0</v>
      </c>
      <c r="G145" s="1126"/>
      <c r="H145" s="299"/>
      <c r="I145" s="1018"/>
      <c r="J145" s="1018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AZ145" s="299"/>
      <c r="BA145" s="299"/>
      <c r="BB145" s="299"/>
      <c r="BC145" s="299"/>
      <c r="BD145" s="299"/>
      <c r="BE145" s="299"/>
      <c r="BF145" s="299"/>
      <c r="BG145" s="299"/>
      <c r="BH145" s="299"/>
      <c r="BI145" s="299"/>
      <c r="BJ145" s="299"/>
      <c r="BK145" s="299"/>
      <c r="BL145" s="299"/>
      <c r="BM145" s="299"/>
      <c r="BN145" s="299"/>
      <c r="BO145" s="299"/>
      <c r="BP145" s="299"/>
      <c r="BQ145" s="299"/>
      <c r="BR145" s="299"/>
      <c r="BS145" s="299"/>
      <c r="BT145" s="299"/>
      <c r="BU145" s="299"/>
      <c r="BV145" s="299"/>
      <c r="BW145" s="299"/>
      <c r="BX145" s="299"/>
      <c r="BY145" s="299"/>
      <c r="BZ145" s="299"/>
      <c r="CA145" s="299"/>
      <c r="CB145" s="299"/>
      <c r="CC145" s="299"/>
      <c r="CD145" s="299"/>
      <c r="CE145" s="299"/>
      <c r="CF145" s="299"/>
      <c r="CG145" s="299"/>
      <c r="CH145" s="299"/>
      <c r="CI145" s="299"/>
      <c r="CJ145" s="299"/>
      <c r="CK145" s="299"/>
      <c r="CL145" s="299"/>
      <c r="CM145" s="299"/>
      <c r="CN145" s="299"/>
      <c r="CO145" s="299"/>
      <c r="CP145" s="299"/>
      <c r="CQ145" s="299"/>
      <c r="CR145" s="299"/>
      <c r="CS145" s="299"/>
      <c r="CT145" s="299"/>
      <c r="CU145" s="299"/>
      <c r="CV145" s="299"/>
      <c r="CW145" s="299"/>
      <c r="CX145" s="299"/>
      <c r="CY145" s="299"/>
      <c r="CZ145" s="299"/>
      <c r="DA145" s="299"/>
      <c r="DB145" s="299"/>
      <c r="DC145" s="299"/>
      <c r="DD145" s="299"/>
      <c r="DE145" s="299"/>
      <c r="DF145" s="299"/>
      <c r="DG145" s="299"/>
      <c r="DH145" s="299"/>
      <c r="DI145" s="299"/>
      <c r="DJ145" s="299"/>
      <c r="DK145" s="299"/>
      <c r="DL145" s="299"/>
      <c r="DM145" s="299"/>
      <c r="DN145" s="299"/>
      <c r="DO145" s="299"/>
      <c r="DP145" s="299"/>
      <c r="DQ145" s="299"/>
      <c r="DR145" s="299"/>
      <c r="DS145" s="299"/>
      <c r="DT145" s="299"/>
      <c r="DU145" s="299"/>
      <c r="DV145" s="299"/>
      <c r="DW145" s="299"/>
      <c r="DX145" s="299"/>
      <c r="DY145" s="299"/>
      <c r="DZ145" s="299"/>
      <c r="EA145" s="299"/>
      <c r="EB145" s="299"/>
      <c r="EC145" s="299"/>
    </row>
    <row r="146" spans="1:133">
      <c r="A146" s="924"/>
      <c r="B146" s="924"/>
      <c r="C146" s="924"/>
      <c r="D146" s="924"/>
      <c r="E146" s="924"/>
      <c r="F146" s="924"/>
      <c r="G146" s="924"/>
    </row>
  </sheetData>
  <mergeCells count="5">
    <mergeCell ref="A1:G1"/>
    <mergeCell ref="A3:B3"/>
    <mergeCell ref="A4:B4"/>
    <mergeCell ref="E4:G4"/>
    <mergeCell ref="F145:G145"/>
  </mergeCells>
  <conditionalFormatting sqref="F1:F145">
    <cfRule type="cellIs" dxfId="1" priority="2" stopIfTrue="1" operator="greaterThan">
      <formula>0</formula>
    </cfRule>
  </conditionalFormatting>
  <conditionalFormatting sqref="F1:F145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 enableFormatConditionsCalculation="0"/>
  <dimension ref="A1:BE100"/>
  <sheetViews>
    <sheetView topLeftCell="A4" workbookViewId="0">
      <selection activeCell="K31" sqref="K31"/>
    </sheetView>
  </sheetViews>
  <sheetFormatPr baseColWidth="10" defaultColWidth="8.7109375" defaultRowHeight="12" x14ac:dyDescent="0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8.7109375" style="1"/>
  </cols>
  <sheetData>
    <row r="1" spans="1:9" ht="13" thickTop="1">
      <c r="A1" s="1088" t="s">
        <v>2</v>
      </c>
      <c r="B1" s="1089"/>
      <c r="C1" s="187" t="s">
        <v>97</v>
      </c>
      <c r="D1" s="188"/>
      <c r="E1" s="189"/>
      <c r="F1" s="188"/>
      <c r="G1" s="190" t="s">
        <v>72</v>
      </c>
      <c r="H1" s="191" t="s">
        <v>102</v>
      </c>
      <c r="I1" s="192"/>
    </row>
    <row r="2" spans="1:9" ht="13" thickBot="1">
      <c r="A2" s="1090" t="s">
        <v>73</v>
      </c>
      <c r="B2" s="1091"/>
      <c r="C2" s="193" t="s">
        <v>179</v>
      </c>
      <c r="D2" s="194"/>
      <c r="E2" s="195"/>
      <c r="F2" s="194"/>
      <c r="G2" s="1092" t="s">
        <v>103</v>
      </c>
      <c r="H2" s="1093"/>
      <c r="I2" s="1094"/>
    </row>
    <row r="3" spans="1:9" ht="13" thickTop="1">
      <c r="F3" s="128"/>
    </row>
    <row r="4" spans="1:9" ht="19.5" customHeight="1">
      <c r="A4" s="196" t="s">
        <v>74</v>
      </c>
      <c r="B4" s="197"/>
      <c r="C4" s="197"/>
      <c r="D4" s="197"/>
      <c r="E4" s="198"/>
      <c r="F4" s="197"/>
      <c r="G4" s="197"/>
      <c r="H4" s="197"/>
      <c r="I4" s="197"/>
    </row>
    <row r="5" spans="1:9" ht="13" thickBot="1"/>
    <row r="6" spans="1:9" s="128" customFormat="1" ht="13" thickBot="1">
      <c r="A6" s="199"/>
      <c r="B6" s="200" t="s">
        <v>75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>
      <c r="A7" s="294" t="str">
        <f>'01 2316 Pol'!B7</f>
        <v>1</v>
      </c>
      <c r="B7" s="62" t="str">
        <f>'01 2316 Pol'!C7</f>
        <v>Zemní práce</v>
      </c>
      <c r="D7" s="205"/>
      <c r="E7" s="295">
        <f>'01 2316 Pol'!BA87</f>
        <v>0</v>
      </c>
      <c r="F7" s="296">
        <f>'01 2316 Pol'!BB87</f>
        <v>0</v>
      </c>
      <c r="G7" s="296">
        <f>'01 2316 Pol'!BC87</f>
        <v>0</v>
      </c>
      <c r="H7" s="296">
        <f>'01 2316 Pol'!BD87</f>
        <v>0</v>
      </c>
      <c r="I7" s="297">
        <f>'01 2316 Pol'!BE87</f>
        <v>0</v>
      </c>
    </row>
    <row r="8" spans="1:9" s="128" customFormat="1">
      <c r="A8" s="294" t="str">
        <f>'01 2316 Pol'!B88</f>
        <v>2</v>
      </c>
      <c r="B8" s="62" t="str">
        <f>'01 2316 Pol'!C88</f>
        <v>Základy a zvláštní zakládání</v>
      </c>
      <c r="D8" s="205"/>
      <c r="E8" s="295">
        <f>'01 2316 Pol'!BA190</f>
        <v>0</v>
      </c>
      <c r="F8" s="296">
        <f>'01 2316 Pol'!BB190</f>
        <v>0</v>
      </c>
      <c r="G8" s="296">
        <f>'01 2316 Pol'!BC190</f>
        <v>0</v>
      </c>
      <c r="H8" s="296">
        <f>'01 2316 Pol'!BD190</f>
        <v>0</v>
      </c>
      <c r="I8" s="297">
        <f>'01 2316 Pol'!BE190</f>
        <v>0</v>
      </c>
    </row>
    <row r="9" spans="1:9" s="128" customFormat="1">
      <c r="A9" s="294" t="str">
        <f>'01 2316 Pol'!B191</f>
        <v>3</v>
      </c>
      <c r="B9" s="62" t="str">
        <f>'01 2316 Pol'!C191</f>
        <v>Svislé a kompletní konstrukce</v>
      </c>
      <c r="D9" s="205"/>
      <c r="E9" s="295">
        <f>'01 2316 Pol'!BA328</f>
        <v>0</v>
      </c>
      <c r="F9" s="296">
        <f>'01 2316 Pol'!BB328</f>
        <v>0</v>
      </c>
      <c r="G9" s="296">
        <f>'01 2316 Pol'!BC328</f>
        <v>0</v>
      </c>
      <c r="H9" s="296">
        <f>'01 2316 Pol'!BD328</f>
        <v>0</v>
      </c>
      <c r="I9" s="297">
        <f>'01 2316 Pol'!BE328</f>
        <v>0</v>
      </c>
    </row>
    <row r="10" spans="1:9" s="128" customFormat="1">
      <c r="A10" s="294" t="str">
        <f>'01 2316 Pol'!B329</f>
        <v>4</v>
      </c>
      <c r="B10" s="62" t="str">
        <f>'01 2316 Pol'!C329</f>
        <v>Vodorovné konstrukce</v>
      </c>
      <c r="D10" s="205"/>
      <c r="E10" s="295">
        <f>'01 2316 Pol'!BA406</f>
        <v>0</v>
      </c>
      <c r="F10" s="296">
        <f>'01 2316 Pol'!BB406</f>
        <v>0</v>
      </c>
      <c r="G10" s="296">
        <f>'01 2316 Pol'!BC406</f>
        <v>0</v>
      </c>
      <c r="H10" s="296">
        <f>'01 2316 Pol'!BD406</f>
        <v>0</v>
      </c>
      <c r="I10" s="297">
        <f>'01 2316 Pol'!BE406</f>
        <v>0</v>
      </c>
    </row>
    <row r="11" spans="1:9" s="128" customFormat="1">
      <c r="A11" s="294" t="str">
        <f>'01 2316 Pol'!B407</f>
        <v>61</v>
      </c>
      <c r="B11" s="62" t="str">
        <f>'01 2316 Pol'!C407</f>
        <v>Upravy povrchů vnitřní</v>
      </c>
      <c r="D11" s="205"/>
      <c r="E11" s="295">
        <f>'01 2316 Pol'!BA448</f>
        <v>0</v>
      </c>
      <c r="F11" s="296">
        <f>'01 2316 Pol'!BB448</f>
        <v>0</v>
      </c>
      <c r="G11" s="296">
        <f>'01 2316 Pol'!BC448</f>
        <v>0</v>
      </c>
      <c r="H11" s="296">
        <f>'01 2316 Pol'!BD448</f>
        <v>0</v>
      </c>
      <c r="I11" s="297">
        <f>'01 2316 Pol'!BE448</f>
        <v>0</v>
      </c>
    </row>
    <row r="12" spans="1:9" s="128" customFormat="1">
      <c r="A12" s="294" t="str">
        <f>'01 2316 Pol'!B449</f>
        <v>62</v>
      </c>
      <c r="B12" s="62" t="str">
        <f>'01 2316 Pol'!C449</f>
        <v>Úpravy povrchů vnější</v>
      </c>
      <c r="D12" s="205"/>
      <c r="E12" s="295">
        <f>'01 2316 Pol'!BA476</f>
        <v>0</v>
      </c>
      <c r="F12" s="296">
        <f>'01 2316 Pol'!BB476</f>
        <v>0</v>
      </c>
      <c r="G12" s="296">
        <f>'01 2316 Pol'!BC476</f>
        <v>0</v>
      </c>
      <c r="H12" s="296">
        <f>'01 2316 Pol'!BD476</f>
        <v>0</v>
      </c>
      <c r="I12" s="297">
        <f>'01 2316 Pol'!BE476</f>
        <v>0</v>
      </c>
    </row>
    <row r="13" spans="1:9" s="128" customFormat="1">
      <c r="A13" s="294" t="str">
        <f>'01 2316 Pol'!B477</f>
        <v>63</v>
      </c>
      <c r="B13" s="62" t="str">
        <f>'01 2316 Pol'!C477</f>
        <v>Podlahy a podlahové konstrukce</v>
      </c>
      <c r="D13" s="205"/>
      <c r="E13" s="295">
        <f>'01 2316 Pol'!BA506</f>
        <v>0</v>
      </c>
      <c r="F13" s="296">
        <f>'01 2316 Pol'!BB506</f>
        <v>0</v>
      </c>
      <c r="G13" s="296">
        <f>'01 2316 Pol'!BC506</f>
        <v>0</v>
      </c>
      <c r="H13" s="296">
        <f>'01 2316 Pol'!BD506</f>
        <v>0</v>
      </c>
      <c r="I13" s="297">
        <f>'01 2316 Pol'!BE506</f>
        <v>0</v>
      </c>
    </row>
    <row r="14" spans="1:9" s="128" customFormat="1">
      <c r="A14" s="294" t="str">
        <f>'01 2316 Pol'!B507</f>
        <v>8</v>
      </c>
      <c r="B14" s="62" t="str">
        <f>'01 2316 Pol'!C507</f>
        <v>Trubní vedení</v>
      </c>
      <c r="D14" s="205"/>
      <c r="E14" s="295">
        <f>'01 2316 Pol'!BA518</f>
        <v>0</v>
      </c>
      <c r="F14" s="296">
        <f>'01 2316 Pol'!BB518</f>
        <v>0</v>
      </c>
      <c r="G14" s="296">
        <f>'01 2316 Pol'!BC518</f>
        <v>0</v>
      </c>
      <c r="H14" s="296">
        <f>'01 2316 Pol'!BD518</f>
        <v>0</v>
      </c>
      <c r="I14" s="297">
        <f>'01 2316 Pol'!BE518</f>
        <v>0</v>
      </c>
    </row>
    <row r="15" spans="1:9" s="128" customFormat="1">
      <c r="A15" s="294" t="str">
        <f>'01 2316 Pol'!B519</f>
        <v>94</v>
      </c>
      <c r="B15" s="62" t="str">
        <f>'01 2316 Pol'!C519</f>
        <v>Lešení a stavební výtahy</v>
      </c>
      <c r="D15" s="205"/>
      <c r="E15" s="295">
        <f>'01 2316 Pol'!BA554</f>
        <v>0</v>
      </c>
      <c r="F15" s="296">
        <f>'01 2316 Pol'!BB554</f>
        <v>0</v>
      </c>
      <c r="G15" s="296">
        <f>'01 2316 Pol'!BC554</f>
        <v>0</v>
      </c>
      <c r="H15" s="296">
        <f>'01 2316 Pol'!BD554</f>
        <v>0</v>
      </c>
      <c r="I15" s="297">
        <f>'01 2316 Pol'!BE554</f>
        <v>0</v>
      </c>
    </row>
    <row r="16" spans="1:9" s="128" customFormat="1">
      <c r="A16" s="294" t="str">
        <f>'01 2316 Pol'!B555</f>
        <v>95</v>
      </c>
      <c r="B16" s="62" t="str">
        <f>'01 2316 Pol'!C555</f>
        <v>Dokončovací konstrukce na pozemních stavbách</v>
      </c>
      <c r="D16" s="205"/>
      <c r="E16" s="295">
        <f>'01 2316 Pol'!BA564</f>
        <v>0</v>
      </c>
      <c r="F16" s="296">
        <f>'01 2316 Pol'!BB564</f>
        <v>0</v>
      </c>
      <c r="G16" s="296">
        <f>'01 2316 Pol'!BC564</f>
        <v>0</v>
      </c>
      <c r="H16" s="296">
        <f>'01 2316 Pol'!BD564</f>
        <v>0</v>
      </c>
      <c r="I16" s="297">
        <f>'01 2316 Pol'!BE564</f>
        <v>0</v>
      </c>
    </row>
    <row r="17" spans="1:9" s="128" customFormat="1">
      <c r="A17" s="294" t="str">
        <f>'01 2316 Pol'!B565</f>
        <v>96</v>
      </c>
      <c r="B17" s="62" t="str">
        <f>'01 2316 Pol'!C565</f>
        <v>Bourání konstrukcí</v>
      </c>
      <c r="D17" s="205"/>
      <c r="E17" s="295">
        <f>'01 2316 Pol'!BA571</f>
        <v>0</v>
      </c>
      <c r="F17" s="296">
        <f>'01 2316 Pol'!BB571</f>
        <v>0</v>
      </c>
      <c r="G17" s="296">
        <f>'01 2316 Pol'!BC571</f>
        <v>0</v>
      </c>
      <c r="H17" s="296">
        <f>'01 2316 Pol'!BD571</f>
        <v>0</v>
      </c>
      <c r="I17" s="297">
        <f>'01 2316 Pol'!BE571</f>
        <v>0</v>
      </c>
    </row>
    <row r="18" spans="1:9" s="128" customFormat="1">
      <c r="A18" s="294" t="str">
        <f>'01 2316 Pol'!B572</f>
        <v>99</v>
      </c>
      <c r="B18" s="62" t="str">
        <f>'01 2316 Pol'!C572</f>
        <v>Staveništní přesun hmot</v>
      </c>
      <c r="D18" s="205"/>
      <c r="E18" s="295">
        <f>'01 2316 Pol'!BA574</f>
        <v>0</v>
      </c>
      <c r="F18" s="296">
        <f>'01 2316 Pol'!BB574</f>
        <v>0</v>
      </c>
      <c r="G18" s="296">
        <f>'01 2316 Pol'!BC574</f>
        <v>0</v>
      </c>
      <c r="H18" s="296">
        <f>'01 2316 Pol'!BD574</f>
        <v>0</v>
      </c>
      <c r="I18" s="297">
        <f>'01 2316 Pol'!BE574</f>
        <v>0</v>
      </c>
    </row>
    <row r="19" spans="1:9" s="128" customFormat="1">
      <c r="A19" s="294" t="str">
        <f>'01 2316 Pol'!B575</f>
        <v>711</v>
      </c>
      <c r="B19" s="62" t="str">
        <f>'01 2316 Pol'!C575</f>
        <v>Izolace proti vodě</v>
      </c>
      <c r="D19" s="205"/>
      <c r="E19" s="295">
        <f>'01 2316 Pol'!BA600</f>
        <v>0</v>
      </c>
      <c r="F19" s="296">
        <f>'01 2316 Pol'!BB600</f>
        <v>0</v>
      </c>
      <c r="G19" s="296">
        <f>'01 2316 Pol'!BC600</f>
        <v>0</v>
      </c>
      <c r="H19" s="296">
        <f>'01 2316 Pol'!BD600</f>
        <v>0</v>
      </c>
      <c r="I19" s="297">
        <f>'01 2316 Pol'!BE600</f>
        <v>0</v>
      </c>
    </row>
    <row r="20" spans="1:9" s="128" customFormat="1">
      <c r="A20" s="294" t="str">
        <f>'01 2316 Pol'!B601</f>
        <v>712</v>
      </c>
      <c r="B20" s="62" t="str">
        <f>'01 2316 Pol'!C601</f>
        <v>Živičné krytiny</v>
      </c>
      <c r="D20" s="205"/>
      <c r="E20" s="295">
        <f>'01 2316 Pol'!BA613</f>
        <v>0</v>
      </c>
      <c r="F20" s="296">
        <f>'01 2316 Pol'!BB613</f>
        <v>0</v>
      </c>
      <c r="G20" s="296">
        <f>'01 2316 Pol'!BC613</f>
        <v>0</v>
      </c>
      <c r="H20" s="296">
        <f>'01 2316 Pol'!BD613</f>
        <v>0</v>
      </c>
      <c r="I20" s="297">
        <f>'01 2316 Pol'!BE613</f>
        <v>0</v>
      </c>
    </row>
    <row r="21" spans="1:9" s="128" customFormat="1">
      <c r="A21" s="294" t="str">
        <f>'01 2316 Pol'!B614</f>
        <v>713</v>
      </c>
      <c r="B21" s="62" t="str">
        <f>'01 2316 Pol'!C614</f>
        <v>Izolace tepelné</v>
      </c>
      <c r="D21" s="205"/>
      <c r="E21" s="295">
        <f>'01 2316 Pol'!BA636</f>
        <v>0</v>
      </c>
      <c r="F21" s="296">
        <f>'01 2316 Pol'!BB636</f>
        <v>0</v>
      </c>
      <c r="G21" s="296">
        <f>'01 2316 Pol'!BC636</f>
        <v>0</v>
      </c>
      <c r="H21" s="296">
        <f>'01 2316 Pol'!BD636</f>
        <v>0</v>
      </c>
      <c r="I21" s="297">
        <f>'01 2316 Pol'!BE636</f>
        <v>0</v>
      </c>
    </row>
    <row r="22" spans="1:9" s="128" customFormat="1">
      <c r="A22" s="294" t="str">
        <f>'01 2316 Pol'!B637</f>
        <v>720</v>
      </c>
      <c r="B22" s="62" t="str">
        <f>'01 2316 Pol'!C637</f>
        <v>Zdravotechnická instalace</v>
      </c>
      <c r="D22" s="205"/>
      <c r="E22" s="295">
        <f>'01 2316 Pol'!BA651</f>
        <v>0</v>
      </c>
      <c r="F22" s="296">
        <f>'01 2316 Pol'!BB651</f>
        <v>0</v>
      </c>
      <c r="G22" s="296">
        <f>'01 2316 Pol'!BC651</f>
        <v>0</v>
      </c>
      <c r="H22" s="296">
        <f>'01 2316 Pol'!BD651</f>
        <v>0</v>
      </c>
      <c r="I22" s="297">
        <f>'01 2316 Pol'!BE651</f>
        <v>0</v>
      </c>
    </row>
    <row r="23" spans="1:9" s="128" customFormat="1">
      <c r="A23" s="294" t="str">
        <f>'01 2316 Pol'!B652</f>
        <v>730</v>
      </c>
      <c r="B23" s="62" t="str">
        <f>'01 2316 Pol'!C652</f>
        <v>Ústřední vytápění</v>
      </c>
      <c r="D23" s="205"/>
      <c r="E23" s="295">
        <f>'01 2316 Pol'!BA655</f>
        <v>0</v>
      </c>
      <c r="F23" s="296">
        <f>'01 2316 Pol'!BB655</f>
        <v>0</v>
      </c>
      <c r="G23" s="296">
        <f>'01 2316 Pol'!BC655</f>
        <v>0</v>
      </c>
      <c r="H23" s="296">
        <f>'01 2316 Pol'!BD655</f>
        <v>0</v>
      </c>
      <c r="I23" s="297">
        <f>'01 2316 Pol'!BE655</f>
        <v>0</v>
      </c>
    </row>
    <row r="24" spans="1:9" s="128" customFormat="1">
      <c r="A24" s="294" t="str">
        <f>'01 2316 Pol'!B656</f>
        <v>764</v>
      </c>
      <c r="B24" s="62" t="str">
        <f>'01 2316 Pol'!C656</f>
        <v>Konstrukce klempířské</v>
      </c>
      <c r="D24" s="205"/>
      <c r="E24" s="295">
        <f>'01 2316 Pol'!BA722</f>
        <v>0</v>
      </c>
      <c r="F24" s="296">
        <f>'01 2316 Pol'!BB722</f>
        <v>0</v>
      </c>
      <c r="G24" s="296">
        <f>'01 2316 Pol'!BC722</f>
        <v>0</v>
      </c>
      <c r="H24" s="296">
        <f>'01 2316 Pol'!BD722</f>
        <v>0</v>
      </c>
      <c r="I24" s="297">
        <f>'01 2316 Pol'!BE722</f>
        <v>0</v>
      </c>
    </row>
    <row r="25" spans="1:9" s="128" customFormat="1">
      <c r="A25" s="294" t="str">
        <f>'01 2316 Pol'!B723</f>
        <v>766</v>
      </c>
      <c r="B25" s="62" t="str">
        <f>'01 2316 Pol'!C723</f>
        <v>Konstrukce truhlářské</v>
      </c>
      <c r="D25" s="205"/>
      <c r="E25" s="295">
        <f>'01 2316 Pol'!BA816</f>
        <v>0</v>
      </c>
      <c r="F25" s="296">
        <f>'01 2316 Pol'!BB816</f>
        <v>0</v>
      </c>
      <c r="G25" s="296">
        <f>'01 2316 Pol'!BC816</f>
        <v>0</v>
      </c>
      <c r="H25" s="296">
        <f>'01 2316 Pol'!BD816</f>
        <v>0</v>
      </c>
      <c r="I25" s="297">
        <f>'01 2316 Pol'!BE816</f>
        <v>0</v>
      </c>
    </row>
    <row r="26" spans="1:9" s="128" customFormat="1">
      <c r="A26" s="294" t="str">
        <f>'01 2316 Pol'!B817</f>
        <v>767</v>
      </c>
      <c r="B26" s="62" t="str">
        <f>'01 2316 Pol'!C817</f>
        <v>Konstrukce zámečnické</v>
      </c>
      <c r="D26" s="205"/>
      <c r="E26" s="295">
        <f>'01 2316 Pol'!BA992</f>
        <v>0</v>
      </c>
      <c r="F26" s="296">
        <f>'01 2316 Pol'!BB992</f>
        <v>0</v>
      </c>
      <c r="G26" s="296">
        <f>'01 2316 Pol'!BC992</f>
        <v>0</v>
      </c>
      <c r="H26" s="296">
        <f>'01 2316 Pol'!BD992</f>
        <v>0</v>
      </c>
      <c r="I26" s="297">
        <f>'01 2316 Pol'!BE992</f>
        <v>0</v>
      </c>
    </row>
    <row r="27" spans="1:9" s="128" customFormat="1">
      <c r="A27" s="294" t="str">
        <f>'01 2316 Pol'!B993</f>
        <v>769</v>
      </c>
      <c r="B27" s="62" t="str">
        <f>'01 2316 Pol'!C993</f>
        <v>Otvorové prvky z plastu</v>
      </c>
      <c r="D27" s="205"/>
      <c r="E27" s="295">
        <f>'01 2316 Pol'!BA1010</f>
        <v>0</v>
      </c>
      <c r="F27" s="296">
        <f>'01 2316 Pol'!BB1010</f>
        <v>0</v>
      </c>
      <c r="G27" s="296">
        <f>'01 2316 Pol'!BC1010</f>
        <v>0</v>
      </c>
      <c r="H27" s="296">
        <f>'01 2316 Pol'!BD1010</f>
        <v>0</v>
      </c>
      <c r="I27" s="297">
        <f>'01 2316 Pol'!BE1010</f>
        <v>0</v>
      </c>
    </row>
    <row r="28" spans="1:9" s="128" customFormat="1">
      <c r="A28" s="294" t="str">
        <f>'01 2316 Pol'!B1011</f>
        <v>771</v>
      </c>
      <c r="B28" s="62" t="str">
        <f>'01 2316 Pol'!C1011</f>
        <v>Podlahy z dlaždic a obklady</v>
      </c>
      <c r="D28" s="205"/>
      <c r="E28" s="295">
        <f>'01 2316 Pol'!BA1026</f>
        <v>0</v>
      </c>
      <c r="F28" s="296">
        <f>'01 2316 Pol'!BB1026</f>
        <v>0</v>
      </c>
      <c r="G28" s="296">
        <f>'01 2316 Pol'!BC1026</f>
        <v>0</v>
      </c>
      <c r="H28" s="296">
        <f>'01 2316 Pol'!BD1026</f>
        <v>0</v>
      </c>
      <c r="I28" s="297">
        <f>'01 2316 Pol'!BE1026</f>
        <v>0</v>
      </c>
    </row>
    <row r="29" spans="1:9" s="128" customFormat="1">
      <c r="A29" s="294" t="str">
        <f>'01 2316 Pol'!B1027</f>
        <v>776</v>
      </c>
      <c r="B29" s="62" t="str">
        <f>'01 2316 Pol'!C1027</f>
        <v>Podlahy povlakové</v>
      </c>
      <c r="D29" s="205"/>
      <c r="E29" s="295">
        <f>'01 2316 Pol'!BA1036</f>
        <v>0</v>
      </c>
      <c r="F29" s="296">
        <f>'01 2316 Pol'!BB1036</f>
        <v>0</v>
      </c>
      <c r="G29" s="296">
        <f>'01 2316 Pol'!BC1036</f>
        <v>0</v>
      </c>
      <c r="H29" s="296">
        <f>'01 2316 Pol'!BD1036</f>
        <v>0</v>
      </c>
      <c r="I29" s="297">
        <f>'01 2316 Pol'!BE1036</f>
        <v>0</v>
      </c>
    </row>
    <row r="30" spans="1:9" s="128" customFormat="1">
      <c r="A30" s="294" t="str">
        <f>'01 2316 Pol'!B1037</f>
        <v>781</v>
      </c>
      <c r="B30" s="62" t="str">
        <f>'01 2316 Pol'!C1037</f>
        <v>Obklady keramické</v>
      </c>
      <c r="D30" s="205"/>
      <c r="E30" s="295">
        <f>'01 2316 Pol'!BA1052</f>
        <v>0</v>
      </c>
      <c r="F30" s="296">
        <f>'01 2316 Pol'!BB1052</f>
        <v>0</v>
      </c>
      <c r="G30" s="296">
        <f>'01 2316 Pol'!BC1052</f>
        <v>0</v>
      </c>
      <c r="H30" s="296">
        <f>'01 2316 Pol'!BD1052</f>
        <v>0</v>
      </c>
      <c r="I30" s="297">
        <f>'01 2316 Pol'!BE1052</f>
        <v>0</v>
      </c>
    </row>
    <row r="31" spans="1:9" s="128" customFormat="1">
      <c r="A31" s="294" t="str">
        <f>'01 2316 Pol'!B1053</f>
        <v>784</v>
      </c>
      <c r="B31" s="62" t="str">
        <f>'01 2316 Pol'!C1053</f>
        <v>Malby</v>
      </c>
      <c r="D31" s="205"/>
      <c r="E31" s="295">
        <f>'01 2316 Pol'!BA1102</f>
        <v>0</v>
      </c>
      <c r="F31" s="296">
        <f>'01 2316 Pol'!BB1102</f>
        <v>0</v>
      </c>
      <c r="G31" s="296">
        <f>'01 2316 Pol'!BC1102</f>
        <v>0</v>
      </c>
      <c r="H31" s="296">
        <f>'01 2316 Pol'!BD1102</f>
        <v>0</v>
      </c>
      <c r="I31" s="297">
        <f>'01 2316 Pol'!BE1102</f>
        <v>0</v>
      </c>
    </row>
    <row r="32" spans="1:9" s="128" customFormat="1">
      <c r="A32" s="294" t="str">
        <f>'01 2316 Pol'!B1103</f>
        <v>M21</v>
      </c>
      <c r="B32" s="62" t="str">
        <f>'01 2316 Pol'!C1103</f>
        <v>Elektromontáže</v>
      </c>
      <c r="D32" s="205"/>
      <c r="E32" s="295">
        <f>'01 2316 Pol'!BA1116</f>
        <v>0</v>
      </c>
      <c r="F32" s="296">
        <f>'01 2316 Pol'!BB1116</f>
        <v>0</v>
      </c>
      <c r="G32" s="296">
        <f>'01 2316 Pol'!BC1116</f>
        <v>0</v>
      </c>
      <c r="H32" s="296">
        <f>'01 2316 Pol'!BD1116</f>
        <v>0</v>
      </c>
      <c r="I32" s="297">
        <f>'01 2316 Pol'!BE1116</f>
        <v>0</v>
      </c>
    </row>
    <row r="33" spans="1:57" s="128" customFormat="1">
      <c r="A33" s="294" t="str">
        <f>'01 2316 Pol'!B1117</f>
        <v>M22</v>
      </c>
      <c r="B33" s="62" t="str">
        <f>'01 2316 Pol'!C1117</f>
        <v>Montáž sdělovací a zabezp. techniky</v>
      </c>
      <c r="D33" s="205"/>
      <c r="E33" s="295">
        <f>'01 2316 Pol'!BA1122</f>
        <v>0</v>
      </c>
      <c r="F33" s="296">
        <f>'01 2316 Pol'!BB1122</f>
        <v>0</v>
      </c>
      <c r="G33" s="296">
        <f>'01 2316 Pol'!BC1122</f>
        <v>0</v>
      </c>
      <c r="H33" s="1011">
        <f>'01 2316 Pol'!BD1122</f>
        <v>0</v>
      </c>
      <c r="I33" s="297">
        <f>'01 2316 Pol'!BE1122</f>
        <v>0</v>
      </c>
    </row>
    <row r="34" spans="1:57" s="128" customFormat="1">
      <c r="A34" s="294" t="str">
        <f>'01 2316 Pol'!B1123</f>
        <v>M24</v>
      </c>
      <c r="B34" s="62" t="str">
        <f>'01 2316 Pol'!C1123</f>
        <v>Montáže vzduchotechnických zařízení</v>
      </c>
      <c r="D34" s="205"/>
      <c r="E34" s="295">
        <f>'01 2316 Pol'!BA1126</f>
        <v>0</v>
      </c>
      <c r="F34" s="296">
        <f>'01 2316 Pol'!BB1126</f>
        <v>0</v>
      </c>
      <c r="G34" s="296">
        <f>'01 2316 Pol'!BC1126</f>
        <v>0</v>
      </c>
      <c r="H34" s="296">
        <f>'01 2316 Pol'!BD1126</f>
        <v>0</v>
      </c>
      <c r="I34" s="297">
        <f>'01 2316 Pol'!BE1126</f>
        <v>0</v>
      </c>
    </row>
    <row r="35" spans="1:57" s="128" customFormat="1" ht="13" thickBot="1">
      <c r="A35" s="294" t="str">
        <f>'01 2316 Pol'!B1127</f>
        <v>D96</v>
      </c>
      <c r="B35" s="62" t="str">
        <f>'01 2316 Pol'!C1127</f>
        <v>Přesuny suti a vybouraných hmot</v>
      </c>
      <c r="D35" s="205"/>
      <c r="E35" s="295">
        <f>'01 2316 Pol'!BA1133</f>
        <v>0</v>
      </c>
      <c r="F35" s="296">
        <f>'01 2316 Pol'!BB1133</f>
        <v>0</v>
      </c>
      <c r="G35" s="296">
        <f>'01 2316 Pol'!BC1133</f>
        <v>0</v>
      </c>
      <c r="H35" s="296">
        <f>'01 2316 Pol'!BD1133</f>
        <v>0</v>
      </c>
      <c r="I35" s="297">
        <f>'01 2316 Pol'!BE1133</f>
        <v>0</v>
      </c>
    </row>
    <row r="36" spans="1:57" s="14" customFormat="1" ht="13" thickBot="1">
      <c r="A36" s="206"/>
      <c r="B36" s="207" t="s">
        <v>76</v>
      </c>
      <c r="C36" s="207"/>
      <c r="D36" s="208"/>
      <c r="E36" s="209">
        <f>SUM(E7:E35)</f>
        <v>0</v>
      </c>
      <c r="F36" s="210">
        <f>SUM(F7:F35)</f>
        <v>0</v>
      </c>
      <c r="G36" s="210">
        <f>SUM(G7:G35)</f>
        <v>0</v>
      </c>
      <c r="H36" s="210">
        <f>SUM(H7:H35)</f>
        <v>0</v>
      </c>
      <c r="I36" s="211">
        <f>SUM(I7:I35)</f>
        <v>0</v>
      </c>
    </row>
    <row r="37" spans="1:57">
      <c r="A37" s="128"/>
      <c r="B37" s="128"/>
      <c r="C37" s="128"/>
      <c r="D37" s="128"/>
      <c r="E37" s="128"/>
      <c r="F37" s="128"/>
      <c r="G37" s="128"/>
      <c r="H37" s="128"/>
      <c r="I37" s="128"/>
    </row>
    <row r="38" spans="1:57" ht="19.5" customHeight="1">
      <c r="A38" s="197"/>
      <c r="B38" s="197"/>
      <c r="C38" s="197"/>
      <c r="D38" s="197"/>
      <c r="E38" s="197"/>
      <c r="F38" s="197"/>
      <c r="G38" s="212"/>
      <c r="H38" s="197"/>
      <c r="I38" s="197"/>
      <c r="BA38" s="134"/>
      <c r="BB38" s="134"/>
      <c r="BC38" s="134"/>
      <c r="BD38" s="134"/>
      <c r="BE38" s="134"/>
    </row>
    <row r="39" spans="1:57" ht="13" thickBot="1"/>
    <row r="40" spans="1:57">
      <c r="A40" s="163"/>
      <c r="B40" s="164"/>
      <c r="C40" s="164"/>
      <c r="D40" s="213"/>
      <c r="E40" s="214"/>
      <c r="F40" s="215"/>
      <c r="G40" s="216"/>
      <c r="H40" s="217"/>
      <c r="I40" s="218"/>
    </row>
    <row r="41" spans="1:57">
      <c r="A41" s="157"/>
      <c r="B41" s="148"/>
      <c r="C41" s="148"/>
      <c r="D41" s="219"/>
      <c r="E41" s="220"/>
      <c r="F41" s="221"/>
      <c r="G41" s="222"/>
      <c r="H41" s="223"/>
      <c r="I41" s="224"/>
      <c r="BA41" s="1">
        <v>0</v>
      </c>
    </row>
    <row r="42" spans="1:57">
      <c r="A42" s="157"/>
      <c r="B42" s="148"/>
      <c r="C42" s="148"/>
      <c r="D42" s="219"/>
      <c r="E42" s="220"/>
      <c r="F42" s="221"/>
      <c r="G42" s="222"/>
      <c r="H42" s="223"/>
      <c r="I42" s="224"/>
      <c r="BA42" s="1">
        <v>0</v>
      </c>
    </row>
    <row r="43" spans="1:57">
      <c r="A43" s="157"/>
      <c r="B43" s="148"/>
      <c r="C43" s="148"/>
      <c r="D43" s="219"/>
      <c r="E43" s="220"/>
      <c r="F43" s="221"/>
      <c r="G43" s="222"/>
      <c r="H43" s="223"/>
      <c r="I43" s="224"/>
      <c r="BA43" s="1">
        <v>0</v>
      </c>
    </row>
    <row r="44" spans="1:57">
      <c r="A44" s="157"/>
      <c r="B44" s="148"/>
      <c r="C44" s="148"/>
      <c r="D44" s="219"/>
      <c r="E44" s="220"/>
      <c r="F44" s="221"/>
      <c r="G44" s="222"/>
      <c r="H44" s="223"/>
      <c r="I44" s="224"/>
      <c r="BA44" s="1">
        <v>0</v>
      </c>
    </row>
    <row r="45" spans="1:57">
      <c r="A45" s="157"/>
      <c r="B45" s="148"/>
      <c r="C45" s="148"/>
      <c r="D45" s="219"/>
      <c r="E45" s="220"/>
      <c r="F45" s="221"/>
      <c r="G45" s="222"/>
      <c r="H45" s="223"/>
      <c r="I45" s="224"/>
      <c r="BA45" s="1">
        <v>1</v>
      </c>
    </row>
    <row r="46" spans="1:57">
      <c r="A46" s="157"/>
      <c r="B46" s="148"/>
      <c r="C46" s="148"/>
      <c r="D46" s="219"/>
      <c r="E46" s="220"/>
      <c r="F46" s="221"/>
      <c r="G46" s="222"/>
      <c r="H46" s="223"/>
      <c r="I46" s="224"/>
      <c r="BA46" s="1">
        <v>1</v>
      </c>
    </row>
    <row r="47" spans="1:57">
      <c r="A47" s="157"/>
      <c r="B47" s="148"/>
      <c r="C47" s="148"/>
      <c r="D47" s="219"/>
      <c r="E47" s="220"/>
      <c r="F47" s="221"/>
      <c r="G47" s="222"/>
      <c r="H47" s="223"/>
      <c r="I47" s="224"/>
      <c r="BA47" s="1">
        <v>2</v>
      </c>
    </row>
    <row r="48" spans="1:57">
      <c r="A48" s="157"/>
      <c r="B48" s="148"/>
      <c r="C48" s="148"/>
      <c r="D48" s="219"/>
      <c r="E48" s="220"/>
      <c r="F48" s="221"/>
      <c r="G48" s="222"/>
      <c r="H48" s="223"/>
      <c r="I48" s="224"/>
      <c r="BA48" s="1">
        <v>2</v>
      </c>
    </row>
    <row r="49" spans="1:9" ht="13" thickBot="1">
      <c r="A49" s="225"/>
      <c r="B49" s="226"/>
      <c r="C49" s="227"/>
      <c r="D49" s="228"/>
      <c r="E49" s="229"/>
      <c r="F49" s="230"/>
      <c r="G49" s="230"/>
      <c r="H49" s="1095"/>
      <c r="I49" s="1096"/>
    </row>
    <row r="51" spans="1:9">
      <c r="B51" s="14"/>
      <c r="F51" s="231"/>
      <c r="G51" s="232"/>
      <c r="H51" s="232"/>
      <c r="I51" s="46"/>
    </row>
    <row r="52" spans="1:9">
      <c r="F52" s="231"/>
      <c r="G52" s="232"/>
      <c r="H52" s="232"/>
      <c r="I52" s="46"/>
    </row>
    <row r="53" spans="1:9">
      <c r="F53" s="231"/>
      <c r="G53" s="232"/>
      <c r="H53" s="232"/>
      <c r="I53" s="46"/>
    </row>
    <row r="54" spans="1:9">
      <c r="F54" s="231"/>
      <c r="G54" s="232"/>
      <c r="H54" s="232"/>
      <c r="I54" s="46"/>
    </row>
    <row r="55" spans="1:9">
      <c r="F55" s="231"/>
      <c r="G55" s="232"/>
      <c r="H55" s="232"/>
      <c r="I55" s="46"/>
    </row>
    <row r="56" spans="1:9">
      <c r="F56" s="231"/>
      <c r="G56" s="232"/>
      <c r="H56" s="232"/>
      <c r="I56" s="46"/>
    </row>
    <row r="57" spans="1:9">
      <c r="F57" s="231"/>
      <c r="G57" s="232"/>
      <c r="H57" s="232"/>
      <c r="I57" s="46"/>
    </row>
    <row r="58" spans="1:9">
      <c r="F58" s="231"/>
      <c r="G58" s="232"/>
      <c r="H58" s="232"/>
      <c r="I58" s="46"/>
    </row>
    <row r="59" spans="1:9">
      <c r="F59" s="231"/>
      <c r="G59" s="232"/>
      <c r="H59" s="232"/>
      <c r="I59" s="46"/>
    </row>
    <row r="60" spans="1:9">
      <c r="F60" s="231"/>
      <c r="G60" s="232"/>
      <c r="H60" s="232"/>
      <c r="I60" s="46"/>
    </row>
    <row r="61" spans="1:9">
      <c r="F61" s="231"/>
      <c r="G61" s="232"/>
      <c r="H61" s="232"/>
      <c r="I61" s="46"/>
    </row>
    <row r="62" spans="1:9">
      <c r="F62" s="231"/>
      <c r="G62" s="232"/>
      <c r="H62" s="232"/>
      <c r="I62" s="46"/>
    </row>
    <row r="63" spans="1:9">
      <c r="F63" s="231"/>
      <c r="G63" s="232"/>
      <c r="H63" s="232"/>
      <c r="I63" s="46"/>
    </row>
    <row r="64" spans="1:9">
      <c r="F64" s="231"/>
      <c r="G64" s="232"/>
      <c r="H64" s="232"/>
      <c r="I64" s="46"/>
    </row>
    <row r="65" spans="6:9">
      <c r="F65" s="231"/>
      <c r="G65" s="232"/>
      <c r="H65" s="232"/>
      <c r="I65" s="46"/>
    </row>
    <row r="66" spans="6:9">
      <c r="F66" s="231"/>
      <c r="G66" s="232"/>
      <c r="H66" s="232"/>
      <c r="I66" s="46"/>
    </row>
    <row r="67" spans="6:9">
      <c r="F67" s="231"/>
      <c r="G67" s="232"/>
      <c r="H67" s="232"/>
      <c r="I67" s="46"/>
    </row>
    <row r="68" spans="6:9">
      <c r="F68" s="231"/>
      <c r="G68" s="232"/>
      <c r="H68" s="232"/>
      <c r="I68" s="46"/>
    </row>
    <row r="69" spans="6:9">
      <c r="F69" s="231"/>
      <c r="G69" s="232"/>
      <c r="H69" s="232"/>
      <c r="I69" s="46"/>
    </row>
    <row r="70" spans="6:9">
      <c r="F70" s="231"/>
      <c r="G70" s="232"/>
      <c r="H70" s="232"/>
      <c r="I70" s="46"/>
    </row>
    <row r="71" spans="6:9">
      <c r="F71" s="231"/>
      <c r="G71" s="232"/>
      <c r="H71" s="232"/>
      <c r="I71" s="46"/>
    </row>
    <row r="72" spans="6:9">
      <c r="F72" s="231"/>
      <c r="G72" s="232"/>
      <c r="H72" s="232"/>
      <c r="I72" s="46"/>
    </row>
    <row r="73" spans="6:9">
      <c r="F73" s="231"/>
      <c r="G73" s="232"/>
      <c r="H73" s="232"/>
      <c r="I73" s="46"/>
    </row>
    <row r="74" spans="6:9">
      <c r="F74" s="231"/>
      <c r="G74" s="232"/>
      <c r="H74" s="232"/>
      <c r="I74" s="46"/>
    </row>
    <row r="75" spans="6:9">
      <c r="F75" s="231"/>
      <c r="G75" s="232"/>
      <c r="H75" s="232"/>
      <c r="I75" s="46"/>
    </row>
    <row r="76" spans="6:9">
      <c r="F76" s="231"/>
      <c r="G76" s="232"/>
      <c r="H76" s="232"/>
      <c r="I76" s="46"/>
    </row>
    <row r="77" spans="6:9">
      <c r="F77" s="231"/>
      <c r="G77" s="232"/>
      <c r="H77" s="232"/>
      <c r="I77" s="46"/>
    </row>
    <row r="78" spans="6:9">
      <c r="F78" s="231"/>
      <c r="G78" s="232"/>
      <c r="H78" s="232"/>
      <c r="I78" s="46"/>
    </row>
    <row r="79" spans="6:9">
      <c r="F79" s="231"/>
      <c r="G79" s="232"/>
      <c r="H79" s="232"/>
      <c r="I79" s="46"/>
    </row>
    <row r="80" spans="6:9">
      <c r="F80" s="231"/>
      <c r="G80" s="232"/>
      <c r="H80" s="232"/>
      <c r="I80" s="46"/>
    </row>
    <row r="81" spans="6:9">
      <c r="F81" s="231"/>
      <c r="G81" s="232"/>
      <c r="H81" s="232"/>
      <c r="I81" s="46"/>
    </row>
    <row r="82" spans="6:9">
      <c r="F82" s="231"/>
      <c r="G82" s="232"/>
      <c r="H82" s="232"/>
      <c r="I82" s="46"/>
    </row>
    <row r="83" spans="6:9">
      <c r="F83" s="231"/>
      <c r="G83" s="232"/>
      <c r="H83" s="232"/>
      <c r="I83" s="46"/>
    </row>
    <row r="84" spans="6:9">
      <c r="F84" s="231"/>
      <c r="G84" s="232"/>
      <c r="H84" s="232"/>
      <c r="I84" s="46"/>
    </row>
    <row r="85" spans="6:9">
      <c r="F85" s="231"/>
      <c r="G85" s="232"/>
      <c r="H85" s="232"/>
      <c r="I85" s="46"/>
    </row>
    <row r="86" spans="6:9">
      <c r="F86" s="231"/>
      <c r="G86" s="232"/>
      <c r="H86" s="232"/>
      <c r="I86" s="46"/>
    </row>
    <row r="87" spans="6:9">
      <c r="F87" s="231"/>
      <c r="G87" s="232"/>
      <c r="H87" s="232"/>
      <c r="I87" s="46"/>
    </row>
    <row r="88" spans="6:9">
      <c r="F88" s="231"/>
      <c r="G88" s="232"/>
      <c r="H88" s="232"/>
      <c r="I88" s="46"/>
    </row>
    <row r="89" spans="6:9">
      <c r="F89" s="231"/>
      <c r="G89" s="232"/>
      <c r="H89" s="232"/>
      <c r="I89" s="46"/>
    </row>
    <row r="90" spans="6:9">
      <c r="F90" s="231"/>
      <c r="G90" s="232"/>
      <c r="H90" s="232"/>
      <c r="I90" s="46"/>
    </row>
    <row r="91" spans="6:9">
      <c r="F91" s="231"/>
      <c r="G91" s="232"/>
      <c r="H91" s="232"/>
      <c r="I91" s="46"/>
    </row>
    <row r="92" spans="6:9">
      <c r="F92" s="231"/>
      <c r="G92" s="232"/>
      <c r="H92" s="232"/>
      <c r="I92" s="46"/>
    </row>
    <row r="93" spans="6:9">
      <c r="F93" s="231"/>
      <c r="G93" s="232"/>
      <c r="H93" s="232"/>
      <c r="I93" s="46"/>
    </row>
    <row r="94" spans="6:9">
      <c r="F94" s="231"/>
      <c r="G94" s="232"/>
      <c r="H94" s="232"/>
      <c r="I94" s="46"/>
    </row>
    <row r="95" spans="6:9">
      <c r="F95" s="231"/>
      <c r="G95" s="232"/>
      <c r="H95" s="232"/>
      <c r="I95" s="46"/>
    </row>
    <row r="96" spans="6:9">
      <c r="F96" s="231"/>
      <c r="G96" s="232"/>
      <c r="H96" s="232"/>
      <c r="I96" s="46"/>
    </row>
    <row r="97" spans="6:9">
      <c r="F97" s="231"/>
      <c r="G97" s="232"/>
      <c r="H97" s="232"/>
      <c r="I97" s="46"/>
    </row>
    <row r="98" spans="6:9">
      <c r="F98" s="231"/>
      <c r="G98" s="232"/>
      <c r="H98" s="232"/>
      <c r="I98" s="46"/>
    </row>
    <row r="99" spans="6:9">
      <c r="F99" s="231"/>
      <c r="G99" s="232"/>
      <c r="H99" s="232"/>
      <c r="I99" s="46"/>
    </row>
    <row r="100" spans="6:9">
      <c r="F100" s="231"/>
      <c r="G100" s="232"/>
      <c r="H100" s="232"/>
      <c r="I100" s="46"/>
    </row>
  </sheetData>
  <mergeCells count="4">
    <mergeCell ref="A1:B1"/>
    <mergeCell ref="A2:B2"/>
    <mergeCell ref="G2:I2"/>
    <mergeCell ref="H49:I49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rgb="FFCCFFCC"/>
  </sheetPr>
  <dimension ref="A1:CB1206"/>
  <sheetViews>
    <sheetView showGridLines="0" showZeros="0" topLeftCell="A321" zoomScale="125" zoomScaleNormal="125" zoomScaleSheetLayoutView="100" zoomScalePageLayoutView="125" workbookViewId="0">
      <selection activeCell="E338" sqref="E338"/>
    </sheetView>
  </sheetViews>
  <sheetFormatPr baseColWidth="10" defaultColWidth="8.7109375" defaultRowHeight="12" x14ac:dyDescent="0"/>
  <cols>
    <col min="1" max="1" width="4.42578125" style="233" customWidth="1"/>
    <col min="2" max="2" width="11.5703125" style="233" customWidth="1"/>
    <col min="3" max="3" width="40.42578125" style="233" customWidth="1"/>
    <col min="4" max="4" width="5.5703125" style="233" customWidth="1"/>
    <col min="5" max="5" width="8.5703125" style="243" customWidth="1"/>
    <col min="6" max="6" width="9.85546875" style="233" customWidth="1"/>
    <col min="7" max="7" width="13.85546875" style="233" customWidth="1"/>
    <col min="8" max="8" width="11.7109375" style="233" hidden="1" customWidth="1"/>
    <col min="9" max="9" width="11.5703125" style="233" hidden="1" customWidth="1"/>
    <col min="10" max="10" width="11" style="233" hidden="1" customWidth="1"/>
    <col min="11" max="11" width="10.42578125" style="233" hidden="1" customWidth="1"/>
    <col min="12" max="12" width="75.42578125" style="233" customWidth="1"/>
    <col min="13" max="13" width="45.28515625" style="233" customWidth="1"/>
    <col min="14" max="16384" width="8.7109375" style="233"/>
  </cols>
  <sheetData>
    <row r="1" spans="1:80" ht="15">
      <c r="A1" s="1099" t="s">
        <v>77</v>
      </c>
      <c r="B1" s="1099"/>
      <c r="C1" s="1099"/>
      <c r="D1" s="1099"/>
      <c r="E1" s="1099"/>
      <c r="F1" s="1099"/>
      <c r="G1" s="1099"/>
    </row>
    <row r="2" spans="1:80" ht="14.25" customHeight="1" thickBot="1">
      <c r="B2" s="234"/>
      <c r="C2" s="235"/>
      <c r="D2" s="235"/>
      <c r="E2" s="236"/>
      <c r="F2" s="235"/>
      <c r="G2" s="235"/>
    </row>
    <row r="3" spans="1:80" ht="13" thickTop="1">
      <c r="A3" s="1088" t="s">
        <v>2</v>
      </c>
      <c r="B3" s="1089"/>
      <c r="C3" s="187" t="s">
        <v>97</v>
      </c>
      <c r="D3" s="237"/>
      <c r="E3" s="238" t="s">
        <v>78</v>
      </c>
      <c r="F3" s="239" t="str">
        <f>'01 2316 Rek'!H1</f>
        <v>23/16</v>
      </c>
      <c r="G3" s="240"/>
    </row>
    <row r="4" spans="1:80" ht="13" thickBot="1">
      <c r="A4" s="1100" t="s">
        <v>73</v>
      </c>
      <c r="B4" s="1091"/>
      <c r="C4" s="193" t="s">
        <v>179</v>
      </c>
      <c r="D4" s="241"/>
      <c r="E4" s="1101" t="str">
        <f>'01 2316 Rek'!G2</f>
        <v>Rozpočet projektanta</v>
      </c>
      <c r="F4" s="1102"/>
      <c r="G4" s="1103"/>
    </row>
    <row r="5" spans="1:80" ht="13" thickTop="1">
      <c r="A5" s="242"/>
      <c r="G5" s="244"/>
    </row>
    <row r="6" spans="1:80" ht="27" customHeight="1">
      <c r="A6" s="245" t="s">
        <v>79</v>
      </c>
      <c r="B6" s="246" t="s">
        <v>80</v>
      </c>
      <c r="C6" s="246" t="s">
        <v>81</v>
      </c>
      <c r="D6" s="246" t="s">
        <v>82</v>
      </c>
      <c r="E6" s="247" t="s">
        <v>83</v>
      </c>
      <c r="F6" s="246" t="s">
        <v>84</v>
      </c>
      <c r="G6" s="248" t="s">
        <v>85</v>
      </c>
      <c r="H6" s="249" t="s">
        <v>86</v>
      </c>
      <c r="I6" s="249" t="s">
        <v>87</v>
      </c>
      <c r="J6" s="249" t="s">
        <v>88</v>
      </c>
      <c r="K6" s="249" t="s">
        <v>89</v>
      </c>
    </row>
    <row r="7" spans="1:80">
      <c r="A7" s="250" t="s">
        <v>90</v>
      </c>
      <c r="B7" s="251" t="s">
        <v>91</v>
      </c>
      <c r="C7" s="252" t="s">
        <v>92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>
      <c r="A8" s="261">
        <v>1</v>
      </c>
      <c r="B8" s="262" t="s">
        <v>181</v>
      </c>
      <c r="C8" s="263" t="s">
        <v>182</v>
      </c>
      <c r="D8" s="264" t="s">
        <v>183</v>
      </c>
      <c r="E8" s="265">
        <v>3</v>
      </c>
      <c r="F8" s="265"/>
      <c r="G8" s="266">
        <f>E8*F8</f>
        <v>0</v>
      </c>
      <c r="H8" s="267">
        <v>0</v>
      </c>
      <c r="I8" s="268">
        <f>E8*H8</f>
        <v>0</v>
      </c>
      <c r="J8" s="267"/>
      <c r="K8" s="268">
        <f>E8*J8</f>
        <v>0</v>
      </c>
      <c r="O8" s="260">
        <v>2</v>
      </c>
      <c r="AA8" s="233">
        <v>11</v>
      </c>
      <c r="AB8" s="233">
        <v>3</v>
      </c>
      <c r="AC8" s="233">
        <v>2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11</v>
      </c>
      <c r="CB8" s="260">
        <v>3</v>
      </c>
    </row>
    <row r="9" spans="1:80">
      <c r="A9" s="269"/>
      <c r="B9" s="272"/>
      <c r="C9" s="1097" t="s">
        <v>184</v>
      </c>
      <c r="D9" s="1098"/>
      <c r="E9" s="273">
        <v>3</v>
      </c>
      <c r="F9" s="274"/>
      <c r="G9" s="275"/>
      <c r="H9" s="276"/>
      <c r="I9" s="270"/>
      <c r="J9" s="277"/>
      <c r="K9" s="270"/>
      <c r="M9" s="271" t="s">
        <v>184</v>
      </c>
      <c r="O9" s="260"/>
    </row>
    <row r="10" spans="1:80">
      <c r="A10" s="261">
        <v>2</v>
      </c>
      <c r="B10" s="262" t="s">
        <v>185</v>
      </c>
      <c r="C10" s="263" t="s">
        <v>186</v>
      </c>
      <c r="D10" s="264" t="s">
        <v>187</v>
      </c>
      <c r="E10" s="265">
        <v>27</v>
      </c>
      <c r="F10" s="265"/>
      <c r="G10" s="266">
        <f>E10*F10</f>
        <v>0</v>
      </c>
      <c r="H10" s="267">
        <v>0</v>
      </c>
      <c r="I10" s="268">
        <f>E10*H10</f>
        <v>0</v>
      </c>
      <c r="J10" s="267"/>
      <c r="K10" s="268">
        <f>E10*J10</f>
        <v>0</v>
      </c>
      <c r="O10" s="260">
        <v>2</v>
      </c>
      <c r="AA10" s="233">
        <v>11</v>
      </c>
      <c r="AB10" s="233">
        <v>3</v>
      </c>
      <c r="AC10" s="233">
        <v>1</v>
      </c>
      <c r="AZ10" s="233">
        <v>1</v>
      </c>
      <c r="BA10" s="233">
        <f>IF(AZ10=1,G10,0)</f>
        <v>0</v>
      </c>
      <c r="BB10" s="233">
        <f>IF(AZ10=2,G10,0)</f>
        <v>0</v>
      </c>
      <c r="BC10" s="233">
        <f>IF(AZ10=3,G10,0)</f>
        <v>0</v>
      </c>
      <c r="BD10" s="233">
        <f>IF(AZ10=4,G10,0)</f>
        <v>0</v>
      </c>
      <c r="BE10" s="233">
        <f>IF(AZ10=5,G10,0)</f>
        <v>0</v>
      </c>
      <c r="CA10" s="260">
        <v>11</v>
      </c>
      <c r="CB10" s="260">
        <v>3</v>
      </c>
    </row>
    <row r="11" spans="1:80">
      <c r="A11" s="261">
        <v>3</v>
      </c>
      <c r="B11" s="262" t="s">
        <v>188</v>
      </c>
      <c r="C11" s="263" t="s">
        <v>189</v>
      </c>
      <c r="D11" s="264" t="s">
        <v>190</v>
      </c>
      <c r="E11" s="265">
        <v>185</v>
      </c>
      <c r="F11" s="265"/>
      <c r="G11" s="266">
        <f>E11*F11</f>
        <v>0</v>
      </c>
      <c r="H11" s="267">
        <v>0</v>
      </c>
      <c r="I11" s="268">
        <f>E11*H11</f>
        <v>0</v>
      </c>
      <c r="J11" s="267">
        <v>-0.13800000000000001</v>
      </c>
      <c r="K11" s="268">
        <f>E11*J11</f>
        <v>-25.53</v>
      </c>
      <c r="O11" s="260">
        <v>2</v>
      </c>
      <c r="AA11" s="233">
        <v>1</v>
      </c>
      <c r="AB11" s="233">
        <v>1</v>
      </c>
      <c r="AC11" s="233">
        <v>1</v>
      </c>
      <c r="AZ11" s="233">
        <v>1</v>
      </c>
      <c r="BA11" s="233">
        <f>IF(AZ11=1,G11,0)</f>
        <v>0</v>
      </c>
      <c r="BB11" s="233">
        <f>IF(AZ11=2,G11,0)</f>
        <v>0</v>
      </c>
      <c r="BC11" s="233">
        <f>IF(AZ11=3,G11,0)</f>
        <v>0</v>
      </c>
      <c r="BD11" s="233">
        <f>IF(AZ11=4,G11,0)</f>
        <v>0</v>
      </c>
      <c r="BE11" s="233">
        <f>IF(AZ11=5,G11,0)</f>
        <v>0</v>
      </c>
      <c r="CA11" s="260">
        <v>1</v>
      </c>
      <c r="CB11" s="260">
        <v>1</v>
      </c>
    </row>
    <row r="12" spans="1:80">
      <c r="A12" s="269"/>
      <c r="B12" s="272"/>
      <c r="C12" s="1097" t="s">
        <v>191</v>
      </c>
      <c r="D12" s="1098"/>
      <c r="E12" s="273">
        <v>185</v>
      </c>
      <c r="F12" s="274"/>
      <c r="G12" s="275"/>
      <c r="H12" s="276"/>
      <c r="I12" s="270"/>
      <c r="J12" s="277"/>
      <c r="K12" s="270"/>
      <c r="M12" s="271" t="s">
        <v>191</v>
      </c>
      <c r="O12" s="260"/>
    </row>
    <row r="13" spans="1:80">
      <c r="A13" s="261">
        <v>4</v>
      </c>
      <c r="B13" s="262" t="s">
        <v>192</v>
      </c>
      <c r="C13" s="263" t="s">
        <v>193</v>
      </c>
      <c r="D13" s="264" t="s">
        <v>190</v>
      </c>
      <c r="E13" s="265">
        <v>918.87199999999996</v>
      </c>
      <c r="F13" s="265"/>
      <c r="G13" s="266">
        <f>E13*F13</f>
        <v>0</v>
      </c>
      <c r="H13" s="267">
        <v>0</v>
      </c>
      <c r="I13" s="268">
        <f>E13*H13</f>
        <v>0</v>
      </c>
      <c r="J13" s="267">
        <v>-0.13200000000000001</v>
      </c>
      <c r="K13" s="268">
        <f>E13*J13</f>
        <v>-121.291104</v>
      </c>
      <c r="O13" s="260">
        <v>2</v>
      </c>
      <c r="AA13" s="233">
        <v>1</v>
      </c>
      <c r="AB13" s="233">
        <v>1</v>
      </c>
      <c r="AC13" s="233">
        <v>1</v>
      </c>
      <c r="AZ13" s="233">
        <v>1</v>
      </c>
      <c r="BA13" s="233">
        <f>IF(AZ13=1,G13,0)</f>
        <v>0</v>
      </c>
      <c r="BB13" s="233">
        <f>IF(AZ13=2,G13,0)</f>
        <v>0</v>
      </c>
      <c r="BC13" s="233">
        <f>IF(AZ13=3,G13,0)</f>
        <v>0</v>
      </c>
      <c r="BD13" s="233">
        <f>IF(AZ13=4,G13,0)</f>
        <v>0</v>
      </c>
      <c r="BE13" s="233">
        <f>IF(AZ13=5,G13,0)</f>
        <v>0</v>
      </c>
      <c r="CA13" s="260">
        <v>1</v>
      </c>
      <c r="CB13" s="260">
        <v>1</v>
      </c>
    </row>
    <row r="14" spans="1:80">
      <c r="A14" s="269"/>
      <c r="B14" s="272"/>
      <c r="C14" s="1097" t="s">
        <v>194</v>
      </c>
      <c r="D14" s="1098"/>
      <c r="E14" s="273">
        <v>1103.8720000000001</v>
      </c>
      <c r="F14" s="274"/>
      <c r="G14" s="275"/>
      <c r="H14" s="276"/>
      <c r="I14" s="270"/>
      <c r="J14" s="277"/>
      <c r="K14" s="270"/>
      <c r="M14" s="271" t="s">
        <v>194</v>
      </c>
      <c r="O14" s="260"/>
    </row>
    <row r="15" spans="1:80">
      <c r="A15" s="269"/>
      <c r="B15" s="272"/>
      <c r="C15" s="1097" t="s">
        <v>195</v>
      </c>
      <c r="D15" s="1098"/>
      <c r="E15" s="273">
        <v>-185</v>
      </c>
      <c r="F15" s="274"/>
      <c r="G15" s="275"/>
      <c r="H15" s="276"/>
      <c r="I15" s="270"/>
      <c r="J15" s="277"/>
      <c r="K15" s="270"/>
      <c r="M15" s="271" t="s">
        <v>195</v>
      </c>
      <c r="O15" s="260"/>
    </row>
    <row r="16" spans="1:80">
      <c r="A16" s="261">
        <v>5</v>
      </c>
      <c r="B16" s="262" t="s">
        <v>196</v>
      </c>
      <c r="C16" s="263" t="s">
        <v>197</v>
      </c>
      <c r="D16" s="264" t="s">
        <v>190</v>
      </c>
      <c r="E16" s="265">
        <v>918.87199999999996</v>
      </c>
      <c r="F16" s="265"/>
      <c r="G16" s="266">
        <f>E16*F16</f>
        <v>0</v>
      </c>
      <c r="H16" s="267">
        <v>0</v>
      </c>
      <c r="I16" s="268">
        <f>E16*H16</f>
        <v>0</v>
      </c>
      <c r="J16" s="267">
        <v>-0.24</v>
      </c>
      <c r="K16" s="268">
        <f>E16*J16</f>
        <v>-220.52927999999997</v>
      </c>
      <c r="O16" s="260">
        <v>2</v>
      </c>
      <c r="AA16" s="233">
        <v>1</v>
      </c>
      <c r="AB16" s="233">
        <v>1</v>
      </c>
      <c r="AC16" s="233">
        <v>1</v>
      </c>
      <c r="AZ16" s="233">
        <v>1</v>
      </c>
      <c r="BA16" s="233">
        <f>IF(AZ16=1,G16,0)</f>
        <v>0</v>
      </c>
      <c r="BB16" s="233">
        <f>IF(AZ16=2,G16,0)</f>
        <v>0</v>
      </c>
      <c r="BC16" s="233">
        <f>IF(AZ16=3,G16,0)</f>
        <v>0</v>
      </c>
      <c r="BD16" s="233">
        <f>IF(AZ16=4,G16,0)</f>
        <v>0</v>
      </c>
      <c r="BE16" s="233">
        <f>IF(AZ16=5,G16,0)</f>
        <v>0</v>
      </c>
      <c r="CA16" s="260">
        <v>1</v>
      </c>
      <c r="CB16" s="260">
        <v>1</v>
      </c>
    </row>
    <row r="17" spans="1:80">
      <c r="A17" s="269"/>
      <c r="B17" s="272"/>
      <c r="C17" s="1097" t="s">
        <v>194</v>
      </c>
      <c r="D17" s="1098"/>
      <c r="E17" s="273">
        <v>1103.8720000000001</v>
      </c>
      <c r="F17" s="274"/>
      <c r="G17" s="275"/>
      <c r="H17" s="276"/>
      <c r="I17" s="270"/>
      <c r="J17" s="277"/>
      <c r="K17" s="270"/>
      <c r="M17" s="271" t="s">
        <v>194</v>
      </c>
      <c r="O17" s="260"/>
    </row>
    <row r="18" spans="1:80">
      <c r="A18" s="269"/>
      <c r="B18" s="272"/>
      <c r="C18" s="1097" t="s">
        <v>195</v>
      </c>
      <c r="D18" s="1098"/>
      <c r="E18" s="273">
        <v>-185</v>
      </c>
      <c r="F18" s="274"/>
      <c r="G18" s="275"/>
      <c r="H18" s="276"/>
      <c r="I18" s="270"/>
      <c r="J18" s="277"/>
      <c r="K18" s="270"/>
      <c r="M18" s="271" t="s">
        <v>195</v>
      </c>
      <c r="O18" s="260"/>
    </row>
    <row r="19" spans="1:80">
      <c r="A19" s="261">
        <v>6</v>
      </c>
      <c r="B19" s="262" t="s">
        <v>198</v>
      </c>
      <c r="C19" s="263" t="s">
        <v>199</v>
      </c>
      <c r="D19" s="264" t="s">
        <v>200</v>
      </c>
      <c r="E19" s="265">
        <v>960</v>
      </c>
      <c r="F19" s="265"/>
      <c r="G19" s="266">
        <f>E19*F19</f>
        <v>0</v>
      </c>
      <c r="H19" s="267">
        <v>4.0000000000000003E-5</v>
      </c>
      <c r="I19" s="268">
        <f>E19*H19</f>
        <v>3.8400000000000004E-2</v>
      </c>
      <c r="J19" s="267">
        <v>0</v>
      </c>
      <c r="K19" s="268">
        <f>E19*J19</f>
        <v>0</v>
      </c>
      <c r="O19" s="260">
        <v>2</v>
      </c>
      <c r="AA19" s="233">
        <v>1</v>
      </c>
      <c r="AB19" s="233">
        <v>1</v>
      </c>
      <c r="AC19" s="233">
        <v>1</v>
      </c>
      <c r="AZ19" s="233">
        <v>1</v>
      </c>
      <c r="BA19" s="233">
        <f>IF(AZ19=1,G19,0)</f>
        <v>0</v>
      </c>
      <c r="BB19" s="233">
        <f>IF(AZ19=2,G19,0)</f>
        <v>0</v>
      </c>
      <c r="BC19" s="233">
        <f>IF(AZ19=3,G19,0)</f>
        <v>0</v>
      </c>
      <c r="BD19" s="233">
        <f>IF(AZ19=4,G19,0)</f>
        <v>0</v>
      </c>
      <c r="BE19" s="233">
        <f>IF(AZ19=5,G19,0)</f>
        <v>0</v>
      </c>
      <c r="CA19" s="260">
        <v>1</v>
      </c>
      <c r="CB19" s="260">
        <v>1</v>
      </c>
    </row>
    <row r="20" spans="1:80">
      <c r="A20" s="269"/>
      <c r="B20" s="272"/>
      <c r="C20" s="1097" t="s">
        <v>201</v>
      </c>
      <c r="D20" s="1098"/>
      <c r="E20" s="273">
        <v>960</v>
      </c>
      <c r="F20" s="274"/>
      <c r="G20" s="275"/>
      <c r="H20" s="276"/>
      <c r="I20" s="270"/>
      <c r="J20" s="277"/>
      <c r="K20" s="270"/>
      <c r="M20" s="271" t="s">
        <v>201</v>
      </c>
      <c r="O20" s="260"/>
    </row>
    <row r="21" spans="1:80">
      <c r="A21" s="261">
        <v>7</v>
      </c>
      <c r="B21" s="262" t="s">
        <v>202</v>
      </c>
      <c r="C21" s="263" t="s">
        <v>203</v>
      </c>
      <c r="D21" s="264" t="s">
        <v>204</v>
      </c>
      <c r="E21" s="265">
        <v>40</v>
      </c>
      <c r="F21" s="265"/>
      <c r="G21" s="266">
        <f>E21*F21</f>
        <v>0</v>
      </c>
      <c r="H21" s="267">
        <v>0</v>
      </c>
      <c r="I21" s="268">
        <f>E21*H21</f>
        <v>0</v>
      </c>
      <c r="J21" s="267">
        <v>0</v>
      </c>
      <c r="K21" s="268">
        <f>E21*J21</f>
        <v>0</v>
      </c>
      <c r="O21" s="260">
        <v>2</v>
      </c>
      <c r="AA21" s="233">
        <v>1</v>
      </c>
      <c r="AB21" s="233">
        <v>1</v>
      </c>
      <c r="AC21" s="233">
        <v>1</v>
      </c>
      <c r="AZ21" s="233">
        <v>1</v>
      </c>
      <c r="BA21" s="233">
        <f>IF(AZ21=1,G21,0)</f>
        <v>0</v>
      </c>
      <c r="BB21" s="233">
        <f>IF(AZ21=2,G21,0)</f>
        <v>0</v>
      </c>
      <c r="BC21" s="233">
        <f>IF(AZ21=3,G21,0)</f>
        <v>0</v>
      </c>
      <c r="BD21" s="233">
        <f>IF(AZ21=4,G21,0)</f>
        <v>0</v>
      </c>
      <c r="BE21" s="233">
        <f>IF(AZ21=5,G21,0)</f>
        <v>0</v>
      </c>
      <c r="CA21" s="260">
        <v>1</v>
      </c>
      <c r="CB21" s="260">
        <v>1</v>
      </c>
    </row>
    <row r="22" spans="1:80">
      <c r="A22" s="261">
        <v>8</v>
      </c>
      <c r="B22" s="262" t="s">
        <v>205</v>
      </c>
      <c r="C22" s="263" t="s">
        <v>206</v>
      </c>
      <c r="D22" s="264" t="s">
        <v>207</v>
      </c>
      <c r="E22" s="265">
        <v>185</v>
      </c>
      <c r="F22" s="265"/>
      <c r="G22" s="266">
        <f>E22*F22</f>
        <v>0</v>
      </c>
      <c r="H22" s="267">
        <v>0</v>
      </c>
      <c r="I22" s="268">
        <f>E22*H22</f>
        <v>0</v>
      </c>
      <c r="J22" s="267">
        <v>0</v>
      </c>
      <c r="K22" s="268">
        <f>E22*J22</f>
        <v>0</v>
      </c>
      <c r="O22" s="260">
        <v>2</v>
      </c>
      <c r="AA22" s="233">
        <v>1</v>
      </c>
      <c r="AB22" s="233">
        <v>1</v>
      </c>
      <c r="AC22" s="233">
        <v>1</v>
      </c>
      <c r="AZ22" s="233">
        <v>1</v>
      </c>
      <c r="BA22" s="233">
        <f>IF(AZ22=1,G22,0)</f>
        <v>0</v>
      </c>
      <c r="BB22" s="233">
        <f>IF(AZ22=2,G22,0)</f>
        <v>0</v>
      </c>
      <c r="BC22" s="233">
        <f>IF(AZ22=3,G22,0)</f>
        <v>0</v>
      </c>
      <c r="BD22" s="233">
        <f>IF(AZ22=4,G22,0)</f>
        <v>0</v>
      </c>
      <c r="BE22" s="233">
        <f>IF(AZ22=5,G22,0)</f>
        <v>0</v>
      </c>
      <c r="CA22" s="260">
        <v>1</v>
      </c>
      <c r="CB22" s="260">
        <v>1</v>
      </c>
    </row>
    <row r="23" spans="1:80">
      <c r="A23" s="269"/>
      <c r="B23" s="272"/>
      <c r="C23" s="1097" t="s">
        <v>208</v>
      </c>
      <c r="D23" s="1098"/>
      <c r="E23" s="273">
        <v>185</v>
      </c>
      <c r="F23" s="274"/>
      <c r="G23" s="275"/>
      <c r="H23" s="276"/>
      <c r="I23" s="270"/>
      <c r="J23" s="277"/>
      <c r="K23" s="270"/>
      <c r="M23" s="271" t="s">
        <v>208</v>
      </c>
      <c r="O23" s="260"/>
    </row>
    <row r="24" spans="1:80">
      <c r="A24" s="261">
        <v>9</v>
      </c>
      <c r="B24" s="262" t="s">
        <v>209</v>
      </c>
      <c r="C24" s="263" t="s">
        <v>210</v>
      </c>
      <c r="D24" s="264" t="s">
        <v>207</v>
      </c>
      <c r="E24" s="265">
        <v>185</v>
      </c>
      <c r="F24" s="265"/>
      <c r="G24" s="266">
        <f>E24*F24</f>
        <v>0</v>
      </c>
      <c r="H24" s="267">
        <v>0</v>
      </c>
      <c r="I24" s="268">
        <f>E24*H24</f>
        <v>0</v>
      </c>
      <c r="J24" s="267">
        <v>0</v>
      </c>
      <c r="K24" s="268">
        <f>E24*J24</f>
        <v>0</v>
      </c>
      <c r="O24" s="260">
        <v>2</v>
      </c>
      <c r="AA24" s="233">
        <v>1</v>
      </c>
      <c r="AB24" s="233">
        <v>1</v>
      </c>
      <c r="AC24" s="233">
        <v>1</v>
      </c>
      <c r="AZ24" s="233">
        <v>1</v>
      </c>
      <c r="BA24" s="233">
        <f>IF(AZ24=1,G24,0)</f>
        <v>0</v>
      </c>
      <c r="BB24" s="233">
        <f>IF(AZ24=2,G24,0)</f>
        <v>0</v>
      </c>
      <c r="BC24" s="233">
        <f>IF(AZ24=3,G24,0)</f>
        <v>0</v>
      </c>
      <c r="BD24" s="233">
        <f>IF(AZ24=4,G24,0)</f>
        <v>0</v>
      </c>
      <c r="BE24" s="233">
        <f>IF(AZ24=5,G24,0)</f>
        <v>0</v>
      </c>
      <c r="CA24" s="260">
        <v>1</v>
      </c>
      <c r="CB24" s="260">
        <v>1</v>
      </c>
    </row>
    <row r="25" spans="1:80">
      <c r="A25" s="261">
        <v>10</v>
      </c>
      <c r="B25" s="262" t="s">
        <v>211</v>
      </c>
      <c r="C25" s="263" t="s">
        <v>212</v>
      </c>
      <c r="D25" s="264" t="s">
        <v>207</v>
      </c>
      <c r="E25" s="265">
        <v>245.124</v>
      </c>
      <c r="F25" s="265"/>
      <c r="G25" s="266">
        <f>E25*F25</f>
        <v>0</v>
      </c>
      <c r="H25" s="267">
        <v>0</v>
      </c>
      <c r="I25" s="268">
        <f>E25*H25</f>
        <v>0</v>
      </c>
      <c r="J25" s="267">
        <v>0</v>
      </c>
      <c r="K25" s="268">
        <f>E25*J25</f>
        <v>0</v>
      </c>
      <c r="O25" s="260">
        <v>2</v>
      </c>
      <c r="AA25" s="233">
        <v>1</v>
      </c>
      <c r="AB25" s="233">
        <v>1</v>
      </c>
      <c r="AC25" s="233">
        <v>1</v>
      </c>
      <c r="AZ25" s="233">
        <v>1</v>
      </c>
      <c r="BA25" s="233">
        <f>IF(AZ25=1,G25,0)</f>
        <v>0</v>
      </c>
      <c r="BB25" s="233">
        <f>IF(AZ25=2,G25,0)</f>
        <v>0</v>
      </c>
      <c r="BC25" s="233">
        <f>IF(AZ25=3,G25,0)</f>
        <v>0</v>
      </c>
      <c r="BD25" s="233">
        <f>IF(AZ25=4,G25,0)</f>
        <v>0</v>
      </c>
      <c r="BE25" s="233">
        <f>IF(AZ25=5,G25,0)</f>
        <v>0</v>
      </c>
      <c r="CA25" s="260">
        <v>1</v>
      </c>
      <c r="CB25" s="260">
        <v>1</v>
      </c>
    </row>
    <row r="26" spans="1:80">
      <c r="A26" s="269"/>
      <c r="B26" s="272"/>
      <c r="C26" s="1097" t="s">
        <v>213</v>
      </c>
      <c r="D26" s="1098"/>
      <c r="E26" s="273">
        <v>245.124</v>
      </c>
      <c r="F26" s="274"/>
      <c r="G26" s="275"/>
      <c r="H26" s="276"/>
      <c r="I26" s="270"/>
      <c r="J26" s="277"/>
      <c r="K26" s="270"/>
      <c r="M26" s="271" t="s">
        <v>213</v>
      </c>
      <c r="O26" s="260"/>
    </row>
    <row r="27" spans="1:80">
      <c r="A27" s="261">
        <v>11</v>
      </c>
      <c r="B27" s="262" t="s">
        <v>214</v>
      </c>
      <c r="C27" s="263" t="s">
        <v>215</v>
      </c>
      <c r="D27" s="264" t="s">
        <v>207</v>
      </c>
      <c r="E27" s="265">
        <v>245.124</v>
      </c>
      <c r="F27" s="265"/>
      <c r="G27" s="266">
        <f>E27*F27</f>
        <v>0</v>
      </c>
      <c r="H27" s="267">
        <v>0</v>
      </c>
      <c r="I27" s="268">
        <f>E27*H27</f>
        <v>0</v>
      </c>
      <c r="J27" s="267">
        <v>0</v>
      </c>
      <c r="K27" s="268">
        <f>E27*J27</f>
        <v>0</v>
      </c>
      <c r="O27" s="260">
        <v>2</v>
      </c>
      <c r="AA27" s="233">
        <v>1</v>
      </c>
      <c r="AB27" s="233">
        <v>1</v>
      </c>
      <c r="AC27" s="233">
        <v>1</v>
      </c>
      <c r="AZ27" s="233">
        <v>1</v>
      </c>
      <c r="BA27" s="233">
        <f>IF(AZ27=1,G27,0)</f>
        <v>0</v>
      </c>
      <c r="BB27" s="233">
        <f>IF(AZ27=2,G27,0)</f>
        <v>0</v>
      </c>
      <c r="BC27" s="233">
        <f>IF(AZ27=3,G27,0)</f>
        <v>0</v>
      </c>
      <c r="BD27" s="233">
        <f>IF(AZ27=4,G27,0)</f>
        <v>0</v>
      </c>
      <c r="BE27" s="233">
        <f>IF(AZ27=5,G27,0)</f>
        <v>0</v>
      </c>
      <c r="CA27" s="260">
        <v>1</v>
      </c>
      <c r="CB27" s="260">
        <v>1</v>
      </c>
    </row>
    <row r="28" spans="1:80">
      <c r="A28" s="261">
        <v>12</v>
      </c>
      <c r="B28" s="262" t="s">
        <v>216</v>
      </c>
      <c r="C28" s="263" t="s">
        <v>217</v>
      </c>
      <c r="D28" s="264" t="s">
        <v>207</v>
      </c>
      <c r="E28" s="265">
        <v>39.219200000000001</v>
      </c>
      <c r="F28" s="265"/>
      <c r="G28" s="266">
        <f>E28*F28</f>
        <v>0</v>
      </c>
      <c r="H28" s="267">
        <v>0</v>
      </c>
      <c r="I28" s="268">
        <f>E28*H28</f>
        <v>0</v>
      </c>
      <c r="J28" s="267">
        <v>0</v>
      </c>
      <c r="K28" s="268">
        <f>E28*J28</f>
        <v>0</v>
      </c>
      <c r="O28" s="260">
        <v>2</v>
      </c>
      <c r="AA28" s="233">
        <v>1</v>
      </c>
      <c r="AB28" s="233">
        <v>1</v>
      </c>
      <c r="AC28" s="233">
        <v>1</v>
      </c>
      <c r="AZ28" s="233">
        <v>1</v>
      </c>
      <c r="BA28" s="233">
        <f>IF(AZ28=1,G28,0)</f>
        <v>0</v>
      </c>
      <c r="BB28" s="233">
        <f>IF(AZ28=2,G28,0)</f>
        <v>0</v>
      </c>
      <c r="BC28" s="233">
        <f>IF(AZ28=3,G28,0)</f>
        <v>0</v>
      </c>
      <c r="BD28" s="233">
        <f>IF(AZ28=4,G28,0)</f>
        <v>0</v>
      </c>
      <c r="BE28" s="233">
        <f>IF(AZ28=5,G28,0)</f>
        <v>0</v>
      </c>
      <c r="CA28" s="260">
        <v>1</v>
      </c>
      <c r="CB28" s="260">
        <v>1</v>
      </c>
    </row>
    <row r="29" spans="1:80">
      <c r="A29" s="269"/>
      <c r="B29" s="272"/>
      <c r="C29" s="1097" t="s">
        <v>218</v>
      </c>
      <c r="D29" s="1098"/>
      <c r="E29" s="273">
        <v>39.219200000000001</v>
      </c>
      <c r="F29" s="274"/>
      <c r="G29" s="275"/>
      <c r="H29" s="276"/>
      <c r="I29" s="270"/>
      <c r="J29" s="277"/>
      <c r="K29" s="270"/>
      <c r="M29" s="271" t="s">
        <v>218</v>
      </c>
      <c r="O29" s="260"/>
    </row>
    <row r="30" spans="1:80">
      <c r="A30" s="261">
        <v>13</v>
      </c>
      <c r="B30" s="262" t="s">
        <v>219</v>
      </c>
      <c r="C30" s="263" t="s">
        <v>220</v>
      </c>
      <c r="D30" s="264" t="s">
        <v>207</v>
      </c>
      <c r="E30" s="265">
        <v>245.12</v>
      </c>
      <c r="F30" s="265"/>
      <c r="G30" s="266">
        <f>E30*F30</f>
        <v>0</v>
      </c>
      <c r="H30" s="267">
        <v>0</v>
      </c>
      <c r="I30" s="268">
        <f>E30*H30</f>
        <v>0</v>
      </c>
      <c r="J30" s="267">
        <v>0</v>
      </c>
      <c r="K30" s="268">
        <f>E30*J30</f>
        <v>0</v>
      </c>
      <c r="O30" s="260">
        <v>2</v>
      </c>
      <c r="AA30" s="233">
        <v>1</v>
      </c>
      <c r="AB30" s="233">
        <v>1</v>
      </c>
      <c r="AC30" s="233">
        <v>1</v>
      </c>
      <c r="AZ30" s="233">
        <v>1</v>
      </c>
      <c r="BA30" s="233">
        <f>IF(AZ30=1,G30,0)</f>
        <v>0</v>
      </c>
      <c r="BB30" s="233">
        <f>IF(AZ30=2,G30,0)</f>
        <v>0</v>
      </c>
      <c r="BC30" s="233">
        <f>IF(AZ30=3,G30,0)</f>
        <v>0</v>
      </c>
      <c r="BD30" s="233">
        <f>IF(AZ30=4,G30,0)</f>
        <v>0</v>
      </c>
      <c r="BE30" s="233">
        <f>IF(AZ30=5,G30,0)</f>
        <v>0</v>
      </c>
      <c r="CA30" s="260">
        <v>1</v>
      </c>
      <c r="CB30" s="260">
        <v>1</v>
      </c>
    </row>
    <row r="31" spans="1:80">
      <c r="A31" s="261">
        <v>14</v>
      </c>
      <c r="B31" s="262" t="s">
        <v>219</v>
      </c>
      <c r="C31" s="263" t="s">
        <v>220</v>
      </c>
      <c r="D31" s="264" t="s">
        <v>207</v>
      </c>
      <c r="E31" s="265">
        <v>185</v>
      </c>
      <c r="F31" s="265"/>
      <c r="G31" s="266">
        <f>E31*F31</f>
        <v>0</v>
      </c>
      <c r="H31" s="267">
        <v>0</v>
      </c>
      <c r="I31" s="268">
        <f>E31*H31</f>
        <v>0</v>
      </c>
      <c r="J31" s="267">
        <v>0</v>
      </c>
      <c r="K31" s="268">
        <f>E31*J31</f>
        <v>0</v>
      </c>
      <c r="O31" s="260">
        <v>2</v>
      </c>
      <c r="AA31" s="233">
        <v>1</v>
      </c>
      <c r="AB31" s="233">
        <v>1</v>
      </c>
      <c r="AC31" s="233">
        <v>1</v>
      </c>
      <c r="AZ31" s="233">
        <v>1</v>
      </c>
      <c r="BA31" s="233">
        <f>IF(AZ31=1,G31,0)</f>
        <v>0</v>
      </c>
      <c r="BB31" s="233">
        <f>IF(AZ31=2,G31,0)</f>
        <v>0</v>
      </c>
      <c r="BC31" s="233">
        <f>IF(AZ31=3,G31,0)</f>
        <v>0</v>
      </c>
      <c r="BD31" s="233">
        <f>IF(AZ31=4,G31,0)</f>
        <v>0</v>
      </c>
      <c r="BE31" s="233">
        <f>IF(AZ31=5,G31,0)</f>
        <v>0</v>
      </c>
      <c r="CA31" s="260">
        <v>1</v>
      </c>
      <c r="CB31" s="260">
        <v>1</v>
      </c>
    </row>
    <row r="32" spans="1:80">
      <c r="A32" s="269"/>
      <c r="B32" s="272"/>
      <c r="C32" s="1097" t="s">
        <v>221</v>
      </c>
      <c r="D32" s="1098"/>
      <c r="E32" s="273">
        <v>185</v>
      </c>
      <c r="F32" s="274"/>
      <c r="G32" s="275"/>
      <c r="H32" s="276"/>
      <c r="I32" s="270"/>
      <c r="J32" s="277"/>
      <c r="K32" s="270"/>
      <c r="M32" s="271" t="s">
        <v>221</v>
      </c>
      <c r="O32" s="260"/>
    </row>
    <row r="33" spans="1:80">
      <c r="A33" s="261">
        <v>15</v>
      </c>
      <c r="B33" s="262" t="s">
        <v>219</v>
      </c>
      <c r="C33" s="263" t="s">
        <v>220</v>
      </c>
      <c r="D33" s="264" t="s">
        <v>207</v>
      </c>
      <c r="E33" s="265">
        <v>49.45</v>
      </c>
      <c r="F33" s="265"/>
      <c r="G33" s="266">
        <f>E33*F33</f>
        <v>0</v>
      </c>
      <c r="H33" s="267">
        <v>0</v>
      </c>
      <c r="I33" s="268">
        <f>E33*H33</f>
        <v>0</v>
      </c>
      <c r="J33" s="267">
        <v>0</v>
      </c>
      <c r="K33" s="268">
        <f>E33*J33</f>
        <v>0</v>
      </c>
      <c r="O33" s="260">
        <v>2</v>
      </c>
      <c r="AA33" s="233">
        <v>1</v>
      </c>
      <c r="AB33" s="233">
        <v>1</v>
      </c>
      <c r="AC33" s="233">
        <v>1</v>
      </c>
      <c r="AZ33" s="233">
        <v>1</v>
      </c>
      <c r="BA33" s="233">
        <f>IF(AZ33=1,G33,0)</f>
        <v>0</v>
      </c>
      <c r="BB33" s="233">
        <f>IF(AZ33=2,G33,0)</f>
        <v>0</v>
      </c>
      <c r="BC33" s="233">
        <f>IF(AZ33=3,G33,0)</f>
        <v>0</v>
      </c>
      <c r="BD33" s="233">
        <f>IF(AZ33=4,G33,0)</f>
        <v>0</v>
      </c>
      <c r="BE33" s="233">
        <f>IF(AZ33=5,G33,0)</f>
        <v>0</v>
      </c>
      <c r="CA33" s="260">
        <v>1</v>
      </c>
      <c r="CB33" s="260">
        <v>1</v>
      </c>
    </row>
    <row r="34" spans="1:80">
      <c r="A34" s="269"/>
      <c r="B34" s="272"/>
      <c r="C34" s="1097" t="s">
        <v>222</v>
      </c>
      <c r="D34" s="1098"/>
      <c r="E34" s="273">
        <v>49.45</v>
      </c>
      <c r="F34" s="274"/>
      <c r="G34" s="275"/>
      <c r="H34" s="276"/>
      <c r="I34" s="270"/>
      <c r="J34" s="277"/>
      <c r="K34" s="270"/>
      <c r="M34" s="271" t="s">
        <v>222</v>
      </c>
      <c r="O34" s="260"/>
    </row>
    <row r="35" spans="1:80">
      <c r="A35" s="261">
        <v>16</v>
      </c>
      <c r="B35" s="262" t="s">
        <v>223</v>
      </c>
      <c r="C35" s="263" t="s">
        <v>224</v>
      </c>
      <c r="D35" s="264" t="s">
        <v>207</v>
      </c>
      <c r="E35" s="265">
        <v>49.45</v>
      </c>
      <c r="F35" s="265"/>
      <c r="G35" s="266">
        <f>E35*F35</f>
        <v>0</v>
      </c>
      <c r="H35" s="267">
        <v>0</v>
      </c>
      <c r="I35" s="268">
        <f>E35*H35</f>
        <v>0</v>
      </c>
      <c r="J35" s="267">
        <v>0</v>
      </c>
      <c r="K35" s="268">
        <f>E35*J35</f>
        <v>0</v>
      </c>
      <c r="O35" s="260">
        <v>2</v>
      </c>
      <c r="AA35" s="233">
        <v>1</v>
      </c>
      <c r="AB35" s="233">
        <v>1</v>
      </c>
      <c r="AC35" s="233">
        <v>1</v>
      </c>
      <c r="AZ35" s="233">
        <v>1</v>
      </c>
      <c r="BA35" s="233">
        <f>IF(AZ35=1,G35,0)</f>
        <v>0</v>
      </c>
      <c r="BB35" s="233">
        <f>IF(AZ35=2,G35,0)</f>
        <v>0</v>
      </c>
      <c r="BC35" s="233">
        <f>IF(AZ35=3,G35,0)</f>
        <v>0</v>
      </c>
      <c r="BD35" s="233">
        <f>IF(AZ35=4,G35,0)</f>
        <v>0</v>
      </c>
      <c r="BE35" s="233">
        <f>IF(AZ35=5,G35,0)</f>
        <v>0</v>
      </c>
      <c r="CA35" s="260">
        <v>1</v>
      </c>
      <c r="CB35" s="260">
        <v>1</v>
      </c>
    </row>
    <row r="36" spans="1:80">
      <c r="A36" s="269"/>
      <c r="B36" s="272"/>
      <c r="C36" s="1097" t="s">
        <v>222</v>
      </c>
      <c r="D36" s="1098"/>
      <c r="E36" s="273">
        <v>49.45</v>
      </c>
      <c r="F36" s="274"/>
      <c r="G36" s="275"/>
      <c r="H36" s="276"/>
      <c r="I36" s="270"/>
      <c r="J36" s="277"/>
      <c r="K36" s="270"/>
      <c r="M36" s="271" t="s">
        <v>222</v>
      </c>
      <c r="O36" s="260"/>
    </row>
    <row r="37" spans="1:80">
      <c r="A37" s="261">
        <v>17</v>
      </c>
      <c r="B37" s="262" t="s">
        <v>225</v>
      </c>
      <c r="C37" s="263" t="s">
        <v>226</v>
      </c>
      <c r="D37" s="264" t="s">
        <v>207</v>
      </c>
      <c r="E37" s="265">
        <v>245.12</v>
      </c>
      <c r="F37" s="265"/>
      <c r="G37" s="266">
        <f>E37*F37</f>
        <v>0</v>
      </c>
      <c r="H37" s="267">
        <v>0</v>
      </c>
      <c r="I37" s="268">
        <f>E37*H37</f>
        <v>0</v>
      </c>
      <c r="J37" s="267">
        <v>0</v>
      </c>
      <c r="K37" s="268">
        <f>E37*J37</f>
        <v>0</v>
      </c>
      <c r="O37" s="260">
        <v>2</v>
      </c>
      <c r="AA37" s="233">
        <v>1</v>
      </c>
      <c r="AB37" s="233">
        <v>1</v>
      </c>
      <c r="AC37" s="233">
        <v>1</v>
      </c>
      <c r="AZ37" s="233">
        <v>1</v>
      </c>
      <c r="BA37" s="233">
        <f>IF(AZ37=1,G37,0)</f>
        <v>0</v>
      </c>
      <c r="BB37" s="233">
        <f>IF(AZ37=2,G37,0)</f>
        <v>0</v>
      </c>
      <c r="BC37" s="233">
        <f>IF(AZ37=3,G37,0)</f>
        <v>0</v>
      </c>
      <c r="BD37" s="233">
        <f>IF(AZ37=4,G37,0)</f>
        <v>0</v>
      </c>
      <c r="BE37" s="233">
        <f>IF(AZ37=5,G37,0)</f>
        <v>0</v>
      </c>
      <c r="CA37" s="260">
        <v>1</v>
      </c>
      <c r="CB37" s="260">
        <v>1</v>
      </c>
    </row>
    <row r="38" spans="1:80">
      <c r="A38" s="269"/>
      <c r="B38" s="272"/>
      <c r="C38" s="1097" t="s">
        <v>227</v>
      </c>
      <c r="D38" s="1098"/>
      <c r="E38" s="273">
        <v>245.12</v>
      </c>
      <c r="F38" s="274"/>
      <c r="G38" s="275"/>
      <c r="H38" s="276"/>
      <c r="I38" s="270"/>
      <c r="J38" s="277"/>
      <c r="K38" s="270"/>
      <c r="M38" s="271" t="s">
        <v>227</v>
      </c>
      <c r="O38" s="260"/>
    </row>
    <row r="39" spans="1:80">
      <c r="A39" s="261">
        <v>18</v>
      </c>
      <c r="B39" s="262" t="s">
        <v>225</v>
      </c>
      <c r="C39" s="263" t="s">
        <v>226</v>
      </c>
      <c r="D39" s="264" t="s">
        <v>207</v>
      </c>
      <c r="E39" s="265">
        <v>185</v>
      </c>
      <c r="F39" s="265"/>
      <c r="G39" s="266">
        <f>E39*F39</f>
        <v>0</v>
      </c>
      <c r="H39" s="267">
        <v>0</v>
      </c>
      <c r="I39" s="268">
        <f>E39*H39</f>
        <v>0</v>
      </c>
      <c r="J39" s="267">
        <v>0</v>
      </c>
      <c r="K39" s="268">
        <f>E39*J39</f>
        <v>0</v>
      </c>
      <c r="O39" s="260">
        <v>2</v>
      </c>
      <c r="AA39" s="233">
        <v>1</v>
      </c>
      <c r="AB39" s="233">
        <v>1</v>
      </c>
      <c r="AC39" s="233">
        <v>1</v>
      </c>
      <c r="AZ39" s="233">
        <v>1</v>
      </c>
      <c r="BA39" s="233">
        <f>IF(AZ39=1,G39,0)</f>
        <v>0</v>
      </c>
      <c r="BB39" s="233">
        <f>IF(AZ39=2,G39,0)</f>
        <v>0</v>
      </c>
      <c r="BC39" s="233">
        <f>IF(AZ39=3,G39,0)</f>
        <v>0</v>
      </c>
      <c r="BD39" s="233">
        <f>IF(AZ39=4,G39,0)</f>
        <v>0</v>
      </c>
      <c r="BE39" s="233">
        <f>IF(AZ39=5,G39,0)</f>
        <v>0</v>
      </c>
      <c r="CA39" s="260">
        <v>1</v>
      </c>
      <c r="CB39" s="260">
        <v>1</v>
      </c>
    </row>
    <row r="40" spans="1:80">
      <c r="A40" s="269"/>
      <c r="B40" s="272"/>
      <c r="C40" s="1097" t="s">
        <v>221</v>
      </c>
      <c r="D40" s="1098"/>
      <c r="E40" s="273">
        <v>185</v>
      </c>
      <c r="F40" s="274"/>
      <c r="G40" s="275"/>
      <c r="H40" s="276"/>
      <c r="I40" s="270"/>
      <c r="J40" s="277"/>
      <c r="K40" s="270"/>
      <c r="M40" s="271" t="s">
        <v>221</v>
      </c>
      <c r="O40" s="260"/>
    </row>
    <row r="41" spans="1:80">
      <c r="A41" s="261">
        <v>19</v>
      </c>
      <c r="B41" s="262" t="s">
        <v>228</v>
      </c>
      <c r="C41" s="263" t="s">
        <v>229</v>
      </c>
      <c r="D41" s="264" t="s">
        <v>207</v>
      </c>
      <c r="E41" s="265">
        <v>692.62469999999996</v>
      </c>
      <c r="F41" s="265"/>
      <c r="G41" s="266">
        <f>E41*F41</f>
        <v>0</v>
      </c>
      <c r="H41" s="267">
        <v>0</v>
      </c>
      <c r="I41" s="268">
        <f>E41*H41</f>
        <v>0</v>
      </c>
      <c r="J41" s="267">
        <v>0</v>
      </c>
      <c r="K41" s="268">
        <f>E41*J41</f>
        <v>0</v>
      </c>
      <c r="O41" s="260">
        <v>2</v>
      </c>
      <c r="AA41" s="233">
        <v>1</v>
      </c>
      <c r="AB41" s="233">
        <v>1</v>
      </c>
      <c r="AC41" s="233">
        <v>1</v>
      </c>
      <c r="AZ41" s="233">
        <v>1</v>
      </c>
      <c r="BA41" s="233">
        <f>IF(AZ41=1,G41,0)</f>
        <v>0</v>
      </c>
      <c r="BB41" s="233">
        <f>IF(AZ41=2,G41,0)</f>
        <v>0</v>
      </c>
      <c r="BC41" s="233">
        <f>IF(AZ41=3,G41,0)</f>
        <v>0</v>
      </c>
      <c r="BD41" s="233">
        <f>IF(AZ41=4,G41,0)</f>
        <v>0</v>
      </c>
      <c r="BE41" s="233">
        <f>IF(AZ41=5,G41,0)</f>
        <v>0</v>
      </c>
      <c r="CA41" s="260">
        <v>1</v>
      </c>
      <c r="CB41" s="260">
        <v>1</v>
      </c>
    </row>
    <row r="42" spans="1:80">
      <c r="A42" s="269"/>
      <c r="B42" s="272"/>
      <c r="C42" s="1097" t="s">
        <v>230</v>
      </c>
      <c r="D42" s="1098"/>
      <c r="E42" s="273">
        <v>0</v>
      </c>
      <c r="F42" s="274"/>
      <c r="G42" s="275"/>
      <c r="H42" s="276"/>
      <c r="I42" s="270"/>
      <c r="J42" s="277"/>
      <c r="K42" s="270"/>
      <c r="M42" s="271" t="s">
        <v>230</v>
      </c>
      <c r="O42" s="260"/>
    </row>
    <row r="43" spans="1:80">
      <c r="A43" s="269"/>
      <c r="B43" s="272"/>
      <c r="C43" s="1097" t="s">
        <v>231</v>
      </c>
      <c r="D43" s="1098"/>
      <c r="E43" s="273">
        <v>689.98609999999996</v>
      </c>
      <c r="F43" s="274"/>
      <c r="G43" s="275"/>
      <c r="H43" s="276"/>
      <c r="I43" s="270"/>
      <c r="J43" s="277"/>
      <c r="K43" s="270"/>
      <c r="M43" s="271" t="s">
        <v>231</v>
      </c>
      <c r="O43" s="260"/>
    </row>
    <row r="44" spans="1:80">
      <c r="A44" s="269"/>
      <c r="B44" s="272"/>
      <c r="C44" s="1097" t="s">
        <v>232</v>
      </c>
      <c r="D44" s="1098"/>
      <c r="E44" s="273">
        <v>0</v>
      </c>
      <c r="F44" s="274"/>
      <c r="G44" s="275"/>
      <c r="H44" s="276"/>
      <c r="I44" s="270"/>
      <c r="J44" s="277"/>
      <c r="K44" s="270"/>
      <c r="M44" s="271" t="s">
        <v>232</v>
      </c>
      <c r="O44" s="260"/>
    </row>
    <row r="45" spans="1:80">
      <c r="A45" s="269"/>
      <c r="B45" s="272"/>
      <c r="C45" s="1097" t="s">
        <v>233</v>
      </c>
      <c r="D45" s="1098"/>
      <c r="E45" s="273">
        <v>-15.157999999999999</v>
      </c>
      <c r="F45" s="274"/>
      <c r="G45" s="275"/>
      <c r="H45" s="276"/>
      <c r="I45" s="270"/>
      <c r="J45" s="277"/>
      <c r="K45" s="270"/>
      <c r="M45" s="271" t="s">
        <v>233</v>
      </c>
      <c r="O45" s="260"/>
    </row>
    <row r="46" spans="1:80">
      <c r="A46" s="269"/>
      <c r="B46" s="272"/>
      <c r="C46" s="1097" t="s">
        <v>234</v>
      </c>
      <c r="D46" s="1098"/>
      <c r="E46" s="273">
        <v>-3.1680000000000001</v>
      </c>
      <c r="F46" s="274"/>
      <c r="G46" s="275"/>
      <c r="H46" s="276"/>
      <c r="I46" s="270"/>
      <c r="J46" s="277"/>
      <c r="K46" s="270"/>
      <c r="M46" s="271" t="s">
        <v>234</v>
      </c>
      <c r="O46" s="260"/>
    </row>
    <row r="47" spans="1:80">
      <c r="A47" s="269"/>
      <c r="B47" s="272"/>
      <c r="C47" s="1097" t="s">
        <v>235</v>
      </c>
      <c r="D47" s="1098"/>
      <c r="E47" s="273">
        <v>-1.4079999999999999</v>
      </c>
      <c r="F47" s="274"/>
      <c r="G47" s="275"/>
      <c r="H47" s="276"/>
      <c r="I47" s="270"/>
      <c r="J47" s="277"/>
      <c r="K47" s="270"/>
      <c r="M47" s="271" t="s">
        <v>235</v>
      </c>
      <c r="O47" s="260"/>
    </row>
    <row r="48" spans="1:80">
      <c r="A48" s="269"/>
      <c r="B48" s="272"/>
      <c r="C48" s="1097" t="s">
        <v>236</v>
      </c>
      <c r="D48" s="1098"/>
      <c r="E48" s="273">
        <v>-8.9504999999999999</v>
      </c>
      <c r="F48" s="274"/>
      <c r="G48" s="275"/>
      <c r="H48" s="276"/>
      <c r="I48" s="270"/>
      <c r="J48" s="277"/>
      <c r="K48" s="270"/>
      <c r="M48" s="271" t="s">
        <v>236</v>
      </c>
      <c r="O48" s="260"/>
    </row>
    <row r="49" spans="1:80">
      <c r="A49" s="269"/>
      <c r="B49" s="272"/>
      <c r="C49" s="1097" t="s">
        <v>237</v>
      </c>
      <c r="D49" s="1098"/>
      <c r="E49" s="273">
        <v>-3.7570000000000001</v>
      </c>
      <c r="F49" s="274"/>
      <c r="G49" s="275"/>
      <c r="H49" s="276"/>
      <c r="I49" s="270"/>
      <c r="J49" s="277"/>
      <c r="K49" s="270"/>
      <c r="M49" s="271" t="s">
        <v>237</v>
      </c>
      <c r="O49" s="260"/>
    </row>
    <row r="50" spans="1:80">
      <c r="A50" s="269"/>
      <c r="B50" s="272"/>
      <c r="C50" s="1097" t="s">
        <v>238</v>
      </c>
      <c r="D50" s="1098"/>
      <c r="E50" s="273">
        <v>-3.4424000000000001</v>
      </c>
      <c r="F50" s="274"/>
      <c r="G50" s="275"/>
      <c r="H50" s="276"/>
      <c r="I50" s="270"/>
      <c r="J50" s="277"/>
      <c r="K50" s="270"/>
      <c r="M50" s="271" t="s">
        <v>238</v>
      </c>
      <c r="O50" s="260"/>
    </row>
    <row r="51" spans="1:80">
      <c r="A51" s="269"/>
      <c r="B51" s="272"/>
      <c r="C51" s="1097" t="s">
        <v>239</v>
      </c>
      <c r="D51" s="1098"/>
      <c r="E51" s="273">
        <v>-6.5</v>
      </c>
      <c r="F51" s="274"/>
      <c r="G51" s="275"/>
      <c r="H51" s="276"/>
      <c r="I51" s="270"/>
      <c r="J51" s="277"/>
      <c r="K51" s="270"/>
      <c r="M51" s="271" t="s">
        <v>239</v>
      </c>
      <c r="O51" s="260"/>
    </row>
    <row r="52" spans="1:80">
      <c r="A52" s="269"/>
      <c r="B52" s="272"/>
      <c r="C52" s="1097" t="s">
        <v>240</v>
      </c>
      <c r="D52" s="1098"/>
      <c r="E52" s="273">
        <v>-9.9774999999999991</v>
      </c>
      <c r="F52" s="274"/>
      <c r="G52" s="275"/>
      <c r="H52" s="276"/>
      <c r="I52" s="270"/>
      <c r="J52" s="277"/>
      <c r="K52" s="270"/>
      <c r="M52" s="271" t="s">
        <v>240</v>
      </c>
      <c r="O52" s="260"/>
    </row>
    <row r="53" spans="1:80">
      <c r="A53" s="269"/>
      <c r="B53" s="272"/>
      <c r="C53" s="1097" t="s">
        <v>241</v>
      </c>
      <c r="D53" s="1098"/>
      <c r="E53" s="273">
        <v>15</v>
      </c>
      <c r="F53" s="274"/>
      <c r="G53" s="275"/>
      <c r="H53" s="276"/>
      <c r="I53" s="270"/>
      <c r="J53" s="277"/>
      <c r="K53" s="270"/>
      <c r="M53" s="271" t="s">
        <v>241</v>
      </c>
      <c r="O53" s="260"/>
    </row>
    <row r="54" spans="1:80">
      <c r="A54" s="269"/>
      <c r="B54" s="272"/>
      <c r="C54" s="1097" t="s">
        <v>242</v>
      </c>
      <c r="D54" s="1098"/>
      <c r="E54" s="273">
        <v>40</v>
      </c>
      <c r="F54" s="274"/>
      <c r="G54" s="275"/>
      <c r="H54" s="276"/>
      <c r="I54" s="270"/>
      <c r="J54" s="277"/>
      <c r="K54" s="270"/>
      <c r="M54" s="271" t="s">
        <v>242</v>
      </c>
      <c r="O54" s="260"/>
    </row>
    <row r="55" spans="1:80">
      <c r="A55" s="261">
        <v>20</v>
      </c>
      <c r="B55" s="262" t="s">
        <v>243</v>
      </c>
      <c r="C55" s="263" t="s">
        <v>244</v>
      </c>
      <c r="D55" s="264" t="s">
        <v>207</v>
      </c>
      <c r="E55" s="265">
        <v>14.43</v>
      </c>
      <c r="F55" s="265"/>
      <c r="G55" s="266">
        <f>E55*F55</f>
        <v>0</v>
      </c>
      <c r="H55" s="267">
        <v>0</v>
      </c>
      <c r="I55" s="268">
        <f>E55*H55</f>
        <v>0</v>
      </c>
      <c r="J55" s="267">
        <v>0</v>
      </c>
      <c r="K55" s="268">
        <f>E55*J55</f>
        <v>0</v>
      </c>
      <c r="O55" s="260">
        <v>2</v>
      </c>
      <c r="AA55" s="233">
        <v>1</v>
      </c>
      <c r="AB55" s="233">
        <v>1</v>
      </c>
      <c r="AC55" s="233">
        <v>1</v>
      </c>
      <c r="AZ55" s="233">
        <v>1</v>
      </c>
      <c r="BA55" s="233">
        <f>IF(AZ55=1,G55,0)</f>
        <v>0</v>
      </c>
      <c r="BB55" s="233">
        <f>IF(AZ55=2,G55,0)</f>
        <v>0</v>
      </c>
      <c r="BC55" s="233">
        <f>IF(AZ55=3,G55,0)</f>
        <v>0</v>
      </c>
      <c r="BD55" s="233">
        <f>IF(AZ55=4,G55,0)</f>
        <v>0</v>
      </c>
      <c r="BE55" s="233">
        <f>IF(AZ55=5,G55,0)</f>
        <v>0</v>
      </c>
      <c r="CA55" s="260">
        <v>1</v>
      </c>
      <c r="CB55" s="260">
        <v>1</v>
      </c>
    </row>
    <row r="56" spans="1:80">
      <c r="A56" s="269"/>
      <c r="B56" s="272"/>
      <c r="C56" s="1097" t="s">
        <v>245</v>
      </c>
      <c r="D56" s="1098"/>
      <c r="E56" s="273">
        <v>14.43</v>
      </c>
      <c r="F56" s="274"/>
      <c r="G56" s="275"/>
      <c r="H56" s="276"/>
      <c r="I56" s="270"/>
      <c r="J56" s="277"/>
      <c r="K56" s="270"/>
      <c r="M56" s="271" t="s">
        <v>245</v>
      </c>
      <c r="O56" s="260"/>
    </row>
    <row r="57" spans="1:80">
      <c r="A57" s="261">
        <v>21</v>
      </c>
      <c r="B57" s="262" t="s">
        <v>246</v>
      </c>
      <c r="C57" s="263" t="s">
        <v>247</v>
      </c>
      <c r="D57" s="264" t="s">
        <v>207</v>
      </c>
      <c r="E57" s="265">
        <v>115.94540000000001</v>
      </c>
      <c r="F57" s="265"/>
      <c r="G57" s="266">
        <f>E57*F57</f>
        <v>0</v>
      </c>
      <c r="H57" s="267">
        <v>0</v>
      </c>
      <c r="I57" s="268">
        <f>E57*H57</f>
        <v>0</v>
      </c>
      <c r="J57" s="267">
        <v>0</v>
      </c>
      <c r="K57" s="268">
        <f>E57*J57</f>
        <v>0</v>
      </c>
      <c r="O57" s="260">
        <v>2</v>
      </c>
      <c r="AA57" s="233">
        <v>1</v>
      </c>
      <c r="AB57" s="233">
        <v>1</v>
      </c>
      <c r="AC57" s="233">
        <v>1</v>
      </c>
      <c r="AZ57" s="233">
        <v>1</v>
      </c>
      <c r="BA57" s="233">
        <f>IF(AZ57=1,G57,0)</f>
        <v>0</v>
      </c>
      <c r="BB57" s="233">
        <f>IF(AZ57=2,G57,0)</f>
        <v>0</v>
      </c>
      <c r="BC57" s="233">
        <f>IF(AZ57=3,G57,0)</f>
        <v>0</v>
      </c>
      <c r="BD57" s="233">
        <f>IF(AZ57=4,G57,0)</f>
        <v>0</v>
      </c>
      <c r="BE57" s="233">
        <f>IF(AZ57=5,G57,0)</f>
        <v>0</v>
      </c>
      <c r="CA57" s="260">
        <v>1</v>
      </c>
      <c r="CB57" s="260">
        <v>1</v>
      </c>
    </row>
    <row r="58" spans="1:80">
      <c r="A58" s="269"/>
      <c r="B58" s="272"/>
      <c r="C58" s="1097" t="s">
        <v>248</v>
      </c>
      <c r="D58" s="1098"/>
      <c r="E58" s="273">
        <v>224.50899999999999</v>
      </c>
      <c r="F58" s="274"/>
      <c r="G58" s="275"/>
      <c r="H58" s="276"/>
      <c r="I58" s="270"/>
      <c r="J58" s="277"/>
      <c r="K58" s="270"/>
      <c r="M58" s="271" t="s">
        <v>248</v>
      </c>
      <c r="O58" s="260"/>
    </row>
    <row r="59" spans="1:80">
      <c r="A59" s="269"/>
      <c r="B59" s="272"/>
      <c r="C59" s="1097" t="s">
        <v>249</v>
      </c>
      <c r="D59" s="1098"/>
      <c r="E59" s="273">
        <v>-108.56359999999999</v>
      </c>
      <c r="F59" s="274"/>
      <c r="G59" s="275"/>
      <c r="H59" s="276"/>
      <c r="I59" s="270"/>
      <c r="J59" s="277"/>
      <c r="K59" s="270"/>
      <c r="M59" s="271" t="s">
        <v>249</v>
      </c>
      <c r="O59" s="260"/>
    </row>
    <row r="60" spans="1:80">
      <c r="A60" s="261">
        <v>22</v>
      </c>
      <c r="B60" s="262" t="s">
        <v>250</v>
      </c>
      <c r="C60" s="263" t="s">
        <v>251</v>
      </c>
      <c r="D60" s="264" t="s">
        <v>190</v>
      </c>
      <c r="E60" s="265">
        <v>1103.8720000000001</v>
      </c>
      <c r="F60" s="265"/>
      <c r="G60" s="266">
        <f>E60*F60</f>
        <v>0</v>
      </c>
      <c r="H60" s="267">
        <v>0</v>
      </c>
      <c r="I60" s="268">
        <f>E60*H60</f>
        <v>0</v>
      </c>
      <c r="J60" s="267">
        <v>0</v>
      </c>
      <c r="K60" s="268">
        <f>E60*J60</f>
        <v>0</v>
      </c>
      <c r="O60" s="260">
        <v>2</v>
      </c>
      <c r="AA60" s="233">
        <v>1</v>
      </c>
      <c r="AB60" s="233">
        <v>1</v>
      </c>
      <c r="AC60" s="233">
        <v>1</v>
      </c>
      <c r="AZ60" s="233">
        <v>1</v>
      </c>
      <c r="BA60" s="233">
        <f>IF(AZ60=1,G60,0)</f>
        <v>0</v>
      </c>
      <c r="BB60" s="233">
        <f>IF(AZ60=2,G60,0)</f>
        <v>0</v>
      </c>
      <c r="BC60" s="233">
        <f>IF(AZ60=3,G60,0)</f>
        <v>0</v>
      </c>
      <c r="BD60" s="233">
        <f>IF(AZ60=4,G60,0)</f>
        <v>0</v>
      </c>
      <c r="BE60" s="233">
        <f>IF(AZ60=5,G60,0)</f>
        <v>0</v>
      </c>
      <c r="CA60" s="260">
        <v>1</v>
      </c>
      <c r="CB60" s="260">
        <v>1</v>
      </c>
    </row>
    <row r="61" spans="1:80" ht="20">
      <c r="A61" s="269"/>
      <c r="B61" s="272"/>
      <c r="C61" s="1097" t="s">
        <v>252</v>
      </c>
      <c r="D61" s="1098"/>
      <c r="E61" s="273">
        <v>1103.8720000000001</v>
      </c>
      <c r="F61" s="274"/>
      <c r="G61" s="275"/>
      <c r="H61" s="276"/>
      <c r="I61" s="270"/>
      <c r="J61" s="277"/>
      <c r="K61" s="270"/>
      <c r="M61" s="271" t="s">
        <v>252</v>
      </c>
      <c r="O61" s="260"/>
    </row>
    <row r="62" spans="1:80">
      <c r="A62" s="261">
        <v>23</v>
      </c>
      <c r="B62" s="262" t="s">
        <v>253</v>
      </c>
      <c r="C62" s="263" t="s">
        <v>254</v>
      </c>
      <c r="D62" s="264" t="s">
        <v>255</v>
      </c>
      <c r="E62" s="265">
        <v>1063.1313</v>
      </c>
      <c r="F62" s="265"/>
      <c r="G62" s="266">
        <f>E62*F62</f>
        <v>0</v>
      </c>
      <c r="H62" s="267">
        <v>0</v>
      </c>
      <c r="I62" s="268">
        <f>E62*H62</f>
        <v>0</v>
      </c>
      <c r="J62" s="267">
        <v>0</v>
      </c>
      <c r="K62" s="268">
        <f>E62*J62</f>
        <v>0</v>
      </c>
      <c r="O62" s="260">
        <v>2</v>
      </c>
      <c r="AA62" s="233">
        <v>1</v>
      </c>
      <c r="AB62" s="233">
        <v>1</v>
      </c>
      <c r="AC62" s="233">
        <v>1</v>
      </c>
      <c r="AZ62" s="233">
        <v>1</v>
      </c>
      <c r="BA62" s="233">
        <f>IF(AZ62=1,G62,0)</f>
        <v>0</v>
      </c>
      <c r="BB62" s="233">
        <f>IF(AZ62=2,G62,0)</f>
        <v>0</v>
      </c>
      <c r="BC62" s="233">
        <f>IF(AZ62=3,G62,0)</f>
        <v>0</v>
      </c>
      <c r="BD62" s="233">
        <f>IF(AZ62=4,G62,0)</f>
        <v>0</v>
      </c>
      <c r="BE62" s="233">
        <f>IF(AZ62=5,G62,0)</f>
        <v>0</v>
      </c>
      <c r="CA62" s="260">
        <v>1</v>
      </c>
      <c r="CB62" s="260">
        <v>1</v>
      </c>
    </row>
    <row r="63" spans="1:80">
      <c r="A63" s="269"/>
      <c r="B63" s="272"/>
      <c r="C63" s="1097" t="s">
        <v>256</v>
      </c>
      <c r="D63" s="1098"/>
      <c r="E63" s="273">
        <v>658.67669999999998</v>
      </c>
      <c r="F63" s="274"/>
      <c r="G63" s="275"/>
      <c r="H63" s="276"/>
      <c r="I63" s="270"/>
      <c r="J63" s="277"/>
      <c r="K63" s="270"/>
      <c r="M63" s="271" t="s">
        <v>256</v>
      </c>
      <c r="O63" s="260"/>
    </row>
    <row r="64" spans="1:80">
      <c r="A64" s="269"/>
      <c r="B64" s="272"/>
      <c r="C64" s="1097" t="s">
        <v>257</v>
      </c>
      <c r="D64" s="1098"/>
      <c r="E64" s="273">
        <v>404.45460000000003</v>
      </c>
      <c r="F64" s="274"/>
      <c r="G64" s="275"/>
      <c r="H64" s="276"/>
      <c r="I64" s="270"/>
      <c r="J64" s="277"/>
      <c r="K64" s="270"/>
      <c r="M64" s="271" t="s">
        <v>257</v>
      </c>
      <c r="O64" s="260"/>
    </row>
    <row r="65" spans="1:80" ht="20">
      <c r="A65" s="261">
        <v>24</v>
      </c>
      <c r="B65" s="262" t="s">
        <v>258</v>
      </c>
      <c r="C65" s="263" t="s">
        <v>259</v>
      </c>
      <c r="D65" s="264" t="s">
        <v>207</v>
      </c>
      <c r="E65" s="265">
        <v>60.037999999999997</v>
      </c>
      <c r="F65" s="265"/>
      <c r="G65" s="266">
        <f>E65*F65</f>
        <v>0</v>
      </c>
      <c r="H65" s="267">
        <v>6.3000000000000003E-4</v>
      </c>
      <c r="I65" s="268">
        <f>E65*H65</f>
        <v>3.782394E-2</v>
      </c>
      <c r="J65" s="267">
        <v>0</v>
      </c>
      <c r="K65" s="268">
        <f>E65*J65</f>
        <v>0</v>
      </c>
      <c r="O65" s="260">
        <v>2</v>
      </c>
      <c r="AA65" s="233">
        <v>2</v>
      </c>
      <c r="AB65" s="233">
        <v>1</v>
      </c>
      <c r="AC65" s="233">
        <v>1</v>
      </c>
      <c r="AZ65" s="233">
        <v>1</v>
      </c>
      <c r="BA65" s="233">
        <f>IF(AZ65=1,G65,0)</f>
        <v>0</v>
      </c>
      <c r="BB65" s="233">
        <f>IF(AZ65=2,G65,0)</f>
        <v>0</v>
      </c>
      <c r="BC65" s="233">
        <f>IF(AZ65=3,G65,0)</f>
        <v>0</v>
      </c>
      <c r="BD65" s="233">
        <f>IF(AZ65=4,G65,0)</f>
        <v>0</v>
      </c>
      <c r="BE65" s="233">
        <f>IF(AZ65=5,G65,0)</f>
        <v>0</v>
      </c>
      <c r="CA65" s="260">
        <v>2</v>
      </c>
      <c r="CB65" s="260">
        <v>1</v>
      </c>
    </row>
    <row r="66" spans="1:80">
      <c r="A66" s="269"/>
      <c r="B66" s="272"/>
      <c r="C66" s="1097" t="s">
        <v>260</v>
      </c>
      <c r="D66" s="1098"/>
      <c r="E66" s="273">
        <v>0</v>
      </c>
      <c r="F66" s="274"/>
      <c r="G66" s="275"/>
      <c r="H66" s="276"/>
      <c r="I66" s="270"/>
      <c r="J66" s="277"/>
      <c r="K66" s="270"/>
      <c r="M66" s="271" t="s">
        <v>260</v>
      </c>
      <c r="O66" s="260"/>
    </row>
    <row r="67" spans="1:80">
      <c r="A67" s="269"/>
      <c r="B67" s="272"/>
      <c r="C67" s="1097" t="s">
        <v>261</v>
      </c>
      <c r="D67" s="1098"/>
      <c r="E67" s="273">
        <v>50.49</v>
      </c>
      <c r="F67" s="274"/>
      <c r="G67" s="275"/>
      <c r="H67" s="276"/>
      <c r="I67" s="270"/>
      <c r="J67" s="277"/>
      <c r="K67" s="270"/>
      <c r="M67" s="271" t="s">
        <v>261</v>
      </c>
      <c r="O67" s="260"/>
    </row>
    <row r="68" spans="1:80">
      <c r="A68" s="269"/>
      <c r="B68" s="272"/>
      <c r="C68" s="1097" t="s">
        <v>262</v>
      </c>
      <c r="D68" s="1098"/>
      <c r="E68" s="273">
        <v>9.548</v>
      </c>
      <c r="F68" s="274"/>
      <c r="G68" s="275"/>
      <c r="H68" s="276"/>
      <c r="I68" s="270"/>
      <c r="J68" s="277"/>
      <c r="K68" s="270"/>
      <c r="M68" s="271" t="s">
        <v>262</v>
      </c>
      <c r="O68" s="260"/>
    </row>
    <row r="69" spans="1:80" ht="20">
      <c r="A69" s="261">
        <v>25</v>
      </c>
      <c r="B69" s="262" t="s">
        <v>263</v>
      </c>
      <c r="C69" s="263" t="s">
        <v>264</v>
      </c>
      <c r="D69" s="264" t="s">
        <v>207</v>
      </c>
      <c r="E69" s="265">
        <v>52.146000000000001</v>
      </c>
      <c r="F69" s="265"/>
      <c r="G69" s="266">
        <f>E69*F69</f>
        <v>0</v>
      </c>
      <c r="H69" s="267">
        <v>0</v>
      </c>
      <c r="I69" s="268">
        <f>E69*H69</f>
        <v>0</v>
      </c>
      <c r="J69" s="267">
        <v>0</v>
      </c>
      <c r="K69" s="268">
        <f>E69*J69</f>
        <v>0</v>
      </c>
      <c r="O69" s="260">
        <v>2</v>
      </c>
      <c r="AA69" s="233">
        <v>2</v>
      </c>
      <c r="AB69" s="233">
        <v>1</v>
      </c>
      <c r="AC69" s="233">
        <v>1</v>
      </c>
      <c r="AZ69" s="233">
        <v>1</v>
      </c>
      <c r="BA69" s="233">
        <f>IF(AZ69=1,G69,0)</f>
        <v>0</v>
      </c>
      <c r="BB69" s="233">
        <f>IF(AZ69=2,G69,0)</f>
        <v>0</v>
      </c>
      <c r="BC69" s="233">
        <f>IF(AZ69=3,G69,0)</f>
        <v>0</v>
      </c>
      <c r="BD69" s="233">
        <f>IF(AZ69=4,G69,0)</f>
        <v>0</v>
      </c>
      <c r="BE69" s="233">
        <f>IF(AZ69=5,G69,0)</f>
        <v>0</v>
      </c>
      <c r="CA69" s="260">
        <v>2</v>
      </c>
      <c r="CB69" s="260">
        <v>1</v>
      </c>
    </row>
    <row r="70" spans="1:80">
      <c r="A70" s="269"/>
      <c r="B70" s="272"/>
      <c r="C70" s="1097" t="s">
        <v>265</v>
      </c>
      <c r="D70" s="1098"/>
      <c r="E70" s="273">
        <v>0</v>
      </c>
      <c r="F70" s="274"/>
      <c r="G70" s="275"/>
      <c r="H70" s="276"/>
      <c r="I70" s="270"/>
      <c r="J70" s="277"/>
      <c r="K70" s="270"/>
      <c r="M70" s="271" t="s">
        <v>265</v>
      </c>
      <c r="O70" s="260"/>
    </row>
    <row r="71" spans="1:80">
      <c r="A71" s="269"/>
      <c r="B71" s="272"/>
      <c r="C71" s="1097" t="s">
        <v>266</v>
      </c>
      <c r="D71" s="1098"/>
      <c r="E71" s="273">
        <v>3.468</v>
      </c>
      <c r="F71" s="274"/>
      <c r="G71" s="275"/>
      <c r="H71" s="276"/>
      <c r="I71" s="270"/>
      <c r="J71" s="277"/>
      <c r="K71" s="270"/>
      <c r="M71" s="271" t="s">
        <v>266</v>
      </c>
      <c r="O71" s="260"/>
    </row>
    <row r="72" spans="1:80">
      <c r="A72" s="269"/>
      <c r="B72" s="272"/>
      <c r="C72" s="1097" t="s">
        <v>267</v>
      </c>
      <c r="D72" s="1098"/>
      <c r="E72" s="273">
        <v>3.1776</v>
      </c>
      <c r="F72" s="274"/>
      <c r="G72" s="275"/>
      <c r="H72" s="276"/>
      <c r="I72" s="270"/>
      <c r="J72" s="277"/>
      <c r="K72" s="270"/>
      <c r="M72" s="271" t="s">
        <v>267</v>
      </c>
      <c r="O72" s="260"/>
    </row>
    <row r="73" spans="1:80">
      <c r="A73" s="269"/>
      <c r="B73" s="272"/>
      <c r="C73" s="1097" t="s">
        <v>268</v>
      </c>
      <c r="D73" s="1098"/>
      <c r="E73" s="273">
        <v>9.0936000000000003</v>
      </c>
      <c r="F73" s="274"/>
      <c r="G73" s="275"/>
      <c r="H73" s="276"/>
      <c r="I73" s="270"/>
      <c r="J73" s="277"/>
      <c r="K73" s="270"/>
      <c r="M73" s="271" t="s">
        <v>268</v>
      </c>
      <c r="O73" s="260"/>
    </row>
    <row r="74" spans="1:80">
      <c r="A74" s="269"/>
      <c r="B74" s="272"/>
      <c r="C74" s="1097" t="s">
        <v>269</v>
      </c>
      <c r="D74" s="1098"/>
      <c r="E74" s="273">
        <v>24.443999999999999</v>
      </c>
      <c r="F74" s="274"/>
      <c r="G74" s="275"/>
      <c r="H74" s="276"/>
      <c r="I74" s="270"/>
      <c r="J74" s="277"/>
      <c r="K74" s="270"/>
      <c r="M74" s="271" t="s">
        <v>269</v>
      </c>
      <c r="O74" s="260"/>
    </row>
    <row r="75" spans="1:80">
      <c r="A75" s="269"/>
      <c r="B75" s="272"/>
      <c r="C75" s="1097" t="s">
        <v>270</v>
      </c>
      <c r="D75" s="1098"/>
      <c r="E75" s="273">
        <v>11.9628</v>
      </c>
      <c r="F75" s="274"/>
      <c r="G75" s="275"/>
      <c r="H75" s="276"/>
      <c r="I75" s="270"/>
      <c r="J75" s="277"/>
      <c r="K75" s="270"/>
      <c r="M75" s="271" t="s">
        <v>270</v>
      </c>
      <c r="O75" s="260"/>
    </row>
    <row r="76" spans="1:80" ht="20">
      <c r="A76" s="261">
        <v>26</v>
      </c>
      <c r="B76" s="262" t="s">
        <v>271</v>
      </c>
      <c r="C76" s="263" t="s">
        <v>272</v>
      </c>
      <c r="D76" s="264" t="s">
        <v>207</v>
      </c>
      <c r="E76" s="265">
        <v>52.573999999999998</v>
      </c>
      <c r="F76" s="265"/>
      <c r="G76" s="266">
        <f>E76*F76</f>
        <v>0</v>
      </c>
      <c r="H76" s="267">
        <v>0</v>
      </c>
      <c r="I76" s="268">
        <f>E76*H76</f>
        <v>0</v>
      </c>
      <c r="J76" s="267">
        <v>0</v>
      </c>
      <c r="K76" s="268">
        <f>E76*J76</f>
        <v>0</v>
      </c>
      <c r="O76" s="260">
        <v>2</v>
      </c>
      <c r="AA76" s="233">
        <v>2</v>
      </c>
      <c r="AB76" s="233">
        <v>1</v>
      </c>
      <c r="AC76" s="233">
        <v>1</v>
      </c>
      <c r="AZ76" s="233">
        <v>1</v>
      </c>
      <c r="BA76" s="233">
        <f>IF(AZ76=1,G76,0)</f>
        <v>0</v>
      </c>
      <c r="BB76" s="233">
        <f>IF(AZ76=2,G76,0)</f>
        <v>0</v>
      </c>
      <c r="BC76" s="233">
        <f>IF(AZ76=3,G76,0)</f>
        <v>0</v>
      </c>
      <c r="BD76" s="233">
        <f>IF(AZ76=4,G76,0)</f>
        <v>0</v>
      </c>
      <c r="BE76" s="233">
        <f>IF(AZ76=5,G76,0)</f>
        <v>0</v>
      </c>
      <c r="CA76" s="260">
        <v>2</v>
      </c>
      <c r="CB76" s="260">
        <v>1</v>
      </c>
    </row>
    <row r="77" spans="1:80">
      <c r="A77" s="269"/>
      <c r="B77" s="272"/>
      <c r="C77" s="1097" t="s">
        <v>273</v>
      </c>
      <c r="D77" s="1098"/>
      <c r="E77" s="273">
        <v>0</v>
      </c>
      <c r="F77" s="274"/>
      <c r="G77" s="275"/>
      <c r="H77" s="276"/>
      <c r="I77" s="270"/>
      <c r="J77" s="277"/>
      <c r="K77" s="270"/>
      <c r="M77" s="271" t="s">
        <v>273</v>
      </c>
      <c r="O77" s="260"/>
    </row>
    <row r="78" spans="1:80">
      <c r="A78" s="269"/>
      <c r="B78" s="272"/>
      <c r="C78" s="1097" t="s">
        <v>274</v>
      </c>
      <c r="D78" s="1098"/>
      <c r="E78" s="273">
        <v>12.9</v>
      </c>
      <c r="F78" s="274"/>
      <c r="G78" s="275"/>
      <c r="H78" s="276"/>
      <c r="I78" s="270"/>
      <c r="J78" s="277"/>
      <c r="K78" s="270"/>
      <c r="M78" s="271" t="s">
        <v>274</v>
      </c>
      <c r="O78" s="260"/>
    </row>
    <row r="79" spans="1:80">
      <c r="A79" s="269"/>
      <c r="B79" s="272"/>
      <c r="C79" s="1097" t="s">
        <v>275</v>
      </c>
      <c r="D79" s="1098"/>
      <c r="E79" s="273">
        <v>31.25</v>
      </c>
      <c r="F79" s="274"/>
      <c r="G79" s="275"/>
      <c r="H79" s="276"/>
      <c r="I79" s="270"/>
      <c r="J79" s="277"/>
      <c r="K79" s="270"/>
      <c r="M79" s="271" t="s">
        <v>275</v>
      </c>
      <c r="O79" s="260"/>
    </row>
    <row r="80" spans="1:80">
      <c r="A80" s="269"/>
      <c r="B80" s="272"/>
      <c r="C80" s="1097" t="s">
        <v>276</v>
      </c>
      <c r="D80" s="1098"/>
      <c r="E80" s="273">
        <v>8.4239999999999995</v>
      </c>
      <c r="F80" s="274"/>
      <c r="G80" s="275"/>
      <c r="H80" s="276"/>
      <c r="I80" s="270"/>
      <c r="J80" s="277"/>
      <c r="K80" s="270"/>
      <c r="M80" s="271" t="s">
        <v>276</v>
      </c>
      <c r="O80" s="260"/>
    </row>
    <row r="81" spans="1:80">
      <c r="A81" s="261">
        <v>27</v>
      </c>
      <c r="B81" s="262" t="s">
        <v>277</v>
      </c>
      <c r="C81" s="263" t="s">
        <v>278</v>
      </c>
      <c r="D81" s="264" t="s">
        <v>255</v>
      </c>
      <c r="E81" s="265">
        <v>214.499</v>
      </c>
      <c r="F81" s="265"/>
      <c r="G81" s="266">
        <f>E81*F81</f>
        <v>0</v>
      </c>
      <c r="H81" s="267">
        <v>1</v>
      </c>
      <c r="I81" s="268">
        <f>E81*H81</f>
        <v>214.499</v>
      </c>
      <c r="J81" s="267"/>
      <c r="K81" s="268">
        <f>E81*J81</f>
        <v>0</v>
      </c>
      <c r="O81" s="260">
        <v>2</v>
      </c>
      <c r="AA81" s="233">
        <v>3</v>
      </c>
      <c r="AB81" s="233">
        <v>1</v>
      </c>
      <c r="AC81" s="233">
        <v>583311001</v>
      </c>
      <c r="AZ81" s="233">
        <v>1</v>
      </c>
      <c r="BA81" s="233">
        <f>IF(AZ81=1,G81,0)</f>
        <v>0</v>
      </c>
      <c r="BB81" s="233">
        <f>IF(AZ81=2,G81,0)</f>
        <v>0</v>
      </c>
      <c r="BC81" s="233">
        <f>IF(AZ81=3,G81,0)</f>
        <v>0</v>
      </c>
      <c r="BD81" s="233">
        <f>IF(AZ81=4,G81,0)</f>
        <v>0</v>
      </c>
      <c r="BE81" s="233">
        <f>IF(AZ81=5,G81,0)</f>
        <v>0</v>
      </c>
      <c r="CA81" s="260">
        <v>3</v>
      </c>
      <c r="CB81" s="260">
        <v>1</v>
      </c>
    </row>
    <row r="82" spans="1:80">
      <c r="A82" s="269"/>
      <c r="B82" s="272"/>
      <c r="C82" s="1097" t="s">
        <v>279</v>
      </c>
      <c r="D82" s="1098"/>
      <c r="E82" s="273">
        <v>214.499</v>
      </c>
      <c r="F82" s="274"/>
      <c r="G82" s="275"/>
      <c r="H82" s="276"/>
      <c r="I82" s="270"/>
      <c r="J82" s="277"/>
      <c r="K82" s="270"/>
      <c r="M82" s="271" t="s">
        <v>279</v>
      </c>
      <c r="O82" s="260"/>
    </row>
    <row r="83" spans="1:80">
      <c r="A83" s="261">
        <v>28</v>
      </c>
      <c r="B83" s="262" t="s">
        <v>280</v>
      </c>
      <c r="C83" s="263" t="s">
        <v>281</v>
      </c>
      <c r="D83" s="264" t="s">
        <v>255</v>
      </c>
      <c r="E83" s="265">
        <v>26.695499999999999</v>
      </c>
      <c r="F83" s="265"/>
      <c r="G83" s="266">
        <f>E83*F83</f>
        <v>0</v>
      </c>
      <c r="H83" s="267">
        <v>1</v>
      </c>
      <c r="I83" s="268">
        <f>E83*H83</f>
        <v>26.695499999999999</v>
      </c>
      <c r="J83" s="267"/>
      <c r="K83" s="268">
        <f>E83*J83</f>
        <v>0</v>
      </c>
      <c r="O83" s="260">
        <v>2</v>
      </c>
      <c r="AA83" s="233">
        <v>3</v>
      </c>
      <c r="AB83" s="233">
        <v>1</v>
      </c>
      <c r="AC83" s="233">
        <v>583317073</v>
      </c>
      <c r="AZ83" s="233">
        <v>1</v>
      </c>
      <c r="BA83" s="233">
        <f>IF(AZ83=1,G83,0)</f>
        <v>0</v>
      </c>
      <c r="BB83" s="233">
        <f>IF(AZ83=2,G83,0)</f>
        <v>0</v>
      </c>
      <c r="BC83" s="233">
        <f>IF(AZ83=3,G83,0)</f>
        <v>0</v>
      </c>
      <c r="BD83" s="233">
        <f>IF(AZ83=4,G83,0)</f>
        <v>0</v>
      </c>
      <c r="BE83" s="233">
        <f>IF(AZ83=5,G83,0)</f>
        <v>0</v>
      </c>
      <c r="CA83" s="260">
        <v>3</v>
      </c>
      <c r="CB83" s="260">
        <v>1</v>
      </c>
    </row>
    <row r="84" spans="1:80">
      <c r="A84" s="269"/>
      <c r="B84" s="272"/>
      <c r="C84" s="1097" t="s">
        <v>282</v>
      </c>
      <c r="D84" s="1098"/>
      <c r="E84" s="273">
        <v>26.695499999999999</v>
      </c>
      <c r="F84" s="274"/>
      <c r="G84" s="275"/>
      <c r="H84" s="276"/>
      <c r="I84" s="270"/>
      <c r="J84" s="277"/>
      <c r="K84" s="270"/>
      <c r="M84" s="271" t="s">
        <v>282</v>
      </c>
      <c r="O84" s="260"/>
    </row>
    <row r="85" spans="1:80">
      <c r="A85" s="261">
        <v>29</v>
      </c>
      <c r="B85" s="262" t="s">
        <v>283</v>
      </c>
      <c r="C85" s="263" t="s">
        <v>284</v>
      </c>
      <c r="D85" s="264" t="s">
        <v>285</v>
      </c>
      <c r="E85" s="265">
        <v>1281.3557000000001</v>
      </c>
      <c r="F85" s="265"/>
      <c r="G85" s="266">
        <f>E85*F85</f>
        <v>0</v>
      </c>
      <c r="H85" s="267">
        <v>1</v>
      </c>
      <c r="I85" s="268">
        <f>E85*H85</f>
        <v>1281.3557000000001</v>
      </c>
      <c r="J85" s="267"/>
      <c r="K85" s="268">
        <f>E85*J85</f>
        <v>0</v>
      </c>
      <c r="O85" s="260">
        <v>2</v>
      </c>
      <c r="AA85" s="233">
        <v>3</v>
      </c>
      <c r="AB85" s="233">
        <v>1</v>
      </c>
      <c r="AC85" s="233">
        <v>583419033</v>
      </c>
      <c r="AZ85" s="233">
        <v>1</v>
      </c>
      <c r="BA85" s="233">
        <f>IF(AZ85=1,G85,0)</f>
        <v>0</v>
      </c>
      <c r="BB85" s="233">
        <f>IF(AZ85=2,G85,0)</f>
        <v>0</v>
      </c>
      <c r="BC85" s="233">
        <f>IF(AZ85=3,G85,0)</f>
        <v>0</v>
      </c>
      <c r="BD85" s="233">
        <f>IF(AZ85=4,G85,0)</f>
        <v>0</v>
      </c>
      <c r="BE85" s="233">
        <f>IF(AZ85=5,G85,0)</f>
        <v>0</v>
      </c>
      <c r="CA85" s="260">
        <v>3</v>
      </c>
      <c r="CB85" s="260">
        <v>1</v>
      </c>
    </row>
    <row r="86" spans="1:80">
      <c r="A86" s="269"/>
      <c r="B86" s="272"/>
      <c r="C86" s="1097" t="s">
        <v>286</v>
      </c>
      <c r="D86" s="1098"/>
      <c r="E86" s="273">
        <v>1281.3557000000001</v>
      </c>
      <c r="F86" s="274"/>
      <c r="G86" s="275"/>
      <c r="H86" s="276"/>
      <c r="I86" s="270"/>
      <c r="J86" s="277"/>
      <c r="K86" s="270"/>
      <c r="M86" s="271" t="s">
        <v>286</v>
      </c>
      <c r="O86" s="260"/>
    </row>
    <row r="87" spans="1:80">
      <c r="A87" s="278"/>
      <c r="B87" s="279" t="s">
        <v>94</v>
      </c>
      <c r="C87" s="280" t="s">
        <v>180</v>
      </c>
      <c r="D87" s="281"/>
      <c r="E87" s="282"/>
      <c r="F87" s="283"/>
      <c r="G87" s="284">
        <f>SUM(G7:G86)</f>
        <v>0</v>
      </c>
      <c r="H87" s="285"/>
      <c r="I87" s="286">
        <f>SUM(I7:I86)</f>
        <v>1522.62642394</v>
      </c>
      <c r="J87" s="285"/>
      <c r="K87" s="286">
        <f>SUM(K7:K86)</f>
        <v>-367.35038399999996</v>
      </c>
      <c r="O87" s="260">
        <v>4</v>
      </c>
      <c r="BA87" s="287">
        <f>SUM(BA7:BA86)</f>
        <v>0</v>
      </c>
      <c r="BB87" s="287">
        <f>SUM(BB7:BB86)</f>
        <v>0</v>
      </c>
      <c r="BC87" s="287">
        <f>SUM(BC7:BC86)</f>
        <v>0</v>
      </c>
      <c r="BD87" s="287">
        <f>SUM(BD7:BD86)</f>
        <v>0</v>
      </c>
      <c r="BE87" s="287">
        <f>SUM(BE7:BE86)</f>
        <v>0</v>
      </c>
    </row>
    <row r="88" spans="1:80">
      <c r="A88" s="250" t="s">
        <v>90</v>
      </c>
      <c r="B88" s="251" t="s">
        <v>287</v>
      </c>
      <c r="C88" s="252" t="s">
        <v>288</v>
      </c>
      <c r="D88" s="253"/>
      <c r="E88" s="254"/>
      <c r="F88" s="254"/>
      <c r="G88" s="255"/>
      <c r="H88" s="256"/>
      <c r="I88" s="257"/>
      <c r="J88" s="258"/>
      <c r="K88" s="259"/>
      <c r="O88" s="260">
        <v>1</v>
      </c>
    </row>
    <row r="89" spans="1:80" ht="20">
      <c r="A89" s="261">
        <v>30</v>
      </c>
      <c r="B89" s="262" t="s">
        <v>181</v>
      </c>
      <c r="C89" s="263" t="s">
        <v>290</v>
      </c>
      <c r="D89" s="264" t="s">
        <v>109</v>
      </c>
      <c r="E89" s="265">
        <v>2</v>
      </c>
      <c r="F89" s="265"/>
      <c r="G89" s="266">
        <f>E89*F89</f>
        <v>0</v>
      </c>
      <c r="H89" s="267">
        <v>0</v>
      </c>
      <c r="I89" s="268">
        <f>E89*H89</f>
        <v>0</v>
      </c>
      <c r="J89" s="267"/>
      <c r="K89" s="268">
        <f>E89*J89</f>
        <v>0</v>
      </c>
      <c r="O89" s="260">
        <v>2</v>
      </c>
      <c r="AA89" s="233">
        <v>11</v>
      </c>
      <c r="AB89" s="233">
        <v>3</v>
      </c>
      <c r="AC89" s="233">
        <v>7</v>
      </c>
      <c r="AZ89" s="233">
        <v>1</v>
      </c>
      <c r="BA89" s="233">
        <f>IF(AZ89=1,G89,0)</f>
        <v>0</v>
      </c>
      <c r="BB89" s="233">
        <f>IF(AZ89=2,G89,0)</f>
        <v>0</v>
      </c>
      <c r="BC89" s="233">
        <f>IF(AZ89=3,G89,0)</f>
        <v>0</v>
      </c>
      <c r="BD89" s="233">
        <f>IF(AZ89=4,G89,0)</f>
        <v>0</v>
      </c>
      <c r="BE89" s="233">
        <f>IF(AZ89=5,G89,0)</f>
        <v>0</v>
      </c>
      <c r="CA89" s="260">
        <v>11</v>
      </c>
      <c r="CB89" s="260">
        <v>3</v>
      </c>
    </row>
    <row r="90" spans="1:80">
      <c r="A90" s="269"/>
      <c r="B90" s="272"/>
      <c r="C90" s="1097" t="s">
        <v>291</v>
      </c>
      <c r="D90" s="1098"/>
      <c r="E90" s="273">
        <v>2</v>
      </c>
      <c r="F90" s="274"/>
      <c r="G90" s="275"/>
      <c r="H90" s="276"/>
      <c r="I90" s="270"/>
      <c r="J90" s="277"/>
      <c r="K90" s="270"/>
      <c r="M90" s="271" t="s">
        <v>291</v>
      </c>
      <c r="O90" s="260"/>
    </row>
    <row r="91" spans="1:80">
      <c r="A91" s="261">
        <v>31</v>
      </c>
      <c r="B91" s="262" t="s">
        <v>185</v>
      </c>
      <c r="C91" s="263" t="s">
        <v>292</v>
      </c>
      <c r="D91" s="264" t="s">
        <v>109</v>
      </c>
      <c r="E91" s="265">
        <v>2</v>
      </c>
      <c r="F91" s="265"/>
      <c r="G91" s="266">
        <f>E91*F91</f>
        <v>0</v>
      </c>
      <c r="H91" s="267">
        <v>0</v>
      </c>
      <c r="I91" s="268">
        <f>E91*H91</f>
        <v>0</v>
      </c>
      <c r="J91" s="267"/>
      <c r="K91" s="268">
        <f>E91*J91</f>
        <v>0</v>
      </c>
      <c r="O91" s="260">
        <v>2</v>
      </c>
      <c r="AA91" s="233">
        <v>11</v>
      </c>
      <c r="AB91" s="233">
        <v>3</v>
      </c>
      <c r="AC91" s="233">
        <v>6</v>
      </c>
      <c r="AZ91" s="233">
        <v>1</v>
      </c>
      <c r="BA91" s="233">
        <f>IF(AZ91=1,G91,0)</f>
        <v>0</v>
      </c>
      <c r="BB91" s="233">
        <f>IF(AZ91=2,G91,0)</f>
        <v>0</v>
      </c>
      <c r="BC91" s="233">
        <f>IF(AZ91=3,G91,0)</f>
        <v>0</v>
      </c>
      <c r="BD91" s="233">
        <f>IF(AZ91=4,G91,0)</f>
        <v>0</v>
      </c>
      <c r="BE91" s="233">
        <f>IF(AZ91=5,G91,0)</f>
        <v>0</v>
      </c>
      <c r="CA91" s="260">
        <v>11</v>
      </c>
      <c r="CB91" s="260">
        <v>3</v>
      </c>
    </row>
    <row r="92" spans="1:80">
      <c r="A92" s="269"/>
      <c r="B92" s="272"/>
      <c r="C92" s="1097" t="s">
        <v>291</v>
      </c>
      <c r="D92" s="1098"/>
      <c r="E92" s="273">
        <v>2</v>
      </c>
      <c r="F92" s="274"/>
      <c r="G92" s="275"/>
      <c r="H92" s="276"/>
      <c r="I92" s="270"/>
      <c r="J92" s="277"/>
      <c r="K92" s="270"/>
      <c r="M92" s="271" t="s">
        <v>291</v>
      </c>
      <c r="O92" s="260"/>
    </row>
    <row r="93" spans="1:80">
      <c r="A93" s="261">
        <v>32</v>
      </c>
      <c r="B93" s="262" t="s">
        <v>293</v>
      </c>
      <c r="C93" s="263" t="s">
        <v>294</v>
      </c>
      <c r="D93" s="264" t="s">
        <v>183</v>
      </c>
      <c r="E93" s="265">
        <v>1</v>
      </c>
      <c r="F93" s="265"/>
      <c r="G93" s="266">
        <f>E93*F93</f>
        <v>0</v>
      </c>
      <c r="H93" s="267">
        <v>0</v>
      </c>
      <c r="I93" s="268">
        <f>E93*H93</f>
        <v>0</v>
      </c>
      <c r="J93" s="267"/>
      <c r="K93" s="268">
        <f>E93*J93</f>
        <v>0</v>
      </c>
      <c r="O93" s="260">
        <v>2</v>
      </c>
      <c r="AA93" s="233">
        <v>11</v>
      </c>
      <c r="AB93" s="233">
        <v>3</v>
      </c>
      <c r="AC93" s="233">
        <v>4</v>
      </c>
      <c r="AZ93" s="233">
        <v>1</v>
      </c>
      <c r="BA93" s="233">
        <f>IF(AZ93=1,G93,0)</f>
        <v>0</v>
      </c>
      <c r="BB93" s="233">
        <f>IF(AZ93=2,G93,0)</f>
        <v>0</v>
      </c>
      <c r="BC93" s="233">
        <f>IF(AZ93=3,G93,0)</f>
        <v>0</v>
      </c>
      <c r="BD93" s="233">
        <f>IF(AZ93=4,G93,0)</f>
        <v>0</v>
      </c>
      <c r="BE93" s="233">
        <f>IF(AZ93=5,G93,0)</f>
        <v>0</v>
      </c>
      <c r="CA93" s="260">
        <v>11</v>
      </c>
      <c r="CB93" s="260">
        <v>3</v>
      </c>
    </row>
    <row r="94" spans="1:80">
      <c r="A94" s="261">
        <v>33</v>
      </c>
      <c r="B94" s="262" t="s">
        <v>295</v>
      </c>
      <c r="C94" s="263" t="s">
        <v>296</v>
      </c>
      <c r="D94" s="264" t="s">
        <v>183</v>
      </c>
      <c r="E94" s="265">
        <v>26</v>
      </c>
      <c r="F94" s="265"/>
      <c r="G94" s="266">
        <f>E94*F94</f>
        <v>0</v>
      </c>
      <c r="H94" s="267">
        <v>0</v>
      </c>
      <c r="I94" s="268">
        <f>E94*H94</f>
        <v>0</v>
      </c>
      <c r="J94" s="267"/>
      <c r="K94" s="268">
        <f>E94*J94</f>
        <v>0</v>
      </c>
      <c r="O94" s="260">
        <v>2</v>
      </c>
      <c r="AA94" s="233">
        <v>11</v>
      </c>
      <c r="AB94" s="233">
        <v>3</v>
      </c>
      <c r="AC94" s="233">
        <v>5</v>
      </c>
      <c r="AZ94" s="233">
        <v>1</v>
      </c>
      <c r="BA94" s="233">
        <f>IF(AZ94=1,G94,0)</f>
        <v>0</v>
      </c>
      <c r="BB94" s="233">
        <f>IF(AZ94=2,G94,0)</f>
        <v>0</v>
      </c>
      <c r="BC94" s="233">
        <f>IF(AZ94=3,G94,0)</f>
        <v>0</v>
      </c>
      <c r="BD94" s="233">
        <f>IF(AZ94=4,G94,0)</f>
        <v>0</v>
      </c>
      <c r="BE94" s="233">
        <f>IF(AZ94=5,G94,0)</f>
        <v>0</v>
      </c>
      <c r="CA94" s="260">
        <v>11</v>
      </c>
      <c r="CB94" s="260">
        <v>3</v>
      </c>
    </row>
    <row r="95" spans="1:80">
      <c r="A95" s="269"/>
      <c r="B95" s="272"/>
      <c r="C95" s="1097" t="s">
        <v>297</v>
      </c>
      <c r="D95" s="1098"/>
      <c r="E95" s="273">
        <v>26</v>
      </c>
      <c r="F95" s="274"/>
      <c r="G95" s="275"/>
      <c r="H95" s="276"/>
      <c r="I95" s="270"/>
      <c r="J95" s="277"/>
      <c r="K95" s="270"/>
      <c r="M95" s="271" t="s">
        <v>297</v>
      </c>
      <c r="O95" s="260"/>
    </row>
    <row r="96" spans="1:80">
      <c r="A96" s="261">
        <v>34</v>
      </c>
      <c r="B96" s="262" t="s">
        <v>298</v>
      </c>
      <c r="C96" s="263" t="s">
        <v>299</v>
      </c>
      <c r="D96" s="264" t="s">
        <v>207</v>
      </c>
      <c r="E96" s="265">
        <v>49.454999999999998</v>
      </c>
      <c r="F96" s="265"/>
      <c r="G96" s="266">
        <f>E96*F96</f>
        <v>0</v>
      </c>
      <c r="H96" s="267">
        <v>2.5499999999999998</v>
      </c>
      <c r="I96" s="268">
        <f>E96*H96</f>
        <v>126.11024999999999</v>
      </c>
      <c r="J96" s="267">
        <v>0</v>
      </c>
      <c r="K96" s="268">
        <f>E96*J96</f>
        <v>0</v>
      </c>
      <c r="O96" s="260">
        <v>2</v>
      </c>
      <c r="AA96" s="233">
        <v>1</v>
      </c>
      <c r="AB96" s="233">
        <v>1</v>
      </c>
      <c r="AC96" s="233">
        <v>1</v>
      </c>
      <c r="AZ96" s="233">
        <v>1</v>
      </c>
      <c r="BA96" s="233">
        <f>IF(AZ96=1,G96,0)</f>
        <v>0</v>
      </c>
      <c r="BB96" s="233">
        <f>IF(AZ96=2,G96,0)</f>
        <v>0</v>
      </c>
      <c r="BC96" s="233">
        <f>IF(AZ96=3,G96,0)</f>
        <v>0</v>
      </c>
      <c r="BD96" s="233">
        <f>IF(AZ96=4,G96,0)</f>
        <v>0</v>
      </c>
      <c r="BE96" s="233">
        <f>IF(AZ96=5,G96,0)</f>
        <v>0</v>
      </c>
      <c r="CA96" s="260">
        <v>1</v>
      </c>
      <c r="CB96" s="260">
        <v>1</v>
      </c>
    </row>
    <row r="97" spans="1:80">
      <c r="A97" s="269"/>
      <c r="B97" s="272"/>
      <c r="C97" s="1097" t="s">
        <v>300</v>
      </c>
      <c r="D97" s="1098"/>
      <c r="E97" s="273">
        <v>29.3904</v>
      </c>
      <c r="F97" s="274"/>
      <c r="G97" s="275"/>
      <c r="H97" s="276"/>
      <c r="I97" s="270"/>
      <c r="J97" s="277"/>
      <c r="K97" s="270"/>
      <c r="M97" s="271" t="s">
        <v>300</v>
      </c>
      <c r="O97" s="260"/>
    </row>
    <row r="98" spans="1:80">
      <c r="A98" s="269"/>
      <c r="B98" s="272"/>
      <c r="C98" s="1097" t="s">
        <v>301</v>
      </c>
      <c r="D98" s="1098"/>
      <c r="E98" s="273">
        <v>12.717000000000001</v>
      </c>
      <c r="F98" s="274"/>
      <c r="G98" s="275"/>
      <c r="H98" s="276"/>
      <c r="I98" s="270"/>
      <c r="J98" s="277"/>
      <c r="K98" s="270"/>
      <c r="M98" s="271" t="s">
        <v>301</v>
      </c>
      <c r="O98" s="260"/>
    </row>
    <row r="99" spans="1:80">
      <c r="A99" s="269"/>
      <c r="B99" s="272"/>
      <c r="C99" s="1097" t="s">
        <v>302</v>
      </c>
      <c r="D99" s="1098"/>
      <c r="E99" s="273">
        <v>7.3475999999999999</v>
      </c>
      <c r="F99" s="274"/>
      <c r="G99" s="275"/>
      <c r="H99" s="276"/>
      <c r="I99" s="270"/>
      <c r="J99" s="277"/>
      <c r="K99" s="270"/>
      <c r="M99" s="271" t="s">
        <v>302</v>
      </c>
      <c r="O99" s="260"/>
    </row>
    <row r="100" spans="1:80">
      <c r="A100" s="261">
        <v>35</v>
      </c>
      <c r="B100" s="262" t="s">
        <v>303</v>
      </c>
      <c r="C100" s="263" t="s">
        <v>304</v>
      </c>
      <c r="D100" s="264" t="s">
        <v>255</v>
      </c>
      <c r="E100" s="265">
        <v>3.1234000000000002</v>
      </c>
      <c r="F100" s="265"/>
      <c r="G100" s="266">
        <f>E100*F100</f>
        <v>0</v>
      </c>
      <c r="H100" s="267">
        <v>1.07521</v>
      </c>
      <c r="I100" s="268">
        <f>E100*H100</f>
        <v>3.358310914</v>
      </c>
      <c r="J100" s="267">
        <v>0</v>
      </c>
      <c r="K100" s="268">
        <f>E100*J100</f>
        <v>0</v>
      </c>
      <c r="O100" s="260">
        <v>2</v>
      </c>
      <c r="AA100" s="233">
        <v>1</v>
      </c>
      <c r="AB100" s="233">
        <v>1</v>
      </c>
      <c r="AC100" s="233">
        <v>1</v>
      </c>
      <c r="AZ100" s="233">
        <v>1</v>
      </c>
      <c r="BA100" s="233">
        <f>IF(AZ100=1,G100,0)</f>
        <v>0</v>
      </c>
      <c r="BB100" s="233">
        <f>IF(AZ100=2,G100,0)</f>
        <v>0</v>
      </c>
      <c r="BC100" s="233">
        <f>IF(AZ100=3,G100,0)</f>
        <v>0</v>
      </c>
      <c r="BD100" s="233">
        <f>IF(AZ100=4,G100,0)</f>
        <v>0</v>
      </c>
      <c r="BE100" s="233">
        <f>IF(AZ100=5,G100,0)</f>
        <v>0</v>
      </c>
      <c r="CA100" s="260">
        <v>1</v>
      </c>
      <c r="CB100" s="260">
        <v>1</v>
      </c>
    </row>
    <row r="101" spans="1:80">
      <c r="A101" s="269"/>
      <c r="B101" s="272"/>
      <c r="C101" s="1097" t="s">
        <v>305</v>
      </c>
      <c r="D101" s="1098"/>
      <c r="E101" s="273">
        <v>0</v>
      </c>
      <c r="F101" s="274"/>
      <c r="G101" s="275"/>
      <c r="H101" s="276"/>
      <c r="I101" s="270"/>
      <c r="J101" s="277"/>
      <c r="K101" s="270"/>
      <c r="M101" s="271" t="s">
        <v>305</v>
      </c>
      <c r="O101" s="260"/>
    </row>
    <row r="102" spans="1:80">
      <c r="A102" s="269"/>
      <c r="B102" s="272"/>
      <c r="C102" s="1097" t="s">
        <v>306</v>
      </c>
      <c r="D102" s="1098"/>
      <c r="E102" s="273">
        <v>3.1234000000000002</v>
      </c>
      <c r="F102" s="274"/>
      <c r="G102" s="275"/>
      <c r="H102" s="276"/>
      <c r="I102" s="270"/>
      <c r="J102" s="277"/>
      <c r="K102" s="270"/>
      <c r="M102" s="271" t="s">
        <v>306</v>
      </c>
      <c r="O102" s="260"/>
    </row>
    <row r="103" spans="1:80">
      <c r="A103" s="261">
        <v>36</v>
      </c>
      <c r="B103" s="262" t="s">
        <v>307</v>
      </c>
      <c r="C103" s="263" t="s">
        <v>308</v>
      </c>
      <c r="D103" s="264" t="s">
        <v>309</v>
      </c>
      <c r="E103" s="265">
        <v>175</v>
      </c>
      <c r="F103" s="265"/>
      <c r="G103" s="266">
        <f>E103*F103</f>
        <v>0</v>
      </c>
      <c r="H103" s="267">
        <v>1.81E-3</v>
      </c>
      <c r="I103" s="268">
        <f>E103*H103</f>
        <v>0.31674999999999998</v>
      </c>
      <c r="J103" s="267">
        <v>0</v>
      </c>
      <c r="K103" s="268">
        <f>E103*J103</f>
        <v>0</v>
      </c>
      <c r="O103" s="260">
        <v>2</v>
      </c>
      <c r="AA103" s="233">
        <v>1</v>
      </c>
      <c r="AB103" s="233">
        <v>1</v>
      </c>
      <c r="AC103" s="233">
        <v>1</v>
      </c>
      <c r="AZ103" s="233">
        <v>1</v>
      </c>
      <c r="BA103" s="233">
        <f>IF(AZ103=1,G103,0)</f>
        <v>0</v>
      </c>
      <c r="BB103" s="233">
        <f>IF(AZ103=2,G103,0)</f>
        <v>0</v>
      </c>
      <c r="BC103" s="233">
        <f>IF(AZ103=3,G103,0)</f>
        <v>0</v>
      </c>
      <c r="BD103" s="233">
        <f>IF(AZ103=4,G103,0)</f>
        <v>0</v>
      </c>
      <c r="BE103" s="233">
        <f>IF(AZ103=5,G103,0)</f>
        <v>0</v>
      </c>
      <c r="CA103" s="260">
        <v>1</v>
      </c>
      <c r="CB103" s="260">
        <v>1</v>
      </c>
    </row>
    <row r="104" spans="1:80">
      <c r="A104" s="269"/>
      <c r="B104" s="272"/>
      <c r="C104" s="1097" t="s">
        <v>310</v>
      </c>
      <c r="D104" s="1098"/>
      <c r="E104" s="273">
        <v>104</v>
      </c>
      <c r="F104" s="274"/>
      <c r="G104" s="275"/>
      <c r="H104" s="276"/>
      <c r="I104" s="270"/>
      <c r="J104" s="277"/>
      <c r="K104" s="270"/>
      <c r="M104" s="271" t="s">
        <v>310</v>
      </c>
      <c r="O104" s="260"/>
    </row>
    <row r="105" spans="1:80">
      <c r="A105" s="269"/>
      <c r="B105" s="272"/>
      <c r="C105" s="1097" t="s">
        <v>311</v>
      </c>
      <c r="D105" s="1098"/>
      <c r="E105" s="273">
        <v>45</v>
      </c>
      <c r="F105" s="274"/>
      <c r="G105" s="275"/>
      <c r="H105" s="276"/>
      <c r="I105" s="270"/>
      <c r="J105" s="277"/>
      <c r="K105" s="270"/>
      <c r="M105" s="271" t="s">
        <v>311</v>
      </c>
      <c r="O105" s="260"/>
    </row>
    <row r="106" spans="1:80">
      <c r="A106" s="269"/>
      <c r="B106" s="272"/>
      <c r="C106" s="1097" t="s">
        <v>312</v>
      </c>
      <c r="D106" s="1098"/>
      <c r="E106" s="273">
        <v>26</v>
      </c>
      <c r="F106" s="274"/>
      <c r="G106" s="275"/>
      <c r="H106" s="276"/>
      <c r="I106" s="270"/>
      <c r="J106" s="277"/>
      <c r="K106" s="270"/>
      <c r="M106" s="271" t="s">
        <v>312</v>
      </c>
      <c r="O106" s="260"/>
    </row>
    <row r="107" spans="1:80">
      <c r="A107" s="261">
        <v>37</v>
      </c>
      <c r="B107" s="262" t="s">
        <v>313</v>
      </c>
      <c r="C107" s="263" t="s">
        <v>314</v>
      </c>
      <c r="D107" s="264" t="s">
        <v>190</v>
      </c>
      <c r="E107" s="265">
        <v>225.7</v>
      </c>
      <c r="F107" s="265"/>
      <c r="G107" s="266">
        <f>E107*F107</f>
        <v>0</v>
      </c>
      <c r="H107" s="267">
        <v>1.4999999999999999E-4</v>
      </c>
      <c r="I107" s="268">
        <f>E107*H107</f>
        <v>3.3854999999999996E-2</v>
      </c>
      <c r="J107" s="267">
        <v>0</v>
      </c>
      <c r="K107" s="268">
        <f>E107*J107</f>
        <v>0</v>
      </c>
      <c r="O107" s="260">
        <v>2</v>
      </c>
      <c r="AA107" s="233">
        <v>1</v>
      </c>
      <c r="AB107" s="233">
        <v>1</v>
      </c>
      <c r="AC107" s="233">
        <v>1</v>
      </c>
      <c r="AZ107" s="233">
        <v>1</v>
      </c>
      <c r="BA107" s="233">
        <f>IF(AZ107=1,G107,0)</f>
        <v>0</v>
      </c>
      <c r="BB107" s="233">
        <f>IF(AZ107=2,G107,0)</f>
        <v>0</v>
      </c>
      <c r="BC107" s="233">
        <f>IF(AZ107=3,G107,0)</f>
        <v>0</v>
      </c>
      <c r="BD107" s="233">
        <f>IF(AZ107=4,G107,0)</f>
        <v>0</v>
      </c>
      <c r="BE107" s="233">
        <f>IF(AZ107=5,G107,0)</f>
        <v>0</v>
      </c>
      <c r="CA107" s="260">
        <v>1</v>
      </c>
      <c r="CB107" s="260">
        <v>1</v>
      </c>
    </row>
    <row r="108" spans="1:80">
      <c r="A108" s="269"/>
      <c r="B108" s="272"/>
      <c r="C108" s="1097" t="s">
        <v>315</v>
      </c>
      <c r="D108" s="1098"/>
      <c r="E108" s="273">
        <v>225.7</v>
      </c>
      <c r="F108" s="274"/>
      <c r="G108" s="275"/>
      <c r="H108" s="276"/>
      <c r="I108" s="270"/>
      <c r="J108" s="277"/>
      <c r="K108" s="270"/>
      <c r="M108" s="271" t="s">
        <v>315</v>
      </c>
      <c r="O108" s="260"/>
    </row>
    <row r="109" spans="1:80">
      <c r="A109" s="261">
        <v>38</v>
      </c>
      <c r="B109" s="262" t="s">
        <v>316</v>
      </c>
      <c r="C109" s="263" t="s">
        <v>317</v>
      </c>
      <c r="D109" s="264" t="s">
        <v>309</v>
      </c>
      <c r="E109" s="265">
        <v>175</v>
      </c>
      <c r="F109" s="265"/>
      <c r="G109" s="266">
        <f>E109*F109</f>
        <v>0</v>
      </c>
      <c r="H109" s="267">
        <v>3.9300000000000002E-2</v>
      </c>
      <c r="I109" s="268">
        <f>E109*H109</f>
        <v>6.8775000000000004</v>
      </c>
      <c r="J109" s="267">
        <v>0</v>
      </c>
      <c r="K109" s="268">
        <f>E109*J109</f>
        <v>0</v>
      </c>
      <c r="O109" s="260">
        <v>2</v>
      </c>
      <c r="AA109" s="233">
        <v>1</v>
      </c>
      <c r="AB109" s="233">
        <v>1</v>
      </c>
      <c r="AC109" s="233">
        <v>1</v>
      </c>
      <c r="AZ109" s="233">
        <v>1</v>
      </c>
      <c r="BA109" s="233">
        <f>IF(AZ109=1,G109,0)</f>
        <v>0</v>
      </c>
      <c r="BB109" s="233">
        <f>IF(AZ109=2,G109,0)</f>
        <v>0</v>
      </c>
      <c r="BC109" s="233">
        <f>IF(AZ109=3,G109,0)</f>
        <v>0</v>
      </c>
      <c r="BD109" s="233">
        <f>IF(AZ109=4,G109,0)</f>
        <v>0</v>
      </c>
      <c r="BE109" s="233">
        <f>IF(AZ109=5,G109,0)</f>
        <v>0</v>
      </c>
      <c r="CA109" s="260">
        <v>1</v>
      </c>
      <c r="CB109" s="260">
        <v>1</v>
      </c>
    </row>
    <row r="110" spans="1:80">
      <c r="A110" s="269"/>
      <c r="B110" s="272"/>
      <c r="C110" s="1097" t="s">
        <v>310</v>
      </c>
      <c r="D110" s="1098"/>
      <c r="E110" s="273">
        <v>104</v>
      </c>
      <c r="F110" s="274"/>
      <c r="G110" s="275"/>
      <c r="H110" s="276"/>
      <c r="I110" s="270"/>
      <c r="J110" s="277"/>
      <c r="K110" s="270"/>
      <c r="M110" s="271" t="s">
        <v>310</v>
      </c>
      <c r="O110" s="260"/>
    </row>
    <row r="111" spans="1:80">
      <c r="A111" s="269"/>
      <c r="B111" s="272"/>
      <c r="C111" s="1097" t="s">
        <v>311</v>
      </c>
      <c r="D111" s="1098"/>
      <c r="E111" s="273">
        <v>45</v>
      </c>
      <c r="F111" s="274"/>
      <c r="G111" s="275"/>
      <c r="H111" s="276"/>
      <c r="I111" s="270"/>
      <c r="J111" s="277"/>
      <c r="K111" s="270"/>
      <c r="M111" s="271" t="s">
        <v>311</v>
      </c>
      <c r="O111" s="260"/>
    </row>
    <row r="112" spans="1:80">
      <c r="A112" s="269"/>
      <c r="B112" s="272"/>
      <c r="C112" s="1097" t="s">
        <v>312</v>
      </c>
      <c r="D112" s="1098"/>
      <c r="E112" s="273">
        <v>26</v>
      </c>
      <c r="F112" s="274"/>
      <c r="G112" s="275"/>
      <c r="H112" s="276"/>
      <c r="I112" s="270"/>
      <c r="J112" s="277"/>
      <c r="K112" s="270"/>
      <c r="M112" s="271" t="s">
        <v>312</v>
      </c>
      <c r="O112" s="260"/>
    </row>
    <row r="113" spans="1:80">
      <c r="A113" s="261">
        <v>39</v>
      </c>
      <c r="B113" s="262" t="s">
        <v>318</v>
      </c>
      <c r="C113" s="263" t="s">
        <v>319</v>
      </c>
      <c r="D113" s="264" t="s">
        <v>207</v>
      </c>
      <c r="E113" s="265">
        <v>408.13499999999999</v>
      </c>
      <c r="F113" s="265"/>
      <c r="G113" s="266">
        <f>E113*F113</f>
        <v>0</v>
      </c>
      <c r="H113" s="267">
        <v>1.7816399999999999</v>
      </c>
      <c r="I113" s="268">
        <f>E113*H113</f>
        <v>727.14964139999995</v>
      </c>
      <c r="J113" s="267">
        <v>0</v>
      </c>
      <c r="K113" s="268">
        <f>E113*J113</f>
        <v>0</v>
      </c>
      <c r="O113" s="260">
        <v>2</v>
      </c>
      <c r="AA113" s="233">
        <v>1</v>
      </c>
      <c r="AB113" s="233">
        <v>1</v>
      </c>
      <c r="AC113" s="233">
        <v>1</v>
      </c>
      <c r="AZ113" s="233">
        <v>1</v>
      </c>
      <c r="BA113" s="233">
        <f>IF(AZ113=1,G113,0)</f>
        <v>0</v>
      </c>
      <c r="BB113" s="233">
        <f>IF(AZ113=2,G113,0)</f>
        <v>0</v>
      </c>
      <c r="BC113" s="233">
        <f>IF(AZ113=3,G113,0)</f>
        <v>0</v>
      </c>
      <c r="BD113" s="233">
        <f>IF(AZ113=4,G113,0)</f>
        <v>0</v>
      </c>
      <c r="BE113" s="233">
        <f>IF(AZ113=5,G113,0)</f>
        <v>0</v>
      </c>
      <c r="CA113" s="260">
        <v>1</v>
      </c>
      <c r="CB113" s="260">
        <v>1</v>
      </c>
    </row>
    <row r="114" spans="1:80">
      <c r="A114" s="269"/>
      <c r="B114" s="272"/>
      <c r="C114" s="1097" t="s">
        <v>320</v>
      </c>
      <c r="D114" s="1098"/>
      <c r="E114" s="273">
        <v>417.06</v>
      </c>
      <c r="F114" s="274"/>
      <c r="G114" s="275"/>
      <c r="H114" s="276"/>
      <c r="I114" s="270"/>
      <c r="J114" s="277"/>
      <c r="K114" s="270"/>
      <c r="M114" s="271" t="s">
        <v>320</v>
      </c>
      <c r="O114" s="260"/>
    </row>
    <row r="115" spans="1:80">
      <c r="A115" s="269"/>
      <c r="B115" s="272"/>
      <c r="C115" s="1097" t="s">
        <v>321</v>
      </c>
      <c r="D115" s="1098"/>
      <c r="E115" s="273">
        <v>-8.9250000000000007</v>
      </c>
      <c r="F115" s="274"/>
      <c r="G115" s="275"/>
      <c r="H115" s="276"/>
      <c r="I115" s="270"/>
      <c r="J115" s="277"/>
      <c r="K115" s="270"/>
      <c r="M115" s="271" t="s">
        <v>321</v>
      </c>
      <c r="O115" s="260"/>
    </row>
    <row r="116" spans="1:80">
      <c r="A116" s="261">
        <v>40</v>
      </c>
      <c r="B116" s="262" t="s">
        <v>318</v>
      </c>
      <c r="C116" s="263" t="s">
        <v>319</v>
      </c>
      <c r="D116" s="264" t="s">
        <v>207</v>
      </c>
      <c r="E116" s="265">
        <v>14.25</v>
      </c>
      <c r="F116" s="265"/>
      <c r="G116" s="266">
        <f>E116*F116</f>
        <v>0</v>
      </c>
      <c r="H116" s="267">
        <v>1.7816399999999999</v>
      </c>
      <c r="I116" s="268">
        <f>E116*H116</f>
        <v>25.388369999999998</v>
      </c>
      <c r="J116" s="267">
        <v>0</v>
      </c>
      <c r="K116" s="268">
        <f>E116*J116</f>
        <v>0</v>
      </c>
      <c r="O116" s="260">
        <v>2</v>
      </c>
      <c r="AA116" s="233">
        <v>1</v>
      </c>
      <c r="AB116" s="233">
        <v>1</v>
      </c>
      <c r="AC116" s="233">
        <v>1</v>
      </c>
      <c r="AZ116" s="233">
        <v>1</v>
      </c>
      <c r="BA116" s="233">
        <f>IF(AZ116=1,G116,0)</f>
        <v>0</v>
      </c>
      <c r="BB116" s="233">
        <f>IF(AZ116=2,G116,0)</f>
        <v>0</v>
      </c>
      <c r="BC116" s="233">
        <f>IF(AZ116=3,G116,0)</f>
        <v>0</v>
      </c>
      <c r="BD116" s="233">
        <f>IF(AZ116=4,G116,0)</f>
        <v>0</v>
      </c>
      <c r="BE116" s="233">
        <f>IF(AZ116=5,G116,0)</f>
        <v>0</v>
      </c>
      <c r="CA116" s="260">
        <v>1</v>
      </c>
      <c r="CB116" s="260">
        <v>1</v>
      </c>
    </row>
    <row r="117" spans="1:80">
      <c r="A117" s="269"/>
      <c r="B117" s="272"/>
      <c r="C117" s="1097" t="s">
        <v>322</v>
      </c>
      <c r="D117" s="1098"/>
      <c r="E117" s="273">
        <v>3</v>
      </c>
      <c r="F117" s="274"/>
      <c r="G117" s="275"/>
      <c r="H117" s="276"/>
      <c r="I117" s="270"/>
      <c r="J117" s="277"/>
      <c r="K117" s="270"/>
      <c r="M117" s="271" t="s">
        <v>322</v>
      </c>
      <c r="O117" s="260"/>
    </row>
    <row r="118" spans="1:80">
      <c r="A118" s="269"/>
      <c r="B118" s="272"/>
      <c r="C118" s="1097" t="s">
        <v>323</v>
      </c>
      <c r="D118" s="1098"/>
      <c r="E118" s="273">
        <v>5.625</v>
      </c>
      <c r="F118" s="274"/>
      <c r="G118" s="275"/>
      <c r="H118" s="276"/>
      <c r="I118" s="270"/>
      <c r="J118" s="277"/>
      <c r="K118" s="270"/>
      <c r="M118" s="271" t="s">
        <v>323</v>
      </c>
      <c r="O118" s="260"/>
    </row>
    <row r="119" spans="1:80">
      <c r="A119" s="269"/>
      <c r="B119" s="272"/>
      <c r="C119" s="1097" t="s">
        <v>324</v>
      </c>
      <c r="D119" s="1098"/>
      <c r="E119" s="273">
        <v>5.625</v>
      </c>
      <c r="F119" s="274"/>
      <c r="G119" s="275"/>
      <c r="H119" s="276"/>
      <c r="I119" s="270"/>
      <c r="J119" s="277"/>
      <c r="K119" s="270"/>
      <c r="M119" s="271" t="s">
        <v>324</v>
      </c>
      <c r="O119" s="260"/>
    </row>
    <row r="120" spans="1:80">
      <c r="A120" s="261">
        <v>41</v>
      </c>
      <c r="B120" s="262" t="s">
        <v>325</v>
      </c>
      <c r="C120" s="263" t="s">
        <v>326</v>
      </c>
      <c r="D120" s="264" t="s">
        <v>207</v>
      </c>
      <c r="E120" s="265">
        <v>8.6020000000000003</v>
      </c>
      <c r="F120" s="265"/>
      <c r="G120" s="266">
        <f>E120*F120</f>
        <v>0</v>
      </c>
      <c r="H120" s="267">
        <v>1.9397</v>
      </c>
      <c r="I120" s="268">
        <f>E120*H120</f>
        <v>16.685299400000002</v>
      </c>
      <c r="J120" s="267">
        <v>0</v>
      </c>
      <c r="K120" s="268">
        <f>E120*J120</f>
        <v>0</v>
      </c>
      <c r="O120" s="260">
        <v>2</v>
      </c>
      <c r="AA120" s="233">
        <v>1</v>
      </c>
      <c r="AB120" s="233">
        <v>1</v>
      </c>
      <c r="AC120" s="233">
        <v>1</v>
      </c>
      <c r="AZ120" s="233">
        <v>1</v>
      </c>
      <c r="BA120" s="233">
        <f>IF(AZ120=1,G120,0)</f>
        <v>0</v>
      </c>
      <c r="BB120" s="233">
        <f>IF(AZ120=2,G120,0)</f>
        <v>0</v>
      </c>
      <c r="BC120" s="233">
        <f>IF(AZ120=3,G120,0)</f>
        <v>0</v>
      </c>
      <c r="BD120" s="233">
        <f>IF(AZ120=4,G120,0)</f>
        <v>0</v>
      </c>
      <c r="BE120" s="233">
        <f>IF(AZ120=5,G120,0)</f>
        <v>0</v>
      </c>
      <c r="CA120" s="260">
        <v>1</v>
      </c>
      <c r="CB120" s="260">
        <v>1</v>
      </c>
    </row>
    <row r="121" spans="1:80">
      <c r="A121" s="269"/>
      <c r="B121" s="272"/>
      <c r="C121" s="1097" t="s">
        <v>327</v>
      </c>
      <c r="D121" s="1098"/>
      <c r="E121" s="273">
        <v>8.6020000000000003</v>
      </c>
      <c r="F121" s="274"/>
      <c r="G121" s="275"/>
      <c r="H121" s="276"/>
      <c r="I121" s="270"/>
      <c r="J121" s="277"/>
      <c r="K121" s="270"/>
      <c r="M121" s="271" t="s">
        <v>327</v>
      </c>
      <c r="O121" s="260"/>
    </row>
    <row r="122" spans="1:80">
      <c r="A122" s="261">
        <v>42</v>
      </c>
      <c r="B122" s="262" t="s">
        <v>325</v>
      </c>
      <c r="C122" s="263" t="s">
        <v>326</v>
      </c>
      <c r="D122" s="264" t="s">
        <v>207</v>
      </c>
      <c r="E122" s="265">
        <v>147.4725</v>
      </c>
      <c r="F122" s="265"/>
      <c r="G122" s="266">
        <f>E122*F122</f>
        <v>0</v>
      </c>
      <c r="H122" s="267">
        <v>1.9397</v>
      </c>
      <c r="I122" s="268">
        <f>E122*H122</f>
        <v>286.05240824999998</v>
      </c>
      <c r="J122" s="267">
        <v>0</v>
      </c>
      <c r="K122" s="268">
        <f>E122*J122</f>
        <v>0</v>
      </c>
      <c r="O122" s="260">
        <v>2</v>
      </c>
      <c r="AA122" s="233">
        <v>1</v>
      </c>
      <c r="AB122" s="233">
        <v>1</v>
      </c>
      <c r="AC122" s="233">
        <v>1</v>
      </c>
      <c r="AZ122" s="233">
        <v>1</v>
      </c>
      <c r="BA122" s="233">
        <f>IF(AZ122=1,G122,0)</f>
        <v>0</v>
      </c>
      <c r="BB122" s="233">
        <f>IF(AZ122=2,G122,0)</f>
        <v>0</v>
      </c>
      <c r="BC122" s="233">
        <f>IF(AZ122=3,G122,0)</f>
        <v>0</v>
      </c>
      <c r="BD122" s="233">
        <f>IF(AZ122=4,G122,0)</f>
        <v>0</v>
      </c>
      <c r="BE122" s="233">
        <f>IF(AZ122=5,G122,0)</f>
        <v>0</v>
      </c>
      <c r="CA122" s="260">
        <v>1</v>
      </c>
      <c r="CB122" s="260">
        <v>1</v>
      </c>
    </row>
    <row r="123" spans="1:80">
      <c r="A123" s="269"/>
      <c r="B123" s="272"/>
      <c r="C123" s="1097" t="s">
        <v>328</v>
      </c>
      <c r="D123" s="1098"/>
      <c r="E123" s="273">
        <v>156.39750000000001</v>
      </c>
      <c r="F123" s="274"/>
      <c r="G123" s="275"/>
      <c r="H123" s="276"/>
      <c r="I123" s="270"/>
      <c r="J123" s="277"/>
      <c r="K123" s="270"/>
      <c r="M123" s="271" t="s">
        <v>328</v>
      </c>
      <c r="O123" s="260"/>
    </row>
    <row r="124" spans="1:80">
      <c r="A124" s="269"/>
      <c r="B124" s="272"/>
      <c r="C124" s="1097" t="s">
        <v>329</v>
      </c>
      <c r="D124" s="1098"/>
      <c r="E124" s="273">
        <v>-8.9250000000000007</v>
      </c>
      <c r="F124" s="274"/>
      <c r="G124" s="275"/>
      <c r="H124" s="276"/>
      <c r="I124" s="270"/>
      <c r="J124" s="277"/>
      <c r="K124" s="270"/>
      <c r="M124" s="271" t="s">
        <v>329</v>
      </c>
      <c r="O124" s="260"/>
    </row>
    <row r="125" spans="1:80">
      <c r="A125" s="269"/>
      <c r="B125" s="272"/>
      <c r="C125" s="1097" t="s">
        <v>330</v>
      </c>
      <c r="D125" s="1098"/>
      <c r="E125" s="273">
        <v>0</v>
      </c>
      <c r="F125" s="274"/>
      <c r="G125" s="275"/>
      <c r="H125" s="276"/>
      <c r="I125" s="270"/>
      <c r="J125" s="277"/>
      <c r="K125" s="270"/>
      <c r="M125" s="271" t="s">
        <v>330</v>
      </c>
      <c r="O125" s="260"/>
    </row>
    <row r="126" spans="1:80">
      <c r="A126" s="261">
        <v>43</v>
      </c>
      <c r="B126" s="262" t="s">
        <v>331</v>
      </c>
      <c r="C126" s="263" t="s">
        <v>332</v>
      </c>
      <c r="D126" s="264" t="s">
        <v>207</v>
      </c>
      <c r="E126" s="265">
        <v>20.941800000000001</v>
      </c>
      <c r="F126" s="265"/>
      <c r="G126" s="266">
        <f>E126*F126</f>
        <v>0</v>
      </c>
      <c r="H126" s="267">
        <v>2.5249999999999999</v>
      </c>
      <c r="I126" s="268">
        <f>E126*H126</f>
        <v>52.878045</v>
      </c>
      <c r="J126" s="267">
        <v>0</v>
      </c>
      <c r="K126" s="268">
        <f>E126*J126</f>
        <v>0</v>
      </c>
      <c r="O126" s="260">
        <v>2</v>
      </c>
      <c r="AA126" s="233">
        <v>1</v>
      </c>
      <c r="AB126" s="233">
        <v>1</v>
      </c>
      <c r="AC126" s="233">
        <v>1</v>
      </c>
      <c r="AZ126" s="233">
        <v>1</v>
      </c>
      <c r="BA126" s="233">
        <f>IF(AZ126=1,G126,0)</f>
        <v>0</v>
      </c>
      <c r="BB126" s="233">
        <f>IF(AZ126=2,G126,0)</f>
        <v>0</v>
      </c>
      <c r="BC126" s="233">
        <f>IF(AZ126=3,G126,0)</f>
        <v>0</v>
      </c>
      <c r="BD126" s="233">
        <f>IF(AZ126=4,G126,0)</f>
        <v>0</v>
      </c>
      <c r="BE126" s="233">
        <f>IF(AZ126=5,G126,0)</f>
        <v>0</v>
      </c>
      <c r="CA126" s="260">
        <v>1</v>
      </c>
      <c r="CB126" s="260">
        <v>1</v>
      </c>
    </row>
    <row r="127" spans="1:80">
      <c r="A127" s="269"/>
      <c r="B127" s="272"/>
      <c r="C127" s="1097" t="s">
        <v>333</v>
      </c>
      <c r="D127" s="1098"/>
      <c r="E127" s="273">
        <v>20.941800000000001</v>
      </c>
      <c r="F127" s="274"/>
      <c r="G127" s="275"/>
      <c r="H127" s="276"/>
      <c r="I127" s="270"/>
      <c r="J127" s="277"/>
      <c r="K127" s="270"/>
      <c r="M127" s="271" t="s">
        <v>333</v>
      </c>
      <c r="O127" s="260"/>
    </row>
    <row r="128" spans="1:80">
      <c r="A128" s="261">
        <v>44</v>
      </c>
      <c r="B128" s="262" t="s">
        <v>334</v>
      </c>
      <c r="C128" s="263" t="s">
        <v>335</v>
      </c>
      <c r="D128" s="264" t="s">
        <v>207</v>
      </c>
      <c r="E128" s="265">
        <v>1.9179999999999999</v>
      </c>
      <c r="F128" s="265"/>
      <c r="G128" s="266">
        <f>E128*F128</f>
        <v>0</v>
      </c>
      <c r="H128" s="267">
        <v>2.5249999999999999</v>
      </c>
      <c r="I128" s="268">
        <f>E128*H128</f>
        <v>4.8429500000000001</v>
      </c>
      <c r="J128" s="267">
        <v>0</v>
      </c>
      <c r="K128" s="268">
        <f>E128*J128</f>
        <v>0</v>
      </c>
      <c r="O128" s="260">
        <v>2</v>
      </c>
      <c r="AA128" s="233">
        <v>1</v>
      </c>
      <c r="AB128" s="233">
        <v>1</v>
      </c>
      <c r="AC128" s="233">
        <v>1</v>
      </c>
      <c r="AZ128" s="233">
        <v>1</v>
      </c>
      <c r="BA128" s="233">
        <f>IF(AZ128=1,G128,0)</f>
        <v>0</v>
      </c>
      <c r="BB128" s="233">
        <f>IF(AZ128=2,G128,0)</f>
        <v>0</v>
      </c>
      <c r="BC128" s="233">
        <f>IF(AZ128=3,G128,0)</f>
        <v>0</v>
      </c>
      <c r="BD128" s="233">
        <f>IF(AZ128=4,G128,0)</f>
        <v>0</v>
      </c>
      <c r="BE128" s="233">
        <f>IF(AZ128=5,G128,0)</f>
        <v>0</v>
      </c>
      <c r="CA128" s="260">
        <v>1</v>
      </c>
      <c r="CB128" s="260">
        <v>1</v>
      </c>
    </row>
    <row r="129" spans="1:80">
      <c r="A129" s="269"/>
      <c r="B129" s="272"/>
      <c r="C129" s="1097" t="s">
        <v>336</v>
      </c>
      <c r="D129" s="1098"/>
      <c r="E129" s="273">
        <v>1.36</v>
      </c>
      <c r="F129" s="274"/>
      <c r="G129" s="275"/>
      <c r="H129" s="276"/>
      <c r="I129" s="270"/>
      <c r="J129" s="277"/>
      <c r="K129" s="270"/>
      <c r="M129" s="271" t="s">
        <v>336</v>
      </c>
      <c r="O129" s="260"/>
    </row>
    <row r="130" spans="1:80">
      <c r="A130" s="269"/>
      <c r="B130" s="272"/>
      <c r="C130" s="1097" t="s">
        <v>337</v>
      </c>
      <c r="D130" s="1098"/>
      <c r="E130" s="273">
        <v>0.55800000000000005</v>
      </c>
      <c r="F130" s="274"/>
      <c r="G130" s="275"/>
      <c r="H130" s="276"/>
      <c r="I130" s="270"/>
      <c r="J130" s="277"/>
      <c r="K130" s="270"/>
      <c r="M130" s="271" t="s">
        <v>337</v>
      </c>
      <c r="O130" s="260"/>
    </row>
    <row r="131" spans="1:80">
      <c r="A131" s="261">
        <v>45</v>
      </c>
      <c r="B131" s="262" t="s">
        <v>334</v>
      </c>
      <c r="C131" s="263" t="s">
        <v>335</v>
      </c>
      <c r="D131" s="264" t="s">
        <v>207</v>
      </c>
      <c r="E131" s="265">
        <v>3.95</v>
      </c>
      <c r="F131" s="265"/>
      <c r="G131" s="266">
        <f>E131*F131</f>
        <v>0</v>
      </c>
      <c r="H131" s="267">
        <v>2.5249999999999999</v>
      </c>
      <c r="I131" s="268">
        <f>E131*H131</f>
        <v>9.9737500000000008</v>
      </c>
      <c r="J131" s="267">
        <v>0</v>
      </c>
      <c r="K131" s="268">
        <f>E131*J131</f>
        <v>0</v>
      </c>
      <c r="O131" s="260">
        <v>2</v>
      </c>
      <c r="AA131" s="233">
        <v>1</v>
      </c>
      <c r="AB131" s="233">
        <v>1</v>
      </c>
      <c r="AC131" s="233">
        <v>1</v>
      </c>
      <c r="AZ131" s="233">
        <v>1</v>
      </c>
      <c r="BA131" s="233">
        <f>IF(AZ131=1,G131,0)</f>
        <v>0</v>
      </c>
      <c r="BB131" s="233">
        <f>IF(AZ131=2,G131,0)</f>
        <v>0</v>
      </c>
      <c r="BC131" s="233">
        <f>IF(AZ131=3,G131,0)</f>
        <v>0</v>
      </c>
      <c r="BD131" s="233">
        <f>IF(AZ131=4,G131,0)</f>
        <v>0</v>
      </c>
      <c r="BE131" s="233">
        <f>IF(AZ131=5,G131,0)</f>
        <v>0</v>
      </c>
      <c r="CA131" s="260">
        <v>1</v>
      </c>
      <c r="CB131" s="260">
        <v>1</v>
      </c>
    </row>
    <row r="132" spans="1:80">
      <c r="A132" s="269"/>
      <c r="B132" s="272"/>
      <c r="C132" s="1097" t="s">
        <v>338</v>
      </c>
      <c r="D132" s="1098"/>
      <c r="E132" s="273">
        <v>0.75</v>
      </c>
      <c r="F132" s="274"/>
      <c r="G132" s="275"/>
      <c r="H132" s="276"/>
      <c r="I132" s="270"/>
      <c r="J132" s="277"/>
      <c r="K132" s="270"/>
      <c r="M132" s="271" t="s">
        <v>338</v>
      </c>
      <c r="O132" s="260"/>
    </row>
    <row r="133" spans="1:80">
      <c r="A133" s="269"/>
      <c r="B133" s="272"/>
      <c r="C133" s="1097" t="s">
        <v>339</v>
      </c>
      <c r="D133" s="1098"/>
      <c r="E133" s="273">
        <v>3.2</v>
      </c>
      <c r="F133" s="274"/>
      <c r="G133" s="275"/>
      <c r="H133" s="276"/>
      <c r="I133" s="270"/>
      <c r="J133" s="277"/>
      <c r="K133" s="270"/>
      <c r="M133" s="271" t="s">
        <v>339</v>
      </c>
      <c r="O133" s="260"/>
    </row>
    <row r="134" spans="1:80">
      <c r="A134" s="261">
        <v>46</v>
      </c>
      <c r="B134" s="262" t="s">
        <v>340</v>
      </c>
      <c r="C134" s="263" t="s">
        <v>341</v>
      </c>
      <c r="D134" s="264" t="s">
        <v>190</v>
      </c>
      <c r="E134" s="265">
        <v>6.4</v>
      </c>
      <c r="F134" s="265"/>
      <c r="G134" s="266">
        <f>E134*F134</f>
        <v>0</v>
      </c>
      <c r="H134" s="267">
        <v>3.6400000000000002E-2</v>
      </c>
      <c r="I134" s="268">
        <f>E134*H134</f>
        <v>0.23296000000000003</v>
      </c>
      <c r="J134" s="267">
        <v>0</v>
      </c>
      <c r="K134" s="268">
        <f>E134*J134</f>
        <v>0</v>
      </c>
      <c r="O134" s="260">
        <v>2</v>
      </c>
      <c r="AA134" s="233">
        <v>1</v>
      </c>
      <c r="AB134" s="233">
        <v>1</v>
      </c>
      <c r="AC134" s="233">
        <v>1</v>
      </c>
      <c r="AZ134" s="233">
        <v>1</v>
      </c>
      <c r="BA134" s="233">
        <f>IF(AZ134=1,G134,0)</f>
        <v>0</v>
      </c>
      <c r="BB134" s="233">
        <f>IF(AZ134=2,G134,0)</f>
        <v>0</v>
      </c>
      <c r="BC134" s="233">
        <f>IF(AZ134=3,G134,0)</f>
        <v>0</v>
      </c>
      <c r="BD134" s="233">
        <f>IF(AZ134=4,G134,0)</f>
        <v>0</v>
      </c>
      <c r="BE134" s="233">
        <f>IF(AZ134=5,G134,0)</f>
        <v>0</v>
      </c>
      <c r="CA134" s="260">
        <v>1</v>
      </c>
      <c r="CB134" s="260">
        <v>1</v>
      </c>
    </row>
    <row r="135" spans="1:80">
      <c r="A135" s="269"/>
      <c r="B135" s="272"/>
      <c r="C135" s="1097" t="s">
        <v>342</v>
      </c>
      <c r="D135" s="1098"/>
      <c r="E135" s="273">
        <v>1.6</v>
      </c>
      <c r="F135" s="274"/>
      <c r="G135" s="275"/>
      <c r="H135" s="276"/>
      <c r="I135" s="270"/>
      <c r="J135" s="277"/>
      <c r="K135" s="270"/>
      <c r="M135" s="271" t="s">
        <v>342</v>
      </c>
      <c r="O135" s="260"/>
    </row>
    <row r="136" spans="1:80">
      <c r="A136" s="269"/>
      <c r="B136" s="272"/>
      <c r="C136" s="1097" t="s">
        <v>343</v>
      </c>
      <c r="D136" s="1098"/>
      <c r="E136" s="273">
        <v>4.8</v>
      </c>
      <c r="F136" s="274"/>
      <c r="G136" s="275"/>
      <c r="H136" s="276"/>
      <c r="I136" s="270"/>
      <c r="J136" s="277"/>
      <c r="K136" s="270"/>
      <c r="M136" s="271" t="s">
        <v>343</v>
      </c>
      <c r="O136" s="260"/>
    </row>
    <row r="137" spans="1:80">
      <c r="A137" s="261">
        <v>47</v>
      </c>
      <c r="B137" s="262" t="s">
        <v>344</v>
      </c>
      <c r="C137" s="263" t="s">
        <v>345</v>
      </c>
      <c r="D137" s="264" t="s">
        <v>190</v>
      </c>
      <c r="E137" s="265">
        <v>6.4</v>
      </c>
      <c r="F137" s="265"/>
      <c r="G137" s="266">
        <f>E137*F137</f>
        <v>0</v>
      </c>
      <c r="H137" s="267">
        <v>0</v>
      </c>
      <c r="I137" s="268">
        <f>E137*H137</f>
        <v>0</v>
      </c>
      <c r="J137" s="267">
        <v>0</v>
      </c>
      <c r="K137" s="268">
        <f>E137*J137</f>
        <v>0</v>
      </c>
      <c r="O137" s="260">
        <v>2</v>
      </c>
      <c r="AA137" s="233">
        <v>1</v>
      </c>
      <c r="AB137" s="233">
        <v>1</v>
      </c>
      <c r="AC137" s="233">
        <v>1</v>
      </c>
      <c r="AZ137" s="233">
        <v>1</v>
      </c>
      <c r="BA137" s="233">
        <f>IF(AZ137=1,G137,0)</f>
        <v>0</v>
      </c>
      <c r="BB137" s="233">
        <f>IF(AZ137=2,G137,0)</f>
        <v>0</v>
      </c>
      <c r="BC137" s="233">
        <f>IF(AZ137=3,G137,0)</f>
        <v>0</v>
      </c>
      <c r="BD137" s="233">
        <f>IF(AZ137=4,G137,0)</f>
        <v>0</v>
      </c>
      <c r="BE137" s="233">
        <f>IF(AZ137=5,G137,0)</f>
        <v>0</v>
      </c>
      <c r="CA137" s="260">
        <v>1</v>
      </c>
      <c r="CB137" s="260">
        <v>1</v>
      </c>
    </row>
    <row r="138" spans="1:80">
      <c r="A138" s="261">
        <v>48</v>
      </c>
      <c r="B138" s="262" t="s">
        <v>346</v>
      </c>
      <c r="C138" s="263" t="s">
        <v>347</v>
      </c>
      <c r="D138" s="264" t="s">
        <v>190</v>
      </c>
      <c r="E138" s="265">
        <v>34.869999999999997</v>
      </c>
      <c r="F138" s="265"/>
      <c r="G138" s="266">
        <f>E138*F138</f>
        <v>0</v>
      </c>
      <c r="H138" s="267">
        <v>2.0000000000000001E-4</v>
      </c>
      <c r="I138" s="268">
        <f>E138*H138</f>
        <v>6.9740000000000002E-3</v>
      </c>
      <c r="J138" s="267">
        <v>0</v>
      </c>
      <c r="K138" s="268">
        <f>E138*J138</f>
        <v>0</v>
      </c>
      <c r="O138" s="260">
        <v>2</v>
      </c>
      <c r="AA138" s="233">
        <v>1</v>
      </c>
      <c r="AB138" s="233">
        <v>1</v>
      </c>
      <c r="AC138" s="233">
        <v>1</v>
      </c>
      <c r="AZ138" s="233">
        <v>1</v>
      </c>
      <c r="BA138" s="233">
        <f>IF(AZ138=1,G138,0)</f>
        <v>0</v>
      </c>
      <c r="BB138" s="233">
        <f>IF(AZ138=2,G138,0)</f>
        <v>0</v>
      </c>
      <c r="BC138" s="233">
        <f>IF(AZ138=3,G138,0)</f>
        <v>0</v>
      </c>
      <c r="BD138" s="233">
        <f>IF(AZ138=4,G138,0)</f>
        <v>0</v>
      </c>
      <c r="BE138" s="233">
        <f>IF(AZ138=5,G138,0)</f>
        <v>0</v>
      </c>
      <c r="CA138" s="260">
        <v>1</v>
      </c>
      <c r="CB138" s="260">
        <v>1</v>
      </c>
    </row>
    <row r="139" spans="1:80">
      <c r="A139" s="269"/>
      <c r="B139" s="272"/>
      <c r="C139" s="1097" t="s">
        <v>348</v>
      </c>
      <c r="D139" s="1098"/>
      <c r="E139" s="273">
        <v>34.869999999999997</v>
      </c>
      <c r="F139" s="274"/>
      <c r="G139" s="275"/>
      <c r="H139" s="276"/>
      <c r="I139" s="270"/>
      <c r="J139" s="277"/>
      <c r="K139" s="270"/>
      <c r="M139" s="271" t="s">
        <v>348</v>
      </c>
      <c r="O139" s="260"/>
    </row>
    <row r="140" spans="1:80">
      <c r="A140" s="261">
        <v>49</v>
      </c>
      <c r="B140" s="262" t="s">
        <v>349</v>
      </c>
      <c r="C140" s="263" t="s">
        <v>350</v>
      </c>
      <c r="D140" s="264" t="s">
        <v>190</v>
      </c>
      <c r="E140" s="265">
        <v>34.869999999999997</v>
      </c>
      <c r="F140" s="265"/>
      <c r="G140" s="266">
        <f>E140*F140</f>
        <v>0</v>
      </c>
      <c r="H140" s="267">
        <v>0</v>
      </c>
      <c r="I140" s="268">
        <f>E140*H140</f>
        <v>0</v>
      </c>
      <c r="J140" s="267">
        <v>0</v>
      </c>
      <c r="K140" s="268">
        <f>E140*J140</f>
        <v>0</v>
      </c>
      <c r="O140" s="260">
        <v>2</v>
      </c>
      <c r="AA140" s="233">
        <v>1</v>
      </c>
      <c r="AB140" s="233">
        <v>1</v>
      </c>
      <c r="AC140" s="233">
        <v>1</v>
      </c>
      <c r="AZ140" s="233">
        <v>1</v>
      </c>
      <c r="BA140" s="233">
        <f>IF(AZ140=1,G140,0)</f>
        <v>0</v>
      </c>
      <c r="BB140" s="233">
        <f>IF(AZ140=2,G140,0)</f>
        <v>0</v>
      </c>
      <c r="BC140" s="233">
        <f>IF(AZ140=3,G140,0)</f>
        <v>0</v>
      </c>
      <c r="BD140" s="233">
        <f>IF(AZ140=4,G140,0)</f>
        <v>0</v>
      </c>
      <c r="BE140" s="233">
        <f>IF(AZ140=5,G140,0)</f>
        <v>0</v>
      </c>
      <c r="CA140" s="260">
        <v>1</v>
      </c>
      <c r="CB140" s="260">
        <v>1</v>
      </c>
    </row>
    <row r="141" spans="1:80">
      <c r="A141" s="261">
        <v>50</v>
      </c>
      <c r="B141" s="262" t="s">
        <v>351</v>
      </c>
      <c r="C141" s="263" t="s">
        <v>352</v>
      </c>
      <c r="D141" s="264" t="s">
        <v>255</v>
      </c>
      <c r="E141" s="265">
        <v>2.0941999999999998</v>
      </c>
      <c r="F141" s="265"/>
      <c r="G141" s="266">
        <f>E141*F141</f>
        <v>0</v>
      </c>
      <c r="H141" s="267">
        <v>1.0217400000000001</v>
      </c>
      <c r="I141" s="268">
        <f>E141*H141</f>
        <v>2.1397279080000002</v>
      </c>
      <c r="J141" s="267">
        <v>0</v>
      </c>
      <c r="K141" s="268">
        <f>E141*J141</f>
        <v>0</v>
      </c>
      <c r="O141" s="260">
        <v>2</v>
      </c>
      <c r="AA141" s="233">
        <v>1</v>
      </c>
      <c r="AB141" s="233">
        <v>1</v>
      </c>
      <c r="AC141" s="233">
        <v>1</v>
      </c>
      <c r="AZ141" s="233">
        <v>1</v>
      </c>
      <c r="BA141" s="233">
        <f>IF(AZ141=1,G141,0)</f>
        <v>0</v>
      </c>
      <c r="BB141" s="233">
        <f>IF(AZ141=2,G141,0)</f>
        <v>0</v>
      </c>
      <c r="BC141" s="233">
        <f>IF(AZ141=3,G141,0)</f>
        <v>0</v>
      </c>
      <c r="BD141" s="233">
        <f>IF(AZ141=4,G141,0)</f>
        <v>0</v>
      </c>
      <c r="BE141" s="233">
        <f>IF(AZ141=5,G141,0)</f>
        <v>0</v>
      </c>
      <c r="CA141" s="260">
        <v>1</v>
      </c>
      <c r="CB141" s="260">
        <v>1</v>
      </c>
    </row>
    <row r="142" spans="1:80">
      <c r="A142" s="269"/>
      <c r="B142" s="272"/>
      <c r="C142" s="1097" t="s">
        <v>353</v>
      </c>
      <c r="D142" s="1098"/>
      <c r="E142" s="273">
        <v>2.0941999999999998</v>
      </c>
      <c r="F142" s="274"/>
      <c r="G142" s="275"/>
      <c r="H142" s="276"/>
      <c r="I142" s="270"/>
      <c r="J142" s="277"/>
      <c r="K142" s="270"/>
      <c r="M142" s="271" t="s">
        <v>353</v>
      </c>
      <c r="O142" s="260"/>
    </row>
    <row r="143" spans="1:80">
      <c r="A143" s="261">
        <v>51</v>
      </c>
      <c r="B143" s="262" t="s">
        <v>354</v>
      </c>
      <c r="C143" s="263" t="s">
        <v>355</v>
      </c>
      <c r="D143" s="264" t="s">
        <v>190</v>
      </c>
      <c r="E143" s="265">
        <v>7.2249999999999996</v>
      </c>
      <c r="F143" s="265"/>
      <c r="G143" s="266">
        <f>E143*F143</f>
        <v>0</v>
      </c>
      <c r="H143" s="267">
        <v>0.96299999999999997</v>
      </c>
      <c r="I143" s="268">
        <f>E143*H143</f>
        <v>6.9576749999999992</v>
      </c>
      <c r="J143" s="267">
        <v>0</v>
      </c>
      <c r="K143" s="268">
        <f>E143*J143</f>
        <v>0</v>
      </c>
      <c r="O143" s="260">
        <v>2</v>
      </c>
      <c r="AA143" s="233">
        <v>1</v>
      </c>
      <c r="AB143" s="233">
        <v>1</v>
      </c>
      <c r="AC143" s="233">
        <v>1</v>
      </c>
      <c r="AZ143" s="233">
        <v>1</v>
      </c>
      <c r="BA143" s="233">
        <f>IF(AZ143=1,G143,0)</f>
        <v>0</v>
      </c>
      <c r="BB143" s="233">
        <f>IF(AZ143=2,G143,0)</f>
        <v>0</v>
      </c>
      <c r="BC143" s="233">
        <f>IF(AZ143=3,G143,0)</f>
        <v>0</v>
      </c>
      <c r="BD143" s="233">
        <f>IF(AZ143=4,G143,0)</f>
        <v>0</v>
      </c>
      <c r="BE143" s="233">
        <f>IF(AZ143=5,G143,0)</f>
        <v>0</v>
      </c>
      <c r="CA143" s="260">
        <v>1</v>
      </c>
      <c r="CB143" s="260">
        <v>1</v>
      </c>
    </row>
    <row r="144" spans="1:80">
      <c r="A144" s="269"/>
      <c r="B144" s="272"/>
      <c r="C144" s="1097" t="s">
        <v>356</v>
      </c>
      <c r="D144" s="1098"/>
      <c r="E144" s="273">
        <v>7.2249999999999996</v>
      </c>
      <c r="F144" s="274"/>
      <c r="G144" s="275"/>
      <c r="H144" s="276"/>
      <c r="I144" s="270"/>
      <c r="J144" s="277"/>
      <c r="K144" s="270"/>
      <c r="M144" s="271" t="s">
        <v>356</v>
      </c>
      <c r="O144" s="260"/>
    </row>
    <row r="145" spans="1:80">
      <c r="A145" s="261">
        <v>52</v>
      </c>
      <c r="B145" s="262" t="s">
        <v>354</v>
      </c>
      <c r="C145" s="263" t="s">
        <v>355</v>
      </c>
      <c r="D145" s="264" t="s">
        <v>190</v>
      </c>
      <c r="E145" s="265">
        <v>73.157200000000003</v>
      </c>
      <c r="F145" s="265"/>
      <c r="G145" s="266">
        <f>E145*F145</f>
        <v>0</v>
      </c>
      <c r="H145" s="267">
        <v>0.96299999999999997</v>
      </c>
      <c r="I145" s="268">
        <f>E145*H145</f>
        <v>70.450383599999995</v>
      </c>
      <c r="J145" s="267">
        <v>0</v>
      </c>
      <c r="K145" s="268">
        <f>E145*J145</f>
        <v>0</v>
      </c>
      <c r="O145" s="260">
        <v>2</v>
      </c>
      <c r="AA145" s="233">
        <v>1</v>
      </c>
      <c r="AB145" s="233">
        <v>1</v>
      </c>
      <c r="AC145" s="233">
        <v>1</v>
      </c>
      <c r="AZ145" s="233">
        <v>1</v>
      </c>
      <c r="BA145" s="233">
        <f>IF(AZ145=1,G145,0)</f>
        <v>0</v>
      </c>
      <c r="BB145" s="233">
        <f>IF(AZ145=2,G145,0)</f>
        <v>0</v>
      </c>
      <c r="BC145" s="233">
        <f>IF(AZ145=3,G145,0)</f>
        <v>0</v>
      </c>
      <c r="BD145" s="233">
        <f>IF(AZ145=4,G145,0)</f>
        <v>0</v>
      </c>
      <c r="BE145" s="233">
        <f>IF(AZ145=5,G145,0)</f>
        <v>0</v>
      </c>
      <c r="CA145" s="260">
        <v>1</v>
      </c>
      <c r="CB145" s="260">
        <v>1</v>
      </c>
    </row>
    <row r="146" spans="1:80">
      <c r="A146" s="269"/>
      <c r="B146" s="272"/>
      <c r="C146" s="1097" t="s">
        <v>357</v>
      </c>
      <c r="D146" s="1098"/>
      <c r="E146" s="273">
        <v>6.62</v>
      </c>
      <c r="F146" s="274"/>
      <c r="G146" s="275"/>
      <c r="H146" s="276"/>
      <c r="I146" s="270"/>
      <c r="J146" s="277"/>
      <c r="K146" s="270"/>
      <c r="M146" s="271" t="s">
        <v>357</v>
      </c>
      <c r="O146" s="260"/>
    </row>
    <row r="147" spans="1:80">
      <c r="A147" s="269"/>
      <c r="B147" s="272"/>
      <c r="C147" s="1097" t="s">
        <v>358</v>
      </c>
      <c r="D147" s="1098"/>
      <c r="E147" s="273">
        <v>6.05</v>
      </c>
      <c r="F147" s="274"/>
      <c r="G147" s="275"/>
      <c r="H147" s="276"/>
      <c r="I147" s="270"/>
      <c r="J147" s="277"/>
      <c r="K147" s="270"/>
      <c r="M147" s="271" t="s">
        <v>358</v>
      </c>
      <c r="O147" s="260"/>
    </row>
    <row r="148" spans="1:80">
      <c r="A148" s="269"/>
      <c r="B148" s="272"/>
      <c r="C148" s="1097" t="s">
        <v>359</v>
      </c>
      <c r="D148" s="1098"/>
      <c r="E148" s="273">
        <v>39.724699999999999</v>
      </c>
      <c r="F148" s="274"/>
      <c r="G148" s="275"/>
      <c r="H148" s="276"/>
      <c r="I148" s="270"/>
      <c r="J148" s="277"/>
      <c r="K148" s="270"/>
      <c r="M148" s="271" t="s">
        <v>359</v>
      </c>
      <c r="O148" s="260"/>
    </row>
    <row r="149" spans="1:80">
      <c r="A149" s="269"/>
      <c r="B149" s="272"/>
      <c r="C149" s="1097" t="s">
        <v>360</v>
      </c>
      <c r="D149" s="1098"/>
      <c r="E149" s="273">
        <v>20.762499999999999</v>
      </c>
      <c r="F149" s="274"/>
      <c r="G149" s="275"/>
      <c r="H149" s="276"/>
      <c r="I149" s="270"/>
      <c r="J149" s="277"/>
      <c r="K149" s="270"/>
      <c r="M149" s="271" t="s">
        <v>360</v>
      </c>
      <c r="O149" s="260"/>
    </row>
    <row r="150" spans="1:80">
      <c r="A150" s="261">
        <v>53</v>
      </c>
      <c r="B150" s="262" t="s">
        <v>361</v>
      </c>
      <c r="C150" s="263" t="s">
        <v>362</v>
      </c>
      <c r="D150" s="264" t="s">
        <v>190</v>
      </c>
      <c r="E150" s="265">
        <v>10.19</v>
      </c>
      <c r="F150" s="265"/>
      <c r="G150" s="266">
        <f>E150*F150</f>
        <v>0</v>
      </c>
      <c r="H150" s="267">
        <v>1.175</v>
      </c>
      <c r="I150" s="268">
        <f>E150*H150</f>
        <v>11.97325</v>
      </c>
      <c r="J150" s="267">
        <v>0</v>
      </c>
      <c r="K150" s="268">
        <f>E150*J150</f>
        <v>0</v>
      </c>
      <c r="O150" s="260">
        <v>2</v>
      </c>
      <c r="AA150" s="233">
        <v>1</v>
      </c>
      <c r="AB150" s="233">
        <v>1</v>
      </c>
      <c r="AC150" s="233">
        <v>1</v>
      </c>
      <c r="AZ150" s="233">
        <v>1</v>
      </c>
      <c r="BA150" s="233">
        <f>IF(AZ150=1,G150,0)</f>
        <v>0</v>
      </c>
      <c r="BB150" s="233">
        <f>IF(AZ150=2,G150,0)</f>
        <v>0</v>
      </c>
      <c r="BC150" s="233">
        <f>IF(AZ150=3,G150,0)</f>
        <v>0</v>
      </c>
      <c r="BD150" s="233">
        <f>IF(AZ150=4,G150,0)</f>
        <v>0</v>
      </c>
      <c r="BE150" s="233">
        <f>IF(AZ150=5,G150,0)</f>
        <v>0</v>
      </c>
      <c r="CA150" s="260">
        <v>1</v>
      </c>
      <c r="CB150" s="260">
        <v>1</v>
      </c>
    </row>
    <row r="151" spans="1:80">
      <c r="A151" s="269"/>
      <c r="B151" s="272"/>
      <c r="C151" s="1097" t="s">
        <v>363</v>
      </c>
      <c r="D151" s="1098"/>
      <c r="E151" s="273">
        <v>10.19</v>
      </c>
      <c r="F151" s="274"/>
      <c r="G151" s="275"/>
      <c r="H151" s="276"/>
      <c r="I151" s="270"/>
      <c r="J151" s="277"/>
      <c r="K151" s="270"/>
      <c r="M151" s="271" t="s">
        <v>363</v>
      </c>
      <c r="O151" s="260"/>
    </row>
    <row r="152" spans="1:80">
      <c r="A152" s="261">
        <v>54</v>
      </c>
      <c r="B152" s="262" t="s">
        <v>364</v>
      </c>
      <c r="C152" s="263" t="s">
        <v>365</v>
      </c>
      <c r="D152" s="264" t="s">
        <v>207</v>
      </c>
      <c r="E152" s="265">
        <v>5.2473999999999998</v>
      </c>
      <c r="F152" s="265">
        <v>0</v>
      </c>
      <c r="G152" s="266">
        <f>E152*F152</f>
        <v>0</v>
      </c>
      <c r="H152" s="267">
        <v>2.5249999999999999</v>
      </c>
      <c r="I152" s="268">
        <f>E152*H152</f>
        <v>13.249684999999999</v>
      </c>
      <c r="J152" s="267">
        <v>0</v>
      </c>
      <c r="K152" s="268">
        <f>E152*J152</f>
        <v>0</v>
      </c>
      <c r="O152" s="260">
        <v>2</v>
      </c>
      <c r="AA152" s="233">
        <v>1</v>
      </c>
      <c r="AB152" s="233">
        <v>1</v>
      </c>
      <c r="AC152" s="233">
        <v>1</v>
      </c>
      <c r="AZ152" s="233">
        <v>1</v>
      </c>
      <c r="BA152" s="233">
        <f>IF(AZ152=1,G152,0)</f>
        <v>0</v>
      </c>
      <c r="BB152" s="233">
        <f>IF(AZ152=2,G152,0)</f>
        <v>0</v>
      </c>
      <c r="BC152" s="233">
        <f>IF(AZ152=3,G152,0)</f>
        <v>0</v>
      </c>
      <c r="BD152" s="233">
        <f>IF(AZ152=4,G152,0)</f>
        <v>0</v>
      </c>
      <c r="BE152" s="233">
        <f>IF(AZ152=5,G152,0)</f>
        <v>0</v>
      </c>
      <c r="CA152" s="260">
        <v>1</v>
      </c>
      <c r="CB152" s="260">
        <v>1</v>
      </c>
    </row>
    <row r="153" spans="1:80">
      <c r="A153" s="269"/>
      <c r="B153" s="272"/>
      <c r="C153" s="1097" t="s">
        <v>366</v>
      </c>
      <c r="D153" s="1098"/>
      <c r="E153" s="273">
        <v>5.2473999999999998</v>
      </c>
      <c r="F153" s="274"/>
      <c r="G153" s="275"/>
      <c r="H153" s="276"/>
      <c r="I153" s="270"/>
      <c r="J153" s="277"/>
      <c r="K153" s="270"/>
      <c r="M153" s="271" t="s">
        <v>366</v>
      </c>
      <c r="O153" s="260"/>
    </row>
    <row r="154" spans="1:80">
      <c r="A154" s="261">
        <v>55</v>
      </c>
      <c r="B154" s="262" t="s">
        <v>367</v>
      </c>
      <c r="C154" s="263" t="s">
        <v>368</v>
      </c>
      <c r="D154" s="264" t="s">
        <v>207</v>
      </c>
      <c r="E154" s="265">
        <v>6.2813999999999997</v>
      </c>
      <c r="F154" s="265"/>
      <c r="G154" s="266">
        <f>E154*F154</f>
        <v>0</v>
      </c>
      <c r="H154" s="267">
        <v>2.5249999999999999</v>
      </c>
      <c r="I154" s="268">
        <f>E154*H154</f>
        <v>15.860534999999999</v>
      </c>
      <c r="J154" s="267">
        <v>0</v>
      </c>
      <c r="K154" s="268">
        <f>E154*J154</f>
        <v>0</v>
      </c>
      <c r="O154" s="260">
        <v>2</v>
      </c>
      <c r="AA154" s="233">
        <v>1</v>
      </c>
      <c r="AB154" s="233">
        <v>1</v>
      </c>
      <c r="AC154" s="233">
        <v>1</v>
      </c>
      <c r="AZ154" s="233">
        <v>1</v>
      </c>
      <c r="BA154" s="233">
        <f>IF(AZ154=1,G154,0)</f>
        <v>0</v>
      </c>
      <c r="BB154" s="233">
        <f>IF(AZ154=2,G154,0)</f>
        <v>0</v>
      </c>
      <c r="BC154" s="233">
        <f>IF(AZ154=3,G154,0)</f>
        <v>0</v>
      </c>
      <c r="BD154" s="233">
        <f>IF(AZ154=4,G154,0)</f>
        <v>0</v>
      </c>
      <c r="BE154" s="233">
        <f>IF(AZ154=5,G154,0)</f>
        <v>0</v>
      </c>
      <c r="CA154" s="260">
        <v>1</v>
      </c>
      <c r="CB154" s="260">
        <v>1</v>
      </c>
    </row>
    <row r="155" spans="1:80">
      <c r="A155" s="269"/>
      <c r="B155" s="272"/>
      <c r="C155" s="1097" t="s">
        <v>369</v>
      </c>
      <c r="D155" s="1098"/>
      <c r="E155" s="273">
        <v>6.2813999999999997</v>
      </c>
      <c r="F155" s="274"/>
      <c r="G155" s="275"/>
      <c r="H155" s="276"/>
      <c r="I155" s="270"/>
      <c r="J155" s="277"/>
      <c r="K155" s="270"/>
      <c r="M155" s="271" t="s">
        <v>369</v>
      </c>
      <c r="O155" s="260"/>
    </row>
    <row r="156" spans="1:80">
      <c r="A156" s="261">
        <v>56</v>
      </c>
      <c r="B156" s="262" t="s">
        <v>367</v>
      </c>
      <c r="C156" s="263" t="s">
        <v>368</v>
      </c>
      <c r="D156" s="264" t="s">
        <v>207</v>
      </c>
      <c r="E156" s="265">
        <v>88.778999999999996</v>
      </c>
      <c r="F156" s="265"/>
      <c r="G156" s="266">
        <f>E156*F156</f>
        <v>0</v>
      </c>
      <c r="H156" s="267">
        <v>2.5249999999999999</v>
      </c>
      <c r="I156" s="268">
        <f>E156*H156</f>
        <v>224.16697499999998</v>
      </c>
      <c r="J156" s="267">
        <v>0</v>
      </c>
      <c r="K156" s="268">
        <f>E156*J156</f>
        <v>0</v>
      </c>
      <c r="O156" s="260">
        <v>2</v>
      </c>
      <c r="AA156" s="233">
        <v>1</v>
      </c>
      <c r="AB156" s="233">
        <v>1</v>
      </c>
      <c r="AC156" s="233">
        <v>1</v>
      </c>
      <c r="AZ156" s="233">
        <v>1</v>
      </c>
      <c r="BA156" s="233">
        <f>IF(AZ156=1,G156,0)</f>
        <v>0</v>
      </c>
      <c r="BB156" s="233">
        <f>IF(AZ156=2,G156,0)</f>
        <v>0</v>
      </c>
      <c r="BC156" s="233">
        <f>IF(AZ156=3,G156,0)</f>
        <v>0</v>
      </c>
      <c r="BD156" s="233">
        <f>IF(AZ156=4,G156,0)</f>
        <v>0</v>
      </c>
      <c r="BE156" s="233">
        <f>IF(AZ156=5,G156,0)</f>
        <v>0</v>
      </c>
      <c r="CA156" s="260">
        <v>1</v>
      </c>
      <c r="CB156" s="260">
        <v>1</v>
      </c>
    </row>
    <row r="157" spans="1:80">
      <c r="A157" s="269"/>
      <c r="B157" s="272"/>
      <c r="C157" s="1097" t="s">
        <v>370</v>
      </c>
      <c r="D157" s="1098"/>
      <c r="E157" s="273">
        <v>5.7553999999999998</v>
      </c>
      <c r="F157" s="274"/>
      <c r="G157" s="275"/>
      <c r="H157" s="276"/>
      <c r="I157" s="270"/>
      <c r="J157" s="277"/>
      <c r="K157" s="270"/>
      <c r="M157" s="271" t="s">
        <v>370</v>
      </c>
      <c r="O157" s="260"/>
    </row>
    <row r="158" spans="1:80">
      <c r="A158" s="269"/>
      <c r="B158" s="272"/>
      <c r="C158" s="1097" t="s">
        <v>371</v>
      </c>
      <c r="D158" s="1098"/>
      <c r="E158" s="273">
        <v>12.5646</v>
      </c>
      <c r="F158" s="274"/>
      <c r="G158" s="275"/>
      <c r="H158" s="276"/>
      <c r="I158" s="270"/>
      <c r="J158" s="277"/>
      <c r="K158" s="270"/>
      <c r="M158" s="271" t="s">
        <v>371</v>
      </c>
      <c r="O158" s="260"/>
    </row>
    <row r="159" spans="1:80">
      <c r="A159" s="269"/>
      <c r="B159" s="272"/>
      <c r="C159" s="1097" t="s">
        <v>372</v>
      </c>
      <c r="D159" s="1098"/>
      <c r="E159" s="273">
        <v>16.470800000000001</v>
      </c>
      <c r="F159" s="274"/>
      <c r="G159" s="275"/>
      <c r="H159" s="276"/>
      <c r="I159" s="270"/>
      <c r="J159" s="277"/>
      <c r="K159" s="270"/>
      <c r="M159" s="271" t="s">
        <v>372</v>
      </c>
      <c r="O159" s="260"/>
    </row>
    <row r="160" spans="1:80">
      <c r="A160" s="269"/>
      <c r="B160" s="272"/>
      <c r="C160" s="1097" t="s">
        <v>373</v>
      </c>
      <c r="D160" s="1098"/>
      <c r="E160" s="273">
        <v>15.812200000000001</v>
      </c>
      <c r="F160" s="274"/>
      <c r="G160" s="275"/>
      <c r="H160" s="276"/>
      <c r="I160" s="270"/>
      <c r="J160" s="277"/>
      <c r="K160" s="270"/>
      <c r="M160" s="271" t="s">
        <v>373</v>
      </c>
      <c r="O160" s="260"/>
    </row>
    <row r="161" spans="1:80">
      <c r="A161" s="269"/>
      <c r="B161" s="272"/>
      <c r="C161" s="1097" t="s">
        <v>374</v>
      </c>
      <c r="D161" s="1098"/>
      <c r="E161" s="273">
        <v>7.7384000000000004</v>
      </c>
      <c r="F161" s="274"/>
      <c r="G161" s="275"/>
      <c r="H161" s="276"/>
      <c r="I161" s="270"/>
      <c r="J161" s="277"/>
      <c r="K161" s="270"/>
      <c r="M161" s="271" t="s">
        <v>374</v>
      </c>
      <c r="O161" s="260"/>
    </row>
    <row r="162" spans="1:80">
      <c r="A162" s="269"/>
      <c r="B162" s="272"/>
      <c r="C162" s="1097" t="s">
        <v>375</v>
      </c>
      <c r="D162" s="1098"/>
      <c r="E162" s="273">
        <v>30.4375</v>
      </c>
      <c r="F162" s="274"/>
      <c r="G162" s="275"/>
      <c r="H162" s="276"/>
      <c r="I162" s="270"/>
      <c r="J162" s="277"/>
      <c r="K162" s="270"/>
      <c r="M162" s="271" t="s">
        <v>375</v>
      </c>
      <c r="O162" s="260"/>
    </row>
    <row r="163" spans="1:80">
      <c r="A163" s="261">
        <v>57</v>
      </c>
      <c r="B163" s="262" t="s">
        <v>376</v>
      </c>
      <c r="C163" s="263" t="s">
        <v>377</v>
      </c>
      <c r="D163" s="264" t="s">
        <v>190</v>
      </c>
      <c r="E163" s="265">
        <v>8.67</v>
      </c>
      <c r="F163" s="265"/>
      <c r="G163" s="266">
        <f>E163*F163</f>
        <v>0</v>
      </c>
      <c r="H163" s="267">
        <v>2.0000000000000001E-4</v>
      </c>
      <c r="I163" s="268">
        <f>E163*H163</f>
        <v>1.7340000000000001E-3</v>
      </c>
      <c r="J163" s="267">
        <v>0</v>
      </c>
      <c r="K163" s="268">
        <f>E163*J163</f>
        <v>0</v>
      </c>
      <c r="O163" s="260">
        <v>2</v>
      </c>
      <c r="AA163" s="233">
        <v>1</v>
      </c>
      <c r="AB163" s="233">
        <v>1</v>
      </c>
      <c r="AC163" s="233">
        <v>1</v>
      </c>
      <c r="AZ163" s="233">
        <v>1</v>
      </c>
      <c r="BA163" s="233">
        <f>IF(AZ163=1,G163,0)</f>
        <v>0</v>
      </c>
      <c r="BB163" s="233">
        <f>IF(AZ163=2,G163,0)</f>
        <v>0</v>
      </c>
      <c r="BC163" s="233">
        <f>IF(AZ163=3,G163,0)</f>
        <v>0</v>
      </c>
      <c r="BD163" s="233">
        <f>IF(AZ163=4,G163,0)</f>
        <v>0</v>
      </c>
      <c r="BE163" s="233">
        <f>IF(AZ163=5,G163,0)</f>
        <v>0</v>
      </c>
      <c r="CA163" s="260">
        <v>1</v>
      </c>
      <c r="CB163" s="260">
        <v>1</v>
      </c>
    </row>
    <row r="164" spans="1:80">
      <c r="A164" s="269"/>
      <c r="B164" s="272"/>
      <c r="C164" s="1097" t="s">
        <v>378</v>
      </c>
      <c r="D164" s="1098"/>
      <c r="E164" s="273">
        <v>8.67</v>
      </c>
      <c r="F164" s="274"/>
      <c r="G164" s="275"/>
      <c r="H164" s="276"/>
      <c r="I164" s="270"/>
      <c r="J164" s="277"/>
      <c r="K164" s="270"/>
      <c r="M164" s="271" t="s">
        <v>378</v>
      </c>
      <c r="O164" s="260"/>
    </row>
    <row r="165" spans="1:80">
      <c r="A165" s="261">
        <v>58</v>
      </c>
      <c r="B165" s="262" t="s">
        <v>376</v>
      </c>
      <c r="C165" s="263" t="s">
        <v>377</v>
      </c>
      <c r="D165" s="264" t="s">
        <v>190</v>
      </c>
      <c r="E165" s="265">
        <v>219.2415</v>
      </c>
      <c r="F165" s="265"/>
      <c r="G165" s="266">
        <f>E165*F165</f>
        <v>0</v>
      </c>
      <c r="H165" s="267">
        <v>2.0000000000000001E-4</v>
      </c>
      <c r="I165" s="268">
        <f>E165*H165</f>
        <v>4.38483E-2</v>
      </c>
      <c r="J165" s="267">
        <v>0</v>
      </c>
      <c r="K165" s="268">
        <f>E165*J165</f>
        <v>0</v>
      </c>
      <c r="O165" s="260">
        <v>2</v>
      </c>
      <c r="AA165" s="233">
        <v>1</v>
      </c>
      <c r="AB165" s="233">
        <v>1</v>
      </c>
      <c r="AC165" s="233">
        <v>1</v>
      </c>
      <c r="AZ165" s="233">
        <v>1</v>
      </c>
      <c r="BA165" s="233">
        <f>IF(AZ165=1,G165,0)</f>
        <v>0</v>
      </c>
      <c r="BB165" s="233">
        <f>IF(AZ165=2,G165,0)</f>
        <v>0</v>
      </c>
      <c r="BC165" s="233">
        <f>IF(AZ165=3,G165,0)</f>
        <v>0</v>
      </c>
      <c r="BD165" s="233">
        <f>IF(AZ165=4,G165,0)</f>
        <v>0</v>
      </c>
      <c r="BE165" s="233">
        <f>IF(AZ165=5,G165,0)</f>
        <v>0</v>
      </c>
      <c r="CA165" s="260">
        <v>1</v>
      </c>
      <c r="CB165" s="260">
        <v>1</v>
      </c>
    </row>
    <row r="166" spans="1:80">
      <c r="A166" s="269"/>
      <c r="B166" s="272"/>
      <c r="C166" s="1097" t="s">
        <v>379</v>
      </c>
      <c r="D166" s="1098"/>
      <c r="E166" s="273">
        <v>8.3040000000000003</v>
      </c>
      <c r="F166" s="274"/>
      <c r="G166" s="275"/>
      <c r="H166" s="276"/>
      <c r="I166" s="270"/>
      <c r="J166" s="277"/>
      <c r="K166" s="270"/>
      <c r="M166" s="271" t="s">
        <v>379</v>
      </c>
      <c r="O166" s="260"/>
    </row>
    <row r="167" spans="1:80">
      <c r="A167" s="269"/>
      <c r="B167" s="272"/>
      <c r="C167" s="1097" t="s">
        <v>380</v>
      </c>
      <c r="D167" s="1098"/>
      <c r="E167" s="273">
        <v>47.4</v>
      </c>
      <c r="F167" s="274"/>
      <c r="G167" s="275"/>
      <c r="H167" s="276"/>
      <c r="I167" s="270"/>
      <c r="J167" s="277"/>
      <c r="K167" s="270"/>
      <c r="M167" s="271" t="s">
        <v>380</v>
      </c>
      <c r="O167" s="260"/>
    </row>
    <row r="168" spans="1:80">
      <c r="A168" s="269"/>
      <c r="B168" s="272"/>
      <c r="C168" s="1097" t="s">
        <v>381</v>
      </c>
      <c r="D168" s="1098"/>
      <c r="E168" s="273">
        <v>15</v>
      </c>
      <c r="F168" s="274"/>
      <c r="G168" s="275"/>
      <c r="H168" s="276"/>
      <c r="I168" s="270"/>
      <c r="J168" s="277"/>
      <c r="K168" s="270"/>
      <c r="M168" s="271" t="s">
        <v>381</v>
      </c>
      <c r="O168" s="260"/>
    </row>
    <row r="169" spans="1:80">
      <c r="A169" s="269"/>
      <c r="B169" s="272"/>
      <c r="C169" s="1097" t="s">
        <v>382</v>
      </c>
      <c r="D169" s="1098"/>
      <c r="E169" s="273">
        <v>36.037500000000001</v>
      </c>
      <c r="F169" s="274"/>
      <c r="G169" s="275"/>
      <c r="H169" s="276"/>
      <c r="I169" s="270"/>
      <c r="J169" s="277"/>
      <c r="K169" s="270"/>
      <c r="M169" s="271" t="s">
        <v>382</v>
      </c>
      <c r="O169" s="260"/>
    </row>
    <row r="170" spans="1:80">
      <c r="A170" s="269"/>
      <c r="B170" s="272"/>
      <c r="C170" s="1097" t="s">
        <v>383</v>
      </c>
      <c r="D170" s="1098"/>
      <c r="E170" s="273">
        <v>112.5</v>
      </c>
      <c r="F170" s="274"/>
      <c r="G170" s="275"/>
      <c r="H170" s="276"/>
      <c r="I170" s="270"/>
      <c r="J170" s="277"/>
      <c r="K170" s="270"/>
      <c r="M170" s="271" t="s">
        <v>383</v>
      </c>
      <c r="O170" s="260"/>
    </row>
    <row r="171" spans="1:80">
      <c r="A171" s="261">
        <v>59</v>
      </c>
      <c r="B171" s="262" t="s">
        <v>384</v>
      </c>
      <c r="C171" s="263" t="s">
        <v>385</v>
      </c>
      <c r="D171" s="264" t="s">
        <v>190</v>
      </c>
      <c r="E171" s="265">
        <v>8.67</v>
      </c>
      <c r="F171" s="265"/>
      <c r="G171" s="266">
        <f>E171*F171</f>
        <v>0</v>
      </c>
      <c r="H171" s="267">
        <v>0</v>
      </c>
      <c r="I171" s="268">
        <f>E171*H171</f>
        <v>0</v>
      </c>
      <c r="J171" s="267">
        <v>0</v>
      </c>
      <c r="K171" s="268">
        <f>E171*J171</f>
        <v>0</v>
      </c>
      <c r="O171" s="260">
        <v>2</v>
      </c>
      <c r="AA171" s="233">
        <v>1</v>
      </c>
      <c r="AB171" s="233">
        <v>1</v>
      </c>
      <c r="AC171" s="233">
        <v>1</v>
      </c>
      <c r="AZ171" s="233">
        <v>1</v>
      </c>
      <c r="BA171" s="233">
        <f>IF(AZ171=1,G171,0)</f>
        <v>0</v>
      </c>
      <c r="BB171" s="233">
        <f>IF(AZ171=2,G171,0)</f>
        <v>0</v>
      </c>
      <c r="BC171" s="233">
        <f>IF(AZ171=3,G171,0)</f>
        <v>0</v>
      </c>
      <c r="BD171" s="233">
        <f>IF(AZ171=4,G171,0)</f>
        <v>0</v>
      </c>
      <c r="BE171" s="233">
        <f>IF(AZ171=5,G171,0)</f>
        <v>0</v>
      </c>
      <c r="CA171" s="260">
        <v>1</v>
      </c>
      <c r="CB171" s="260">
        <v>1</v>
      </c>
    </row>
    <row r="172" spans="1:80">
      <c r="A172" s="261">
        <v>60</v>
      </c>
      <c r="B172" s="262" t="s">
        <v>384</v>
      </c>
      <c r="C172" s="263" t="s">
        <v>385</v>
      </c>
      <c r="D172" s="264" t="s">
        <v>190</v>
      </c>
      <c r="E172" s="265">
        <v>219.2415</v>
      </c>
      <c r="F172" s="265"/>
      <c r="G172" s="266">
        <f>E172*F172</f>
        <v>0</v>
      </c>
      <c r="H172" s="267">
        <v>0</v>
      </c>
      <c r="I172" s="268">
        <f>E172*H172</f>
        <v>0</v>
      </c>
      <c r="J172" s="267">
        <v>0</v>
      </c>
      <c r="K172" s="268">
        <f>E172*J172</f>
        <v>0</v>
      </c>
      <c r="O172" s="260">
        <v>2</v>
      </c>
      <c r="AA172" s="233">
        <v>1</v>
      </c>
      <c r="AB172" s="233">
        <v>1</v>
      </c>
      <c r="AC172" s="233">
        <v>1</v>
      </c>
      <c r="AZ172" s="233">
        <v>1</v>
      </c>
      <c r="BA172" s="233">
        <f>IF(AZ172=1,G172,0)</f>
        <v>0</v>
      </c>
      <c r="BB172" s="233">
        <f>IF(AZ172=2,G172,0)</f>
        <v>0</v>
      </c>
      <c r="BC172" s="233">
        <f>IF(AZ172=3,G172,0)</f>
        <v>0</v>
      </c>
      <c r="BD172" s="233">
        <f>IF(AZ172=4,G172,0)</f>
        <v>0</v>
      </c>
      <c r="BE172" s="233">
        <f>IF(AZ172=5,G172,0)</f>
        <v>0</v>
      </c>
      <c r="CA172" s="260">
        <v>1</v>
      </c>
      <c r="CB172" s="260">
        <v>1</v>
      </c>
    </row>
    <row r="173" spans="1:80">
      <c r="A173" s="261">
        <v>61</v>
      </c>
      <c r="B173" s="262" t="s">
        <v>386</v>
      </c>
      <c r="C173" s="263" t="s">
        <v>387</v>
      </c>
      <c r="D173" s="264" t="s">
        <v>255</v>
      </c>
      <c r="E173" s="265">
        <v>8.0806000000000004</v>
      </c>
      <c r="F173" s="265"/>
      <c r="G173" s="266">
        <f>E173*F173</f>
        <v>0</v>
      </c>
      <c r="H173" s="267">
        <v>1.0211600000000001</v>
      </c>
      <c r="I173" s="268">
        <f>E173*H173</f>
        <v>8.2515854960000006</v>
      </c>
      <c r="J173" s="267">
        <v>0</v>
      </c>
      <c r="K173" s="268">
        <f>E173*J173</f>
        <v>0</v>
      </c>
      <c r="O173" s="260">
        <v>2</v>
      </c>
      <c r="AA173" s="233">
        <v>1</v>
      </c>
      <c r="AB173" s="233">
        <v>1</v>
      </c>
      <c r="AC173" s="233">
        <v>1</v>
      </c>
      <c r="AZ173" s="233">
        <v>1</v>
      </c>
      <c r="BA173" s="233">
        <f>IF(AZ173=1,G173,0)</f>
        <v>0</v>
      </c>
      <c r="BB173" s="233">
        <f>IF(AZ173=2,G173,0)</f>
        <v>0</v>
      </c>
      <c r="BC173" s="233">
        <f>IF(AZ173=3,G173,0)</f>
        <v>0</v>
      </c>
      <c r="BD173" s="233">
        <f>IF(AZ173=4,G173,0)</f>
        <v>0</v>
      </c>
      <c r="BE173" s="233">
        <f>IF(AZ173=5,G173,0)</f>
        <v>0</v>
      </c>
      <c r="CA173" s="260">
        <v>1</v>
      </c>
      <c r="CB173" s="260">
        <v>1</v>
      </c>
    </row>
    <row r="174" spans="1:80">
      <c r="A174" s="269"/>
      <c r="B174" s="272"/>
      <c r="C174" s="1097" t="s">
        <v>388</v>
      </c>
      <c r="D174" s="1098"/>
      <c r="E174" s="273">
        <v>0</v>
      </c>
      <c r="F174" s="274"/>
      <c r="G174" s="275"/>
      <c r="H174" s="276"/>
      <c r="I174" s="270"/>
      <c r="J174" s="277"/>
      <c r="K174" s="270"/>
      <c r="M174" s="271" t="s">
        <v>388</v>
      </c>
      <c r="O174" s="260"/>
    </row>
    <row r="175" spans="1:80">
      <c r="A175" s="269"/>
      <c r="B175" s="272"/>
      <c r="C175" s="1097" t="s">
        <v>389</v>
      </c>
      <c r="D175" s="1098"/>
      <c r="E175" s="273">
        <v>8.0806000000000004</v>
      </c>
      <c r="F175" s="274"/>
      <c r="G175" s="275"/>
      <c r="H175" s="276"/>
      <c r="I175" s="270"/>
      <c r="J175" s="277"/>
      <c r="K175" s="270"/>
      <c r="M175" s="271" t="s">
        <v>389</v>
      </c>
      <c r="O175" s="260"/>
    </row>
    <row r="176" spans="1:80">
      <c r="A176" s="261">
        <v>62</v>
      </c>
      <c r="B176" s="262" t="s">
        <v>390</v>
      </c>
      <c r="C176" s="263" t="s">
        <v>391</v>
      </c>
      <c r="D176" s="264" t="s">
        <v>207</v>
      </c>
      <c r="E176" s="265">
        <v>17.1023</v>
      </c>
      <c r="F176" s="265"/>
      <c r="G176" s="266">
        <f>E176*F176</f>
        <v>0</v>
      </c>
      <c r="H176" s="267">
        <v>2.5249999999999999</v>
      </c>
      <c r="I176" s="268">
        <f>E176*H176</f>
        <v>43.183307499999998</v>
      </c>
      <c r="J176" s="267">
        <v>0</v>
      </c>
      <c r="K176" s="268">
        <f>E176*J176</f>
        <v>0</v>
      </c>
      <c r="O176" s="260">
        <v>2</v>
      </c>
      <c r="AA176" s="233">
        <v>1</v>
      </c>
      <c r="AB176" s="233">
        <v>1</v>
      </c>
      <c r="AC176" s="233">
        <v>1</v>
      </c>
      <c r="AZ176" s="233">
        <v>1</v>
      </c>
      <c r="BA176" s="233">
        <f>IF(AZ176=1,G176,0)</f>
        <v>0</v>
      </c>
      <c r="BB176" s="233">
        <f>IF(AZ176=2,G176,0)</f>
        <v>0</v>
      </c>
      <c r="BC176" s="233">
        <f>IF(AZ176=3,G176,0)</f>
        <v>0</v>
      </c>
      <c r="BD176" s="233">
        <f>IF(AZ176=4,G176,0)</f>
        <v>0</v>
      </c>
      <c r="BE176" s="233">
        <f>IF(AZ176=5,G176,0)</f>
        <v>0</v>
      </c>
      <c r="CA176" s="260">
        <v>1</v>
      </c>
      <c r="CB176" s="260">
        <v>1</v>
      </c>
    </row>
    <row r="177" spans="1:80">
      <c r="A177" s="269"/>
      <c r="B177" s="272"/>
      <c r="C177" s="1097" t="s">
        <v>392</v>
      </c>
      <c r="D177" s="1098"/>
      <c r="E177" s="273">
        <v>17.1023</v>
      </c>
      <c r="F177" s="274"/>
      <c r="G177" s="275"/>
      <c r="H177" s="276"/>
      <c r="I177" s="270"/>
      <c r="J177" s="277"/>
      <c r="K177" s="270"/>
      <c r="M177" s="271" t="s">
        <v>392</v>
      </c>
      <c r="O177" s="260"/>
    </row>
    <row r="178" spans="1:80">
      <c r="A178" s="261">
        <v>63</v>
      </c>
      <c r="B178" s="262" t="s">
        <v>390</v>
      </c>
      <c r="C178" s="263" t="s">
        <v>391</v>
      </c>
      <c r="D178" s="264" t="s">
        <v>207</v>
      </c>
      <c r="E178" s="265">
        <v>0.18</v>
      </c>
      <c r="F178" s="265"/>
      <c r="G178" s="266">
        <f>E178*F178</f>
        <v>0</v>
      </c>
      <c r="H178" s="267">
        <v>2.5249999999999999</v>
      </c>
      <c r="I178" s="268">
        <f>E178*H178</f>
        <v>0.45449999999999996</v>
      </c>
      <c r="J178" s="267">
        <v>0</v>
      </c>
      <c r="K178" s="268">
        <f>E178*J178</f>
        <v>0</v>
      </c>
      <c r="O178" s="260">
        <v>2</v>
      </c>
      <c r="AA178" s="233">
        <v>1</v>
      </c>
      <c r="AB178" s="233">
        <v>1</v>
      </c>
      <c r="AC178" s="233">
        <v>1</v>
      </c>
      <c r="AZ178" s="233">
        <v>1</v>
      </c>
      <c r="BA178" s="233">
        <f>IF(AZ178=1,G178,0)</f>
        <v>0</v>
      </c>
      <c r="BB178" s="233">
        <f>IF(AZ178=2,G178,0)</f>
        <v>0</v>
      </c>
      <c r="BC178" s="233">
        <f>IF(AZ178=3,G178,0)</f>
        <v>0</v>
      </c>
      <c r="BD178" s="233">
        <f>IF(AZ178=4,G178,0)</f>
        <v>0</v>
      </c>
      <c r="BE178" s="233">
        <f>IF(AZ178=5,G178,0)</f>
        <v>0</v>
      </c>
      <c r="CA178" s="260">
        <v>1</v>
      </c>
      <c r="CB178" s="260">
        <v>1</v>
      </c>
    </row>
    <row r="179" spans="1:80">
      <c r="A179" s="269"/>
      <c r="B179" s="272"/>
      <c r="C179" s="1097" t="s">
        <v>393</v>
      </c>
      <c r="D179" s="1098"/>
      <c r="E179" s="273">
        <v>0.18</v>
      </c>
      <c r="F179" s="274"/>
      <c r="G179" s="275"/>
      <c r="H179" s="276"/>
      <c r="I179" s="270"/>
      <c r="J179" s="277"/>
      <c r="K179" s="270"/>
      <c r="M179" s="271" t="s">
        <v>393</v>
      </c>
      <c r="O179" s="260"/>
    </row>
    <row r="180" spans="1:80">
      <c r="A180" s="261">
        <v>64</v>
      </c>
      <c r="B180" s="262" t="s">
        <v>394</v>
      </c>
      <c r="C180" s="263" t="s">
        <v>395</v>
      </c>
      <c r="D180" s="264" t="s">
        <v>190</v>
      </c>
      <c r="E180" s="265">
        <v>1.2</v>
      </c>
      <c r="F180" s="265"/>
      <c r="G180" s="266">
        <f>E180*F180</f>
        <v>0</v>
      </c>
      <c r="H180" s="267">
        <v>2.0000000000000001E-4</v>
      </c>
      <c r="I180" s="268">
        <f>E180*H180</f>
        <v>2.4000000000000001E-4</v>
      </c>
      <c r="J180" s="267">
        <v>0</v>
      </c>
      <c r="K180" s="268">
        <f>E180*J180</f>
        <v>0</v>
      </c>
      <c r="O180" s="260">
        <v>2</v>
      </c>
      <c r="AA180" s="233">
        <v>1</v>
      </c>
      <c r="AB180" s="233">
        <v>1</v>
      </c>
      <c r="AC180" s="233">
        <v>1</v>
      </c>
      <c r="AZ180" s="233">
        <v>1</v>
      </c>
      <c r="BA180" s="233">
        <f>IF(AZ180=1,G180,0)</f>
        <v>0</v>
      </c>
      <c r="BB180" s="233">
        <f>IF(AZ180=2,G180,0)</f>
        <v>0</v>
      </c>
      <c r="BC180" s="233">
        <f>IF(AZ180=3,G180,0)</f>
        <v>0</v>
      </c>
      <c r="BD180" s="233">
        <f>IF(AZ180=4,G180,0)</f>
        <v>0</v>
      </c>
      <c r="BE180" s="233">
        <f>IF(AZ180=5,G180,0)</f>
        <v>0</v>
      </c>
      <c r="CA180" s="260">
        <v>1</v>
      </c>
      <c r="CB180" s="260">
        <v>1</v>
      </c>
    </row>
    <row r="181" spans="1:80">
      <c r="A181" s="269"/>
      <c r="B181" s="272"/>
      <c r="C181" s="1097" t="s">
        <v>396</v>
      </c>
      <c r="D181" s="1098"/>
      <c r="E181" s="273">
        <v>1.2</v>
      </c>
      <c r="F181" s="274"/>
      <c r="G181" s="275"/>
      <c r="H181" s="276"/>
      <c r="I181" s="270"/>
      <c r="J181" s="277"/>
      <c r="K181" s="270"/>
      <c r="M181" s="271" t="s">
        <v>396</v>
      </c>
      <c r="O181" s="260"/>
    </row>
    <row r="182" spans="1:80">
      <c r="A182" s="261">
        <v>65</v>
      </c>
      <c r="B182" s="262" t="s">
        <v>394</v>
      </c>
      <c r="C182" s="263" t="s">
        <v>395</v>
      </c>
      <c r="D182" s="264" t="s">
        <v>190</v>
      </c>
      <c r="E182" s="265">
        <v>48.96</v>
      </c>
      <c r="F182" s="265"/>
      <c r="G182" s="266">
        <f>E182*F182</f>
        <v>0</v>
      </c>
      <c r="H182" s="267">
        <v>2.0000000000000001E-4</v>
      </c>
      <c r="I182" s="268">
        <f>E182*H182</f>
        <v>9.7920000000000004E-3</v>
      </c>
      <c r="J182" s="267">
        <v>0</v>
      </c>
      <c r="K182" s="268">
        <f>E182*J182</f>
        <v>0</v>
      </c>
      <c r="O182" s="260">
        <v>2</v>
      </c>
      <c r="AA182" s="233">
        <v>1</v>
      </c>
      <c r="AB182" s="233">
        <v>1</v>
      </c>
      <c r="AC182" s="233">
        <v>1</v>
      </c>
      <c r="AZ182" s="233">
        <v>1</v>
      </c>
      <c r="BA182" s="233">
        <f>IF(AZ182=1,G182,0)</f>
        <v>0</v>
      </c>
      <c r="BB182" s="233">
        <f>IF(AZ182=2,G182,0)</f>
        <v>0</v>
      </c>
      <c r="BC182" s="233">
        <f>IF(AZ182=3,G182,0)</f>
        <v>0</v>
      </c>
      <c r="BD182" s="233">
        <f>IF(AZ182=4,G182,0)</f>
        <v>0</v>
      </c>
      <c r="BE182" s="233">
        <f>IF(AZ182=5,G182,0)</f>
        <v>0</v>
      </c>
      <c r="CA182" s="260">
        <v>1</v>
      </c>
      <c r="CB182" s="260">
        <v>1</v>
      </c>
    </row>
    <row r="183" spans="1:80">
      <c r="A183" s="269"/>
      <c r="B183" s="272"/>
      <c r="C183" s="1097" t="s">
        <v>397</v>
      </c>
      <c r="D183" s="1098"/>
      <c r="E183" s="273">
        <v>48.96</v>
      </c>
      <c r="F183" s="274"/>
      <c r="G183" s="275"/>
      <c r="H183" s="276"/>
      <c r="I183" s="270"/>
      <c r="J183" s="277"/>
      <c r="K183" s="270"/>
      <c r="M183" s="271" t="s">
        <v>397</v>
      </c>
      <c r="O183" s="260"/>
    </row>
    <row r="184" spans="1:80">
      <c r="A184" s="261">
        <v>66</v>
      </c>
      <c r="B184" s="262" t="s">
        <v>398</v>
      </c>
      <c r="C184" s="263" t="s">
        <v>399</v>
      </c>
      <c r="D184" s="264" t="s">
        <v>190</v>
      </c>
      <c r="E184" s="265">
        <v>48.96</v>
      </c>
      <c r="F184" s="265"/>
      <c r="G184" s="266">
        <f>E184*F184</f>
        <v>0</v>
      </c>
      <c r="H184" s="267">
        <v>0</v>
      </c>
      <c r="I184" s="268">
        <f>E184*H184</f>
        <v>0</v>
      </c>
      <c r="J184" s="267">
        <v>0</v>
      </c>
      <c r="K184" s="268">
        <f>E184*J184</f>
        <v>0</v>
      </c>
      <c r="O184" s="260">
        <v>2</v>
      </c>
      <c r="AA184" s="233">
        <v>1</v>
      </c>
      <c r="AB184" s="233">
        <v>1</v>
      </c>
      <c r="AC184" s="233">
        <v>1</v>
      </c>
      <c r="AZ184" s="233">
        <v>1</v>
      </c>
      <c r="BA184" s="233">
        <f>IF(AZ184=1,G184,0)</f>
        <v>0</v>
      </c>
      <c r="BB184" s="233">
        <f>IF(AZ184=2,G184,0)</f>
        <v>0</v>
      </c>
      <c r="BC184" s="233">
        <f>IF(AZ184=3,G184,0)</f>
        <v>0</v>
      </c>
      <c r="BD184" s="233">
        <f>IF(AZ184=4,G184,0)</f>
        <v>0</v>
      </c>
      <c r="BE184" s="233">
        <f>IF(AZ184=5,G184,0)</f>
        <v>0</v>
      </c>
      <c r="CA184" s="260">
        <v>1</v>
      </c>
      <c r="CB184" s="260">
        <v>1</v>
      </c>
    </row>
    <row r="185" spans="1:80">
      <c r="A185" s="261">
        <v>67</v>
      </c>
      <c r="B185" s="262" t="s">
        <v>398</v>
      </c>
      <c r="C185" s="263" t="s">
        <v>399</v>
      </c>
      <c r="D185" s="264" t="s">
        <v>190</v>
      </c>
      <c r="E185" s="265">
        <v>1.2</v>
      </c>
      <c r="F185" s="265"/>
      <c r="G185" s="266">
        <f>E185*F185</f>
        <v>0</v>
      </c>
      <c r="H185" s="267">
        <v>0</v>
      </c>
      <c r="I185" s="268">
        <f>E185*H185</f>
        <v>0</v>
      </c>
      <c r="J185" s="267">
        <v>0</v>
      </c>
      <c r="K185" s="268">
        <f>E185*J185</f>
        <v>0</v>
      </c>
      <c r="O185" s="260">
        <v>2</v>
      </c>
      <c r="AA185" s="233">
        <v>1</v>
      </c>
      <c r="AB185" s="233">
        <v>1</v>
      </c>
      <c r="AC185" s="233">
        <v>1</v>
      </c>
      <c r="AZ185" s="233">
        <v>1</v>
      </c>
      <c r="BA185" s="233">
        <f>IF(AZ185=1,G185,0)</f>
        <v>0</v>
      </c>
      <c r="BB185" s="233">
        <f>IF(AZ185=2,G185,0)</f>
        <v>0</v>
      </c>
      <c r="BC185" s="233">
        <f>IF(AZ185=3,G185,0)</f>
        <v>0</v>
      </c>
      <c r="BD185" s="233">
        <f>IF(AZ185=4,G185,0)</f>
        <v>0</v>
      </c>
      <c r="BE185" s="233">
        <f>IF(AZ185=5,G185,0)</f>
        <v>0</v>
      </c>
      <c r="CA185" s="260">
        <v>1</v>
      </c>
      <c r="CB185" s="260">
        <v>1</v>
      </c>
    </row>
    <row r="186" spans="1:80">
      <c r="A186" s="261">
        <v>68</v>
      </c>
      <c r="B186" s="262" t="s">
        <v>400</v>
      </c>
      <c r="C186" s="263" t="s">
        <v>401</v>
      </c>
      <c r="D186" s="264" t="s">
        <v>207</v>
      </c>
      <c r="E186" s="265">
        <v>5.1920000000000002</v>
      </c>
      <c r="F186" s="265"/>
      <c r="G186" s="266">
        <f>E186*F186</f>
        <v>0</v>
      </c>
      <c r="H186" s="267">
        <v>3.13842</v>
      </c>
      <c r="I186" s="268">
        <f>E186*H186</f>
        <v>16.294676639999999</v>
      </c>
      <c r="J186" s="267">
        <v>0</v>
      </c>
      <c r="K186" s="268">
        <f>E186*J186</f>
        <v>0</v>
      </c>
      <c r="O186" s="260">
        <v>2</v>
      </c>
      <c r="AA186" s="233">
        <v>2</v>
      </c>
      <c r="AB186" s="233">
        <v>1</v>
      </c>
      <c r="AC186" s="233">
        <v>1</v>
      </c>
      <c r="AZ186" s="233">
        <v>1</v>
      </c>
      <c r="BA186" s="233">
        <f>IF(AZ186=1,G186,0)</f>
        <v>0</v>
      </c>
      <c r="BB186" s="233">
        <f>IF(AZ186=2,G186,0)</f>
        <v>0</v>
      </c>
      <c r="BC186" s="233">
        <f>IF(AZ186=3,G186,0)</f>
        <v>0</v>
      </c>
      <c r="BD186" s="233">
        <f>IF(AZ186=4,G186,0)</f>
        <v>0</v>
      </c>
      <c r="BE186" s="233">
        <f>IF(AZ186=5,G186,0)</f>
        <v>0</v>
      </c>
      <c r="CA186" s="260">
        <v>2</v>
      </c>
      <c r="CB186" s="260">
        <v>1</v>
      </c>
    </row>
    <row r="187" spans="1:80">
      <c r="A187" s="269"/>
      <c r="B187" s="272"/>
      <c r="C187" s="1097" t="s">
        <v>402</v>
      </c>
      <c r="D187" s="1098"/>
      <c r="E187" s="273">
        <v>5.1920000000000002</v>
      </c>
      <c r="F187" s="274"/>
      <c r="G187" s="275"/>
      <c r="H187" s="276"/>
      <c r="I187" s="270"/>
      <c r="J187" s="277"/>
      <c r="K187" s="270"/>
      <c r="M187" s="271" t="s">
        <v>402</v>
      </c>
      <c r="O187" s="260"/>
    </row>
    <row r="188" spans="1:80">
      <c r="A188" s="261">
        <v>69</v>
      </c>
      <c r="B188" s="262" t="s">
        <v>403</v>
      </c>
      <c r="C188" s="263" t="s">
        <v>404</v>
      </c>
      <c r="D188" s="264" t="s">
        <v>255</v>
      </c>
      <c r="E188" s="265">
        <v>27.535399999999999</v>
      </c>
      <c r="F188" s="265"/>
      <c r="G188" s="266">
        <f>E188*F188</f>
        <v>0</v>
      </c>
      <c r="H188" s="267">
        <v>1</v>
      </c>
      <c r="I188" s="268">
        <f>E188*H188</f>
        <v>27.535399999999999</v>
      </c>
      <c r="J188" s="267"/>
      <c r="K188" s="268">
        <f>E188*J188</f>
        <v>0</v>
      </c>
      <c r="O188" s="260">
        <v>2</v>
      </c>
      <c r="AA188" s="233">
        <v>3</v>
      </c>
      <c r="AB188" s="233">
        <v>1</v>
      </c>
      <c r="AC188" s="233">
        <v>13442205</v>
      </c>
      <c r="AZ188" s="233">
        <v>1</v>
      </c>
      <c r="BA188" s="233">
        <f>IF(AZ188=1,G188,0)</f>
        <v>0</v>
      </c>
      <c r="BB188" s="233">
        <f>IF(AZ188=2,G188,0)</f>
        <v>0</v>
      </c>
      <c r="BC188" s="233">
        <f>IF(AZ188=3,G188,0)</f>
        <v>0</v>
      </c>
      <c r="BD188" s="233">
        <f>IF(AZ188=4,G188,0)</f>
        <v>0</v>
      </c>
      <c r="BE188" s="233">
        <f>IF(AZ188=5,G188,0)</f>
        <v>0</v>
      </c>
      <c r="CA188" s="260">
        <v>3</v>
      </c>
      <c r="CB188" s="260">
        <v>1</v>
      </c>
    </row>
    <row r="189" spans="1:80">
      <c r="A189" s="269"/>
      <c r="B189" s="272"/>
      <c r="C189" s="1097" t="s">
        <v>405</v>
      </c>
      <c r="D189" s="1098"/>
      <c r="E189" s="273">
        <v>27.535399999999999</v>
      </c>
      <c r="F189" s="274"/>
      <c r="G189" s="275"/>
      <c r="H189" s="276"/>
      <c r="I189" s="270"/>
      <c r="J189" s="277"/>
      <c r="K189" s="270"/>
      <c r="M189" s="271" t="s">
        <v>405</v>
      </c>
      <c r="O189" s="260"/>
    </row>
    <row r="190" spans="1:80">
      <c r="A190" s="278"/>
      <c r="B190" s="279" t="s">
        <v>94</v>
      </c>
      <c r="C190" s="280" t="s">
        <v>289</v>
      </c>
      <c r="D190" s="281"/>
      <c r="E190" s="282"/>
      <c r="F190" s="283"/>
      <c r="G190" s="284">
        <f>SUM(G88:G189)</f>
        <v>0</v>
      </c>
      <c r="H190" s="285"/>
      <c r="I190" s="286">
        <f>SUM(I88:I189)</f>
        <v>1700.4803794079999</v>
      </c>
      <c r="J190" s="285"/>
      <c r="K190" s="286">
        <f>SUM(K88:K189)</f>
        <v>0</v>
      </c>
      <c r="O190" s="260">
        <v>4</v>
      </c>
      <c r="BA190" s="287">
        <f>SUM(BA88:BA189)</f>
        <v>0</v>
      </c>
      <c r="BB190" s="287">
        <f>SUM(BB88:BB189)</f>
        <v>0</v>
      </c>
      <c r="BC190" s="287">
        <f>SUM(BC88:BC189)</f>
        <v>0</v>
      </c>
      <c r="BD190" s="287">
        <f>SUM(BD88:BD189)</f>
        <v>0</v>
      </c>
      <c r="BE190" s="287">
        <f>SUM(BE88:BE189)</f>
        <v>0</v>
      </c>
    </row>
    <row r="191" spans="1:80">
      <c r="A191" s="250" t="s">
        <v>90</v>
      </c>
      <c r="B191" s="251" t="s">
        <v>406</v>
      </c>
      <c r="C191" s="252" t="s">
        <v>407</v>
      </c>
      <c r="D191" s="253"/>
      <c r="E191" s="254"/>
      <c r="F191" s="254"/>
      <c r="G191" s="255"/>
      <c r="H191" s="256"/>
      <c r="I191" s="257"/>
      <c r="J191" s="258"/>
      <c r="K191" s="259"/>
      <c r="O191" s="260">
        <v>1</v>
      </c>
    </row>
    <row r="192" spans="1:80">
      <c r="A192" s="261">
        <v>70</v>
      </c>
      <c r="B192" s="262" t="s">
        <v>181</v>
      </c>
      <c r="C192" s="263" t="s">
        <v>409</v>
      </c>
      <c r="D192" s="264" t="s">
        <v>109</v>
      </c>
      <c r="E192" s="265">
        <v>1</v>
      </c>
      <c r="F192" s="265"/>
      <c r="G192" s="266">
        <f>E192*F192</f>
        <v>0</v>
      </c>
      <c r="H192" s="267">
        <v>0</v>
      </c>
      <c r="I192" s="268">
        <f>E192*H192</f>
        <v>0</v>
      </c>
      <c r="J192" s="267"/>
      <c r="K192" s="268">
        <f>E192*J192</f>
        <v>0</v>
      </c>
      <c r="O192" s="260">
        <v>2</v>
      </c>
      <c r="AA192" s="233">
        <v>11</v>
      </c>
      <c r="AB192" s="233">
        <v>3</v>
      </c>
      <c r="AC192" s="233">
        <v>8</v>
      </c>
      <c r="AZ192" s="233">
        <v>1</v>
      </c>
      <c r="BA192" s="233">
        <f>IF(AZ192=1,G192,0)</f>
        <v>0</v>
      </c>
      <c r="BB192" s="233">
        <f>IF(AZ192=2,G192,0)</f>
        <v>0</v>
      </c>
      <c r="BC192" s="233">
        <f>IF(AZ192=3,G192,0)</f>
        <v>0</v>
      </c>
      <c r="BD192" s="233">
        <f>IF(AZ192=4,G192,0)</f>
        <v>0</v>
      </c>
      <c r="BE192" s="233">
        <f>IF(AZ192=5,G192,0)</f>
        <v>0</v>
      </c>
      <c r="CA192" s="260">
        <v>11</v>
      </c>
      <c r="CB192" s="260">
        <v>3</v>
      </c>
    </row>
    <row r="193" spans="1:80">
      <c r="A193" s="269"/>
      <c r="B193" s="272"/>
      <c r="C193" s="1097" t="s">
        <v>410</v>
      </c>
      <c r="D193" s="1098"/>
      <c r="E193" s="273">
        <v>0</v>
      </c>
      <c r="F193" s="274"/>
      <c r="G193" s="275"/>
      <c r="H193" s="276"/>
      <c r="I193" s="270"/>
      <c r="J193" s="277"/>
      <c r="K193" s="270"/>
      <c r="M193" s="271" t="s">
        <v>410</v>
      </c>
      <c r="O193" s="260"/>
    </row>
    <row r="194" spans="1:80">
      <c r="A194" s="269"/>
      <c r="B194" s="272"/>
      <c r="C194" s="1097" t="s">
        <v>411</v>
      </c>
      <c r="D194" s="1098"/>
      <c r="E194" s="273">
        <v>1</v>
      </c>
      <c r="F194" s="274"/>
      <c r="G194" s="275"/>
      <c r="H194" s="276"/>
      <c r="I194" s="270"/>
      <c r="J194" s="277"/>
      <c r="K194" s="270"/>
      <c r="M194" s="271" t="s">
        <v>411</v>
      </c>
      <c r="O194" s="260"/>
    </row>
    <row r="195" spans="1:80">
      <c r="A195" s="261">
        <v>71</v>
      </c>
      <c r="B195" s="262" t="s">
        <v>185</v>
      </c>
      <c r="C195" s="263" t="s">
        <v>412</v>
      </c>
      <c r="D195" s="264" t="s">
        <v>109</v>
      </c>
      <c r="E195" s="265">
        <v>1</v>
      </c>
      <c r="F195" s="265"/>
      <c r="G195" s="266">
        <f>E195*F195</f>
        <v>0</v>
      </c>
      <c r="H195" s="267">
        <v>0</v>
      </c>
      <c r="I195" s="268">
        <f>E195*H195</f>
        <v>0</v>
      </c>
      <c r="J195" s="267"/>
      <c r="K195" s="268">
        <f>E195*J195</f>
        <v>0</v>
      </c>
      <c r="O195" s="260">
        <v>2</v>
      </c>
      <c r="AA195" s="233">
        <v>11</v>
      </c>
      <c r="AB195" s="233">
        <v>3</v>
      </c>
      <c r="AC195" s="233">
        <v>11</v>
      </c>
      <c r="AZ195" s="233">
        <v>1</v>
      </c>
      <c r="BA195" s="233">
        <f>IF(AZ195=1,G195,0)</f>
        <v>0</v>
      </c>
      <c r="BB195" s="233">
        <f>IF(AZ195=2,G195,0)</f>
        <v>0</v>
      </c>
      <c r="BC195" s="233">
        <f>IF(AZ195=3,G195,0)</f>
        <v>0</v>
      </c>
      <c r="BD195" s="233">
        <f>IF(AZ195=4,G195,0)</f>
        <v>0</v>
      </c>
      <c r="BE195" s="233">
        <f>IF(AZ195=5,G195,0)</f>
        <v>0</v>
      </c>
      <c r="CA195" s="260">
        <v>11</v>
      </c>
      <c r="CB195" s="260">
        <v>3</v>
      </c>
    </row>
    <row r="196" spans="1:80">
      <c r="A196" s="269"/>
      <c r="B196" s="272"/>
      <c r="C196" s="1097" t="s">
        <v>413</v>
      </c>
      <c r="D196" s="1098"/>
      <c r="E196" s="273">
        <v>1</v>
      </c>
      <c r="F196" s="274"/>
      <c r="G196" s="275"/>
      <c r="H196" s="276"/>
      <c r="I196" s="270"/>
      <c r="J196" s="277"/>
      <c r="K196" s="270"/>
      <c r="M196" s="271" t="s">
        <v>413</v>
      </c>
      <c r="O196" s="260"/>
    </row>
    <row r="197" spans="1:80">
      <c r="A197" s="269"/>
      <c r="B197" s="272"/>
      <c r="C197" s="1097" t="s">
        <v>414</v>
      </c>
      <c r="D197" s="1098"/>
      <c r="E197" s="273">
        <v>0</v>
      </c>
      <c r="F197" s="274"/>
      <c r="G197" s="275"/>
      <c r="H197" s="276"/>
      <c r="I197" s="270"/>
      <c r="J197" s="277"/>
      <c r="K197" s="270"/>
      <c r="M197" s="271" t="s">
        <v>414</v>
      </c>
      <c r="O197" s="260"/>
    </row>
    <row r="198" spans="1:80">
      <c r="A198" s="261">
        <v>72</v>
      </c>
      <c r="B198" s="262" t="s">
        <v>293</v>
      </c>
      <c r="C198" s="263" t="s">
        <v>415</v>
      </c>
      <c r="D198" s="264" t="s">
        <v>190</v>
      </c>
      <c r="E198" s="265">
        <v>156.75899999999999</v>
      </c>
      <c r="F198" s="265"/>
      <c r="G198" s="266">
        <f>E198*F198</f>
        <v>0</v>
      </c>
      <c r="H198" s="267">
        <v>0</v>
      </c>
      <c r="I198" s="268">
        <f>E198*H198</f>
        <v>0</v>
      </c>
      <c r="J198" s="267"/>
      <c r="K198" s="268">
        <f>E198*J198</f>
        <v>0</v>
      </c>
      <c r="O198" s="260">
        <v>2</v>
      </c>
      <c r="AA198" s="233">
        <v>11</v>
      </c>
      <c r="AB198" s="233">
        <v>3</v>
      </c>
      <c r="AC198" s="233">
        <v>9</v>
      </c>
      <c r="AZ198" s="233">
        <v>1</v>
      </c>
      <c r="BA198" s="233">
        <f>IF(AZ198=1,G198,0)</f>
        <v>0</v>
      </c>
      <c r="BB198" s="233">
        <f>IF(AZ198=2,G198,0)</f>
        <v>0</v>
      </c>
      <c r="BC198" s="233">
        <f>IF(AZ198=3,G198,0)</f>
        <v>0</v>
      </c>
      <c r="BD198" s="233">
        <f>IF(AZ198=4,G198,0)</f>
        <v>0</v>
      </c>
      <c r="BE198" s="233">
        <f>IF(AZ198=5,G198,0)</f>
        <v>0</v>
      </c>
      <c r="CA198" s="260">
        <v>11</v>
      </c>
      <c r="CB198" s="260">
        <v>3</v>
      </c>
    </row>
    <row r="199" spans="1:80">
      <c r="A199" s="269"/>
      <c r="B199" s="272"/>
      <c r="C199" s="1097" t="s">
        <v>416</v>
      </c>
      <c r="D199" s="1098"/>
      <c r="E199" s="273">
        <v>156.75899999999999</v>
      </c>
      <c r="F199" s="274"/>
      <c r="G199" s="275"/>
      <c r="H199" s="276"/>
      <c r="I199" s="270"/>
      <c r="J199" s="277"/>
      <c r="K199" s="270"/>
      <c r="M199" s="271" t="s">
        <v>416</v>
      </c>
      <c r="O199" s="260"/>
    </row>
    <row r="200" spans="1:80">
      <c r="A200" s="261">
        <v>73</v>
      </c>
      <c r="B200" s="262" t="s">
        <v>295</v>
      </c>
      <c r="C200" s="263" t="s">
        <v>417</v>
      </c>
      <c r="D200" s="264" t="s">
        <v>190</v>
      </c>
      <c r="E200" s="265">
        <v>79.296000000000006</v>
      </c>
      <c r="F200" s="265"/>
      <c r="G200" s="266">
        <f>E200*F200</f>
        <v>0</v>
      </c>
      <c r="H200" s="267">
        <v>0</v>
      </c>
      <c r="I200" s="268">
        <f>E200*H200</f>
        <v>0</v>
      </c>
      <c r="J200" s="267"/>
      <c r="K200" s="268">
        <f>E200*J200</f>
        <v>0</v>
      </c>
      <c r="O200" s="260">
        <v>2</v>
      </c>
      <c r="AA200" s="233">
        <v>11</v>
      </c>
      <c r="AB200" s="233">
        <v>3</v>
      </c>
      <c r="AC200" s="233">
        <v>10</v>
      </c>
      <c r="AZ200" s="233">
        <v>1</v>
      </c>
      <c r="BA200" s="233">
        <f>IF(AZ200=1,G200,0)</f>
        <v>0</v>
      </c>
      <c r="BB200" s="233">
        <f>IF(AZ200=2,G200,0)</f>
        <v>0</v>
      </c>
      <c r="BC200" s="233">
        <f>IF(AZ200=3,G200,0)</f>
        <v>0</v>
      </c>
      <c r="BD200" s="233">
        <f>IF(AZ200=4,G200,0)</f>
        <v>0</v>
      </c>
      <c r="BE200" s="233">
        <f>IF(AZ200=5,G200,0)</f>
        <v>0</v>
      </c>
      <c r="CA200" s="260">
        <v>11</v>
      </c>
      <c r="CB200" s="260">
        <v>3</v>
      </c>
    </row>
    <row r="201" spans="1:80">
      <c r="A201" s="269"/>
      <c r="B201" s="272"/>
      <c r="C201" s="1097" t="s">
        <v>418</v>
      </c>
      <c r="D201" s="1098"/>
      <c r="E201" s="273">
        <v>0</v>
      </c>
      <c r="F201" s="274"/>
      <c r="G201" s="275"/>
      <c r="H201" s="276"/>
      <c r="I201" s="270"/>
      <c r="J201" s="277"/>
      <c r="K201" s="270"/>
      <c r="M201" s="271" t="s">
        <v>418</v>
      </c>
      <c r="O201" s="260"/>
    </row>
    <row r="202" spans="1:80">
      <c r="A202" s="269"/>
      <c r="B202" s="272"/>
      <c r="C202" s="1097" t="s">
        <v>419</v>
      </c>
      <c r="D202" s="1098"/>
      <c r="E202" s="273">
        <v>79.296000000000006</v>
      </c>
      <c r="F202" s="274"/>
      <c r="G202" s="275"/>
      <c r="H202" s="276"/>
      <c r="I202" s="270"/>
      <c r="J202" s="277"/>
      <c r="K202" s="270"/>
      <c r="M202" s="271" t="s">
        <v>419</v>
      </c>
      <c r="O202" s="260"/>
    </row>
    <row r="203" spans="1:80">
      <c r="A203" s="261">
        <v>74</v>
      </c>
      <c r="B203" s="262" t="s">
        <v>420</v>
      </c>
      <c r="C203" s="263" t="s">
        <v>421</v>
      </c>
      <c r="D203" s="264" t="s">
        <v>183</v>
      </c>
      <c r="E203" s="265">
        <v>2</v>
      </c>
      <c r="F203" s="265"/>
      <c r="G203" s="266">
        <f>E203*F203</f>
        <v>0</v>
      </c>
      <c r="H203" s="267">
        <v>0</v>
      </c>
      <c r="I203" s="268">
        <f>E203*H203</f>
        <v>0</v>
      </c>
      <c r="J203" s="267"/>
      <c r="K203" s="268">
        <f>E203*J203</f>
        <v>0</v>
      </c>
      <c r="O203" s="260">
        <v>2</v>
      </c>
      <c r="AA203" s="233">
        <v>11</v>
      </c>
      <c r="AB203" s="233">
        <v>3</v>
      </c>
      <c r="AC203" s="233">
        <v>320</v>
      </c>
      <c r="AZ203" s="233">
        <v>1</v>
      </c>
      <c r="BA203" s="233">
        <f>IF(AZ203=1,G203,0)</f>
        <v>0</v>
      </c>
      <c r="BB203" s="233">
        <f>IF(AZ203=2,G203,0)</f>
        <v>0</v>
      </c>
      <c r="BC203" s="233">
        <f>IF(AZ203=3,G203,0)</f>
        <v>0</v>
      </c>
      <c r="BD203" s="233">
        <f>IF(AZ203=4,G203,0)</f>
        <v>0</v>
      </c>
      <c r="BE203" s="233">
        <f>IF(AZ203=5,G203,0)</f>
        <v>0</v>
      </c>
      <c r="CA203" s="260">
        <v>11</v>
      </c>
      <c r="CB203" s="260">
        <v>3</v>
      </c>
    </row>
    <row r="204" spans="1:80">
      <c r="A204" s="269"/>
      <c r="B204" s="272"/>
      <c r="C204" s="1097" t="s">
        <v>422</v>
      </c>
      <c r="D204" s="1098"/>
      <c r="E204" s="273">
        <v>2</v>
      </c>
      <c r="F204" s="274"/>
      <c r="G204" s="275"/>
      <c r="H204" s="276"/>
      <c r="I204" s="270"/>
      <c r="J204" s="277"/>
      <c r="K204" s="270"/>
      <c r="M204" s="271" t="s">
        <v>422</v>
      </c>
      <c r="O204" s="260"/>
    </row>
    <row r="205" spans="1:80">
      <c r="A205" s="261">
        <v>75</v>
      </c>
      <c r="B205" s="262" t="s">
        <v>423</v>
      </c>
      <c r="C205" s="263" t="s">
        <v>424</v>
      </c>
      <c r="D205" s="264" t="s">
        <v>190</v>
      </c>
      <c r="E205" s="265">
        <v>133.149</v>
      </c>
      <c r="F205" s="265"/>
      <c r="G205" s="266">
        <f>E205*F205</f>
        <v>0</v>
      </c>
      <c r="H205" s="267">
        <v>0.50065000000000004</v>
      </c>
      <c r="I205" s="268">
        <f>E205*H205</f>
        <v>66.661046850000005</v>
      </c>
      <c r="J205" s="267">
        <v>0</v>
      </c>
      <c r="K205" s="268">
        <f>E205*J205</f>
        <v>0</v>
      </c>
      <c r="O205" s="260">
        <v>2</v>
      </c>
      <c r="AA205" s="233">
        <v>1</v>
      </c>
      <c r="AB205" s="233">
        <v>1</v>
      </c>
      <c r="AC205" s="233">
        <v>1</v>
      </c>
      <c r="AZ205" s="233">
        <v>1</v>
      </c>
      <c r="BA205" s="233">
        <f>IF(AZ205=1,G205,0)</f>
        <v>0</v>
      </c>
      <c r="BB205" s="233">
        <f>IF(AZ205=2,G205,0)</f>
        <v>0</v>
      </c>
      <c r="BC205" s="233">
        <f>IF(AZ205=3,G205,0)</f>
        <v>0</v>
      </c>
      <c r="BD205" s="233">
        <f>IF(AZ205=4,G205,0)</f>
        <v>0</v>
      </c>
      <c r="BE205" s="233">
        <f>IF(AZ205=5,G205,0)</f>
        <v>0</v>
      </c>
      <c r="CA205" s="260">
        <v>1</v>
      </c>
      <c r="CB205" s="260">
        <v>1</v>
      </c>
    </row>
    <row r="206" spans="1:80">
      <c r="A206" s="269"/>
      <c r="B206" s="272"/>
      <c r="C206" s="1097" t="s">
        <v>425</v>
      </c>
      <c r="D206" s="1098"/>
      <c r="E206" s="273">
        <v>138.78899999999999</v>
      </c>
      <c r="F206" s="274"/>
      <c r="G206" s="275"/>
      <c r="H206" s="276"/>
      <c r="I206" s="270"/>
      <c r="J206" s="277"/>
      <c r="K206" s="270"/>
      <c r="M206" s="271" t="s">
        <v>425</v>
      </c>
      <c r="O206" s="260"/>
    </row>
    <row r="207" spans="1:80">
      <c r="A207" s="269"/>
      <c r="B207" s="272"/>
      <c r="C207" s="1097" t="s">
        <v>426</v>
      </c>
      <c r="D207" s="1098"/>
      <c r="E207" s="273">
        <v>-5.64</v>
      </c>
      <c r="F207" s="274"/>
      <c r="G207" s="275"/>
      <c r="H207" s="276"/>
      <c r="I207" s="270"/>
      <c r="J207" s="277"/>
      <c r="K207" s="270"/>
      <c r="M207" s="271" t="s">
        <v>426</v>
      </c>
      <c r="O207" s="260"/>
    </row>
    <row r="208" spans="1:80">
      <c r="A208" s="261">
        <v>76</v>
      </c>
      <c r="B208" s="262" t="s">
        <v>423</v>
      </c>
      <c r="C208" s="263" t="s">
        <v>424</v>
      </c>
      <c r="D208" s="264" t="s">
        <v>190</v>
      </c>
      <c r="E208" s="265">
        <v>95.72</v>
      </c>
      <c r="F208" s="265"/>
      <c r="G208" s="266">
        <f>E208*F208</f>
        <v>0</v>
      </c>
      <c r="H208" s="267">
        <v>0.50065000000000004</v>
      </c>
      <c r="I208" s="268">
        <f>E208*H208</f>
        <v>47.922218000000001</v>
      </c>
      <c r="J208" s="267">
        <v>0</v>
      </c>
      <c r="K208" s="268">
        <f>E208*J208</f>
        <v>0</v>
      </c>
      <c r="O208" s="260">
        <v>2</v>
      </c>
      <c r="AA208" s="233">
        <v>1</v>
      </c>
      <c r="AB208" s="233">
        <v>1</v>
      </c>
      <c r="AC208" s="233">
        <v>1</v>
      </c>
      <c r="AZ208" s="233">
        <v>1</v>
      </c>
      <c r="BA208" s="233">
        <f>IF(AZ208=1,G208,0)</f>
        <v>0</v>
      </c>
      <c r="BB208" s="233">
        <f>IF(AZ208=2,G208,0)</f>
        <v>0</v>
      </c>
      <c r="BC208" s="233">
        <f>IF(AZ208=3,G208,0)</f>
        <v>0</v>
      </c>
      <c r="BD208" s="233">
        <f>IF(AZ208=4,G208,0)</f>
        <v>0</v>
      </c>
      <c r="BE208" s="233">
        <f>IF(AZ208=5,G208,0)</f>
        <v>0</v>
      </c>
      <c r="CA208" s="260">
        <v>1</v>
      </c>
      <c r="CB208" s="260">
        <v>1</v>
      </c>
    </row>
    <row r="209" spans="1:80">
      <c r="A209" s="269"/>
      <c r="B209" s="272"/>
      <c r="C209" s="1097" t="s">
        <v>427</v>
      </c>
      <c r="D209" s="1098"/>
      <c r="E209" s="273">
        <v>47.86</v>
      </c>
      <c r="F209" s="274"/>
      <c r="G209" s="275"/>
      <c r="H209" s="276"/>
      <c r="I209" s="270"/>
      <c r="J209" s="277"/>
      <c r="K209" s="270"/>
      <c r="M209" s="271" t="s">
        <v>427</v>
      </c>
      <c r="O209" s="260"/>
    </row>
    <row r="210" spans="1:80">
      <c r="A210" s="269"/>
      <c r="B210" s="272"/>
      <c r="C210" s="1097" t="s">
        <v>428</v>
      </c>
      <c r="D210" s="1098"/>
      <c r="E210" s="273">
        <v>47.86</v>
      </c>
      <c r="F210" s="274"/>
      <c r="G210" s="275"/>
      <c r="H210" s="276"/>
      <c r="I210" s="270"/>
      <c r="J210" s="277"/>
      <c r="K210" s="270"/>
      <c r="M210" s="271" t="s">
        <v>428</v>
      </c>
      <c r="O210" s="260"/>
    </row>
    <row r="211" spans="1:80">
      <c r="A211" s="261">
        <v>77</v>
      </c>
      <c r="B211" s="262" t="s">
        <v>429</v>
      </c>
      <c r="C211" s="263" t="s">
        <v>430</v>
      </c>
      <c r="D211" s="264" t="s">
        <v>190</v>
      </c>
      <c r="E211" s="265">
        <v>60.97</v>
      </c>
      <c r="F211" s="265"/>
      <c r="G211" s="266">
        <f>E211*F211</f>
        <v>0</v>
      </c>
      <c r="H211" s="267">
        <v>0.77122999999999997</v>
      </c>
      <c r="I211" s="268">
        <f>E211*H211</f>
        <v>47.0218931</v>
      </c>
      <c r="J211" s="267">
        <v>0</v>
      </c>
      <c r="K211" s="268">
        <f>E211*J211</f>
        <v>0</v>
      </c>
      <c r="O211" s="260">
        <v>2</v>
      </c>
      <c r="AA211" s="233">
        <v>1</v>
      </c>
      <c r="AB211" s="233">
        <v>1</v>
      </c>
      <c r="AC211" s="233">
        <v>1</v>
      </c>
      <c r="AZ211" s="233">
        <v>1</v>
      </c>
      <c r="BA211" s="233">
        <f>IF(AZ211=1,G211,0)</f>
        <v>0</v>
      </c>
      <c r="BB211" s="233">
        <f>IF(AZ211=2,G211,0)</f>
        <v>0</v>
      </c>
      <c r="BC211" s="233">
        <f>IF(AZ211=3,G211,0)</f>
        <v>0</v>
      </c>
      <c r="BD211" s="233">
        <f>IF(AZ211=4,G211,0)</f>
        <v>0</v>
      </c>
      <c r="BE211" s="233">
        <f>IF(AZ211=5,G211,0)</f>
        <v>0</v>
      </c>
      <c r="CA211" s="260">
        <v>1</v>
      </c>
      <c r="CB211" s="260">
        <v>1</v>
      </c>
    </row>
    <row r="212" spans="1:80">
      <c r="A212" s="269"/>
      <c r="B212" s="272"/>
      <c r="C212" s="1097" t="s">
        <v>431</v>
      </c>
      <c r="D212" s="1098"/>
      <c r="E212" s="273">
        <v>60.97</v>
      </c>
      <c r="F212" s="274"/>
      <c r="G212" s="275"/>
      <c r="H212" s="276"/>
      <c r="I212" s="270"/>
      <c r="J212" s="277"/>
      <c r="K212" s="270"/>
      <c r="M212" s="271" t="s">
        <v>431</v>
      </c>
      <c r="O212" s="260"/>
    </row>
    <row r="213" spans="1:80">
      <c r="A213" s="261">
        <v>78</v>
      </c>
      <c r="B213" s="262" t="s">
        <v>432</v>
      </c>
      <c r="C213" s="263" t="s">
        <v>433</v>
      </c>
      <c r="D213" s="264" t="s">
        <v>190</v>
      </c>
      <c r="E213" s="265">
        <v>49.354999999999997</v>
      </c>
      <c r="F213" s="265"/>
      <c r="G213" s="266">
        <f>E213*F213</f>
        <v>0</v>
      </c>
      <c r="H213" s="267">
        <v>0.30251</v>
      </c>
      <c r="I213" s="268">
        <f>E213*H213</f>
        <v>14.930381049999999</v>
      </c>
      <c r="J213" s="267">
        <v>0</v>
      </c>
      <c r="K213" s="268">
        <f>E213*J213</f>
        <v>0</v>
      </c>
      <c r="O213" s="260">
        <v>2</v>
      </c>
      <c r="AA213" s="233">
        <v>1</v>
      </c>
      <c r="AB213" s="233">
        <v>1</v>
      </c>
      <c r="AC213" s="233">
        <v>1</v>
      </c>
      <c r="AZ213" s="233">
        <v>1</v>
      </c>
      <c r="BA213" s="233">
        <f>IF(AZ213=1,G213,0)</f>
        <v>0</v>
      </c>
      <c r="BB213" s="233">
        <f>IF(AZ213=2,G213,0)</f>
        <v>0</v>
      </c>
      <c r="BC213" s="233">
        <f>IF(AZ213=3,G213,0)</f>
        <v>0</v>
      </c>
      <c r="BD213" s="233">
        <f>IF(AZ213=4,G213,0)</f>
        <v>0</v>
      </c>
      <c r="BE213" s="233">
        <f>IF(AZ213=5,G213,0)</f>
        <v>0</v>
      </c>
      <c r="CA213" s="260">
        <v>1</v>
      </c>
      <c r="CB213" s="260">
        <v>1</v>
      </c>
    </row>
    <row r="214" spans="1:80">
      <c r="A214" s="269"/>
      <c r="B214" s="272"/>
      <c r="C214" s="1097" t="s">
        <v>434</v>
      </c>
      <c r="D214" s="1098"/>
      <c r="E214" s="273">
        <v>49.354999999999997</v>
      </c>
      <c r="F214" s="274"/>
      <c r="G214" s="275"/>
      <c r="H214" s="276"/>
      <c r="I214" s="270"/>
      <c r="J214" s="277"/>
      <c r="K214" s="270"/>
      <c r="M214" s="271" t="s">
        <v>434</v>
      </c>
      <c r="O214" s="260"/>
    </row>
    <row r="215" spans="1:80">
      <c r="A215" s="261">
        <v>79</v>
      </c>
      <c r="B215" s="262" t="s">
        <v>435</v>
      </c>
      <c r="C215" s="263" t="s">
        <v>436</v>
      </c>
      <c r="D215" s="264" t="s">
        <v>190</v>
      </c>
      <c r="E215" s="265">
        <v>208.90639999999999</v>
      </c>
      <c r="F215" s="265"/>
      <c r="G215" s="266">
        <f>E215*F215</f>
        <v>0</v>
      </c>
      <c r="H215" s="267">
        <v>0.37679000000000001</v>
      </c>
      <c r="I215" s="268">
        <f>E215*H215</f>
        <v>78.713842455999995</v>
      </c>
      <c r="J215" s="267">
        <v>0</v>
      </c>
      <c r="K215" s="268">
        <f>E215*J215</f>
        <v>0</v>
      </c>
      <c r="O215" s="260">
        <v>2</v>
      </c>
      <c r="AA215" s="233">
        <v>1</v>
      </c>
      <c r="AB215" s="233">
        <v>1</v>
      </c>
      <c r="AC215" s="233">
        <v>1</v>
      </c>
      <c r="AZ215" s="233">
        <v>1</v>
      </c>
      <c r="BA215" s="233">
        <f>IF(AZ215=1,G215,0)</f>
        <v>0</v>
      </c>
      <c r="BB215" s="233">
        <f>IF(AZ215=2,G215,0)</f>
        <v>0</v>
      </c>
      <c r="BC215" s="233">
        <f>IF(AZ215=3,G215,0)</f>
        <v>0</v>
      </c>
      <c r="BD215" s="233">
        <f>IF(AZ215=4,G215,0)</f>
        <v>0</v>
      </c>
      <c r="BE215" s="233">
        <f>IF(AZ215=5,G215,0)</f>
        <v>0</v>
      </c>
      <c r="CA215" s="260">
        <v>1</v>
      </c>
      <c r="CB215" s="260">
        <v>1</v>
      </c>
    </row>
    <row r="216" spans="1:80">
      <c r="A216" s="269"/>
      <c r="B216" s="272"/>
      <c r="C216" s="1097" t="s">
        <v>437</v>
      </c>
      <c r="D216" s="1098"/>
      <c r="E216" s="273">
        <v>65.693600000000004</v>
      </c>
      <c r="F216" s="274"/>
      <c r="G216" s="275"/>
      <c r="H216" s="276"/>
      <c r="I216" s="270"/>
      <c r="J216" s="277"/>
      <c r="K216" s="270"/>
      <c r="M216" s="271" t="s">
        <v>437</v>
      </c>
      <c r="O216" s="260"/>
    </row>
    <row r="217" spans="1:80">
      <c r="A217" s="269"/>
      <c r="B217" s="272"/>
      <c r="C217" s="1097" t="s">
        <v>438</v>
      </c>
      <c r="D217" s="1098"/>
      <c r="E217" s="273">
        <v>16.16</v>
      </c>
      <c r="F217" s="274"/>
      <c r="G217" s="275"/>
      <c r="H217" s="276"/>
      <c r="I217" s="270"/>
      <c r="J217" s="277"/>
      <c r="K217" s="270"/>
      <c r="M217" s="271" t="s">
        <v>438</v>
      </c>
      <c r="O217" s="260"/>
    </row>
    <row r="218" spans="1:80">
      <c r="A218" s="269"/>
      <c r="B218" s="272"/>
      <c r="C218" s="1097" t="s">
        <v>439</v>
      </c>
      <c r="D218" s="1098"/>
      <c r="E218" s="273">
        <v>50.428100000000001</v>
      </c>
      <c r="F218" s="274"/>
      <c r="G218" s="275"/>
      <c r="H218" s="276"/>
      <c r="I218" s="270"/>
      <c r="J218" s="277"/>
      <c r="K218" s="270"/>
      <c r="M218" s="271" t="s">
        <v>439</v>
      </c>
      <c r="O218" s="260"/>
    </row>
    <row r="219" spans="1:80">
      <c r="A219" s="269"/>
      <c r="B219" s="272"/>
      <c r="C219" s="1097" t="s">
        <v>440</v>
      </c>
      <c r="D219" s="1098"/>
      <c r="E219" s="273">
        <v>76.624700000000004</v>
      </c>
      <c r="F219" s="274"/>
      <c r="G219" s="275"/>
      <c r="H219" s="276"/>
      <c r="I219" s="270"/>
      <c r="J219" s="277"/>
      <c r="K219" s="270"/>
      <c r="M219" s="271" t="s">
        <v>440</v>
      </c>
      <c r="O219" s="260"/>
    </row>
    <row r="220" spans="1:80">
      <c r="A220" s="261">
        <v>80</v>
      </c>
      <c r="B220" s="262" t="s">
        <v>441</v>
      </c>
      <c r="C220" s="263" t="s">
        <v>442</v>
      </c>
      <c r="D220" s="264" t="s">
        <v>190</v>
      </c>
      <c r="E220" s="265">
        <v>63.33</v>
      </c>
      <c r="F220" s="265"/>
      <c r="G220" s="266">
        <f>E220*F220</f>
        <v>0</v>
      </c>
      <c r="H220" s="267">
        <v>0.32428000000000001</v>
      </c>
      <c r="I220" s="268">
        <f>E220*H220</f>
        <v>20.536652400000001</v>
      </c>
      <c r="J220" s="267">
        <v>0</v>
      </c>
      <c r="K220" s="268">
        <f>E220*J220</f>
        <v>0</v>
      </c>
      <c r="O220" s="260">
        <v>2</v>
      </c>
      <c r="AA220" s="233">
        <v>1</v>
      </c>
      <c r="AB220" s="233">
        <v>1</v>
      </c>
      <c r="AC220" s="233">
        <v>1</v>
      </c>
      <c r="AZ220" s="233">
        <v>1</v>
      </c>
      <c r="BA220" s="233">
        <f>IF(AZ220=1,G220,0)</f>
        <v>0</v>
      </c>
      <c r="BB220" s="233">
        <f>IF(AZ220=2,G220,0)</f>
        <v>0</v>
      </c>
      <c r="BC220" s="233">
        <f>IF(AZ220=3,G220,0)</f>
        <v>0</v>
      </c>
      <c r="BD220" s="233">
        <f>IF(AZ220=4,G220,0)</f>
        <v>0</v>
      </c>
      <c r="BE220" s="233">
        <f>IF(AZ220=5,G220,0)</f>
        <v>0</v>
      </c>
      <c r="CA220" s="260">
        <v>1</v>
      </c>
      <c r="CB220" s="260">
        <v>1</v>
      </c>
    </row>
    <row r="221" spans="1:80">
      <c r="A221" s="269"/>
      <c r="B221" s="272"/>
      <c r="C221" s="1097" t="s">
        <v>443</v>
      </c>
      <c r="D221" s="1098"/>
      <c r="E221" s="273">
        <v>63.33</v>
      </c>
      <c r="F221" s="274"/>
      <c r="G221" s="275"/>
      <c r="H221" s="276"/>
      <c r="I221" s="270"/>
      <c r="J221" s="277"/>
      <c r="K221" s="270"/>
      <c r="M221" s="271" t="s">
        <v>443</v>
      </c>
      <c r="O221" s="260"/>
    </row>
    <row r="222" spans="1:80">
      <c r="A222" s="261">
        <v>81</v>
      </c>
      <c r="B222" s="262" t="s">
        <v>444</v>
      </c>
      <c r="C222" s="263" t="s">
        <v>445</v>
      </c>
      <c r="D222" s="264" t="s">
        <v>207</v>
      </c>
      <c r="E222" s="265">
        <v>17.48</v>
      </c>
      <c r="F222" s="265"/>
      <c r="G222" s="266">
        <f>E222*F222</f>
        <v>0</v>
      </c>
      <c r="H222" s="267">
        <v>2.5276700000000001</v>
      </c>
      <c r="I222" s="268">
        <f>E222*H222</f>
        <v>44.183671600000004</v>
      </c>
      <c r="J222" s="267">
        <v>0</v>
      </c>
      <c r="K222" s="268">
        <f>E222*J222</f>
        <v>0</v>
      </c>
      <c r="O222" s="260">
        <v>2</v>
      </c>
      <c r="AA222" s="233">
        <v>1</v>
      </c>
      <c r="AB222" s="233">
        <v>1</v>
      </c>
      <c r="AC222" s="233">
        <v>1</v>
      </c>
      <c r="AZ222" s="233">
        <v>1</v>
      </c>
      <c r="BA222" s="233">
        <f>IF(AZ222=1,G222,0)</f>
        <v>0</v>
      </c>
      <c r="BB222" s="233">
        <f>IF(AZ222=2,G222,0)</f>
        <v>0</v>
      </c>
      <c r="BC222" s="233">
        <f>IF(AZ222=3,G222,0)</f>
        <v>0</v>
      </c>
      <c r="BD222" s="233">
        <f>IF(AZ222=4,G222,0)</f>
        <v>0</v>
      </c>
      <c r="BE222" s="233">
        <f>IF(AZ222=5,G222,0)</f>
        <v>0</v>
      </c>
      <c r="CA222" s="260">
        <v>1</v>
      </c>
      <c r="CB222" s="260">
        <v>1</v>
      </c>
    </row>
    <row r="223" spans="1:80">
      <c r="A223" s="269"/>
      <c r="B223" s="272"/>
      <c r="C223" s="1097" t="s">
        <v>446</v>
      </c>
      <c r="D223" s="1098"/>
      <c r="E223" s="273">
        <v>0</v>
      </c>
      <c r="F223" s="274"/>
      <c r="G223" s="275"/>
      <c r="H223" s="276"/>
      <c r="I223" s="270"/>
      <c r="J223" s="277"/>
      <c r="K223" s="270"/>
      <c r="M223" s="271" t="s">
        <v>446</v>
      </c>
      <c r="O223" s="260"/>
    </row>
    <row r="224" spans="1:80">
      <c r="A224" s="269"/>
      <c r="B224" s="272"/>
      <c r="C224" s="1097" t="s">
        <v>447</v>
      </c>
      <c r="D224" s="1098"/>
      <c r="E224" s="273">
        <v>7.92</v>
      </c>
      <c r="F224" s="274"/>
      <c r="G224" s="275"/>
      <c r="H224" s="276"/>
      <c r="I224" s="270"/>
      <c r="J224" s="277"/>
      <c r="K224" s="270"/>
      <c r="M224" s="271" t="s">
        <v>447</v>
      </c>
      <c r="O224" s="260"/>
    </row>
    <row r="225" spans="1:80">
      <c r="A225" s="269"/>
      <c r="B225" s="272"/>
      <c r="C225" s="1097" t="s">
        <v>448</v>
      </c>
      <c r="D225" s="1098"/>
      <c r="E225" s="273">
        <v>9.56</v>
      </c>
      <c r="F225" s="274"/>
      <c r="G225" s="275"/>
      <c r="H225" s="276"/>
      <c r="I225" s="270"/>
      <c r="J225" s="277"/>
      <c r="K225" s="270"/>
      <c r="M225" s="271" t="s">
        <v>448</v>
      </c>
      <c r="O225" s="260"/>
    </row>
    <row r="226" spans="1:80">
      <c r="A226" s="261">
        <v>82</v>
      </c>
      <c r="B226" s="262" t="s">
        <v>444</v>
      </c>
      <c r="C226" s="263" t="s">
        <v>445</v>
      </c>
      <c r="D226" s="264" t="s">
        <v>207</v>
      </c>
      <c r="E226" s="265">
        <v>1.032</v>
      </c>
      <c r="F226" s="265"/>
      <c r="G226" s="266">
        <f>E226*F226</f>
        <v>0</v>
      </c>
      <c r="H226" s="267">
        <v>2.5276700000000001</v>
      </c>
      <c r="I226" s="268">
        <f>E226*H226</f>
        <v>2.6085554399999999</v>
      </c>
      <c r="J226" s="267">
        <v>0</v>
      </c>
      <c r="K226" s="268">
        <f>E226*J226</f>
        <v>0</v>
      </c>
      <c r="O226" s="260">
        <v>2</v>
      </c>
      <c r="AA226" s="233">
        <v>1</v>
      </c>
      <c r="AB226" s="233">
        <v>1</v>
      </c>
      <c r="AC226" s="233">
        <v>1</v>
      </c>
      <c r="AZ226" s="233">
        <v>1</v>
      </c>
      <c r="BA226" s="233">
        <f>IF(AZ226=1,G226,0)</f>
        <v>0</v>
      </c>
      <c r="BB226" s="233">
        <f>IF(AZ226=2,G226,0)</f>
        <v>0</v>
      </c>
      <c r="BC226" s="233">
        <f>IF(AZ226=3,G226,0)</f>
        <v>0</v>
      </c>
      <c r="BD226" s="233">
        <f>IF(AZ226=4,G226,0)</f>
        <v>0</v>
      </c>
      <c r="BE226" s="233">
        <f>IF(AZ226=5,G226,0)</f>
        <v>0</v>
      </c>
      <c r="CA226" s="260">
        <v>1</v>
      </c>
      <c r="CB226" s="260">
        <v>1</v>
      </c>
    </row>
    <row r="227" spans="1:80">
      <c r="A227" s="269"/>
      <c r="B227" s="272"/>
      <c r="C227" s="1097" t="s">
        <v>449</v>
      </c>
      <c r="D227" s="1098"/>
      <c r="E227" s="273">
        <v>0</v>
      </c>
      <c r="F227" s="274"/>
      <c r="G227" s="275"/>
      <c r="H227" s="276"/>
      <c r="I227" s="270"/>
      <c r="J227" s="277"/>
      <c r="K227" s="270"/>
      <c r="M227" s="271" t="s">
        <v>449</v>
      </c>
      <c r="O227" s="260"/>
    </row>
    <row r="228" spans="1:80">
      <c r="A228" s="269"/>
      <c r="B228" s="272"/>
      <c r="C228" s="1097" t="s">
        <v>450</v>
      </c>
      <c r="D228" s="1098"/>
      <c r="E228" s="273">
        <v>0.6</v>
      </c>
      <c r="F228" s="274"/>
      <c r="G228" s="275"/>
      <c r="H228" s="276"/>
      <c r="I228" s="270"/>
      <c r="J228" s="277"/>
      <c r="K228" s="270"/>
      <c r="M228" s="271" t="s">
        <v>450</v>
      </c>
      <c r="O228" s="260"/>
    </row>
    <row r="229" spans="1:80">
      <c r="A229" s="269"/>
      <c r="B229" s="272"/>
      <c r="C229" s="1097" t="s">
        <v>451</v>
      </c>
      <c r="D229" s="1098"/>
      <c r="E229" s="273">
        <v>0.432</v>
      </c>
      <c r="F229" s="274"/>
      <c r="G229" s="275"/>
      <c r="H229" s="276"/>
      <c r="I229" s="270"/>
      <c r="J229" s="277"/>
      <c r="K229" s="270"/>
      <c r="M229" s="271" t="s">
        <v>451</v>
      </c>
      <c r="O229" s="260"/>
    </row>
    <row r="230" spans="1:80">
      <c r="A230" s="261">
        <v>83</v>
      </c>
      <c r="B230" s="262" t="s">
        <v>452</v>
      </c>
      <c r="C230" s="263" t="s">
        <v>453</v>
      </c>
      <c r="D230" s="264" t="s">
        <v>190</v>
      </c>
      <c r="E230" s="265">
        <v>7.8</v>
      </c>
      <c r="F230" s="265"/>
      <c r="G230" s="266">
        <f>E230*F230</f>
        <v>0</v>
      </c>
      <c r="H230" s="267">
        <v>3.7420000000000002E-2</v>
      </c>
      <c r="I230" s="268">
        <f>E230*H230</f>
        <v>0.29187600000000002</v>
      </c>
      <c r="J230" s="267">
        <v>0</v>
      </c>
      <c r="K230" s="268">
        <f>E230*J230</f>
        <v>0</v>
      </c>
      <c r="O230" s="260">
        <v>2</v>
      </c>
      <c r="AA230" s="233">
        <v>1</v>
      </c>
      <c r="AB230" s="233">
        <v>1</v>
      </c>
      <c r="AC230" s="233">
        <v>1</v>
      </c>
      <c r="AZ230" s="233">
        <v>1</v>
      </c>
      <c r="BA230" s="233">
        <f>IF(AZ230=1,G230,0)</f>
        <v>0</v>
      </c>
      <c r="BB230" s="233">
        <f>IF(AZ230=2,G230,0)</f>
        <v>0</v>
      </c>
      <c r="BC230" s="233">
        <f>IF(AZ230=3,G230,0)</f>
        <v>0</v>
      </c>
      <c r="BD230" s="233">
        <f>IF(AZ230=4,G230,0)</f>
        <v>0</v>
      </c>
      <c r="BE230" s="233">
        <f>IF(AZ230=5,G230,0)</f>
        <v>0</v>
      </c>
      <c r="CA230" s="260">
        <v>1</v>
      </c>
      <c r="CB230" s="260">
        <v>1</v>
      </c>
    </row>
    <row r="231" spans="1:80">
      <c r="A231" s="269"/>
      <c r="B231" s="272"/>
      <c r="C231" s="1097" t="s">
        <v>454</v>
      </c>
      <c r="D231" s="1098"/>
      <c r="E231" s="273">
        <v>0</v>
      </c>
      <c r="F231" s="274"/>
      <c r="G231" s="275"/>
      <c r="H231" s="276"/>
      <c r="I231" s="270"/>
      <c r="J231" s="277"/>
      <c r="K231" s="270"/>
      <c r="M231" s="271" t="s">
        <v>454</v>
      </c>
      <c r="O231" s="260"/>
    </row>
    <row r="232" spans="1:80">
      <c r="A232" s="269"/>
      <c r="B232" s="272"/>
      <c r="C232" s="1097" t="s">
        <v>455</v>
      </c>
      <c r="D232" s="1098"/>
      <c r="E232" s="273">
        <v>4.5999999999999996</v>
      </c>
      <c r="F232" s="274"/>
      <c r="G232" s="275"/>
      <c r="H232" s="276"/>
      <c r="I232" s="270"/>
      <c r="J232" s="277"/>
      <c r="K232" s="270"/>
      <c r="M232" s="271" t="s">
        <v>455</v>
      </c>
      <c r="O232" s="260"/>
    </row>
    <row r="233" spans="1:80">
      <c r="A233" s="269"/>
      <c r="B233" s="272"/>
      <c r="C233" s="1097" t="s">
        <v>456</v>
      </c>
      <c r="D233" s="1098"/>
      <c r="E233" s="273">
        <v>3.2</v>
      </c>
      <c r="F233" s="274"/>
      <c r="G233" s="275"/>
      <c r="H233" s="276"/>
      <c r="I233" s="270"/>
      <c r="J233" s="277"/>
      <c r="K233" s="270"/>
      <c r="M233" s="271" t="s">
        <v>456</v>
      </c>
      <c r="O233" s="260"/>
    </row>
    <row r="234" spans="1:80">
      <c r="A234" s="261">
        <v>84</v>
      </c>
      <c r="B234" s="262" t="s">
        <v>457</v>
      </c>
      <c r="C234" s="263" t="s">
        <v>458</v>
      </c>
      <c r="D234" s="264" t="s">
        <v>190</v>
      </c>
      <c r="E234" s="265">
        <v>7.8</v>
      </c>
      <c r="F234" s="265"/>
      <c r="G234" s="266">
        <f>E234*F234</f>
        <v>0</v>
      </c>
      <c r="H234" s="267">
        <v>0</v>
      </c>
      <c r="I234" s="268">
        <f>E234*H234</f>
        <v>0</v>
      </c>
      <c r="J234" s="267">
        <v>0</v>
      </c>
      <c r="K234" s="268">
        <f>E234*J234</f>
        <v>0</v>
      </c>
      <c r="O234" s="260">
        <v>2</v>
      </c>
      <c r="AA234" s="233">
        <v>1</v>
      </c>
      <c r="AB234" s="233">
        <v>1</v>
      </c>
      <c r="AC234" s="233">
        <v>1</v>
      </c>
      <c r="AZ234" s="233">
        <v>1</v>
      </c>
      <c r="BA234" s="233">
        <f>IF(AZ234=1,G234,0)</f>
        <v>0</v>
      </c>
      <c r="BB234" s="233">
        <f>IF(AZ234=2,G234,0)</f>
        <v>0</v>
      </c>
      <c r="BC234" s="233">
        <f>IF(AZ234=3,G234,0)</f>
        <v>0</v>
      </c>
      <c r="BD234" s="233">
        <f>IF(AZ234=4,G234,0)</f>
        <v>0</v>
      </c>
      <c r="BE234" s="233">
        <f>IF(AZ234=5,G234,0)</f>
        <v>0</v>
      </c>
      <c r="CA234" s="260">
        <v>1</v>
      </c>
      <c r="CB234" s="260">
        <v>1</v>
      </c>
    </row>
    <row r="235" spans="1:80">
      <c r="A235" s="261">
        <v>85</v>
      </c>
      <c r="B235" s="262" t="s">
        <v>459</v>
      </c>
      <c r="C235" s="263" t="s">
        <v>460</v>
      </c>
      <c r="D235" s="264" t="s">
        <v>190</v>
      </c>
      <c r="E235" s="265">
        <v>141.68</v>
      </c>
      <c r="F235" s="265"/>
      <c r="G235" s="266">
        <f>E235*F235</f>
        <v>0</v>
      </c>
      <c r="H235" s="267">
        <v>3.9309999999999998E-2</v>
      </c>
      <c r="I235" s="268">
        <f>E235*H235</f>
        <v>5.5694407999999997</v>
      </c>
      <c r="J235" s="267">
        <v>0</v>
      </c>
      <c r="K235" s="268">
        <f>E235*J235</f>
        <v>0</v>
      </c>
      <c r="O235" s="260">
        <v>2</v>
      </c>
      <c r="AA235" s="233">
        <v>1</v>
      </c>
      <c r="AB235" s="233">
        <v>1</v>
      </c>
      <c r="AC235" s="233">
        <v>1</v>
      </c>
      <c r="AZ235" s="233">
        <v>1</v>
      </c>
      <c r="BA235" s="233">
        <f>IF(AZ235=1,G235,0)</f>
        <v>0</v>
      </c>
      <c r="BB235" s="233">
        <f>IF(AZ235=2,G235,0)</f>
        <v>0</v>
      </c>
      <c r="BC235" s="233">
        <f>IF(AZ235=3,G235,0)</f>
        <v>0</v>
      </c>
      <c r="BD235" s="233">
        <f>IF(AZ235=4,G235,0)</f>
        <v>0</v>
      </c>
      <c r="BE235" s="233">
        <f>IF(AZ235=5,G235,0)</f>
        <v>0</v>
      </c>
      <c r="CA235" s="260">
        <v>1</v>
      </c>
      <c r="CB235" s="260">
        <v>1</v>
      </c>
    </row>
    <row r="236" spans="1:80">
      <c r="A236" s="269"/>
      <c r="B236" s="272"/>
      <c r="C236" s="1097" t="s">
        <v>461</v>
      </c>
      <c r="D236" s="1098"/>
      <c r="E236" s="273">
        <v>61.44</v>
      </c>
      <c r="F236" s="274"/>
      <c r="G236" s="275"/>
      <c r="H236" s="276"/>
      <c r="I236" s="270"/>
      <c r="J236" s="277"/>
      <c r="K236" s="270"/>
      <c r="M236" s="271" t="s">
        <v>461</v>
      </c>
      <c r="O236" s="260"/>
    </row>
    <row r="237" spans="1:80">
      <c r="A237" s="269"/>
      <c r="B237" s="272"/>
      <c r="C237" s="1097" t="s">
        <v>462</v>
      </c>
      <c r="D237" s="1098"/>
      <c r="E237" s="273">
        <v>51.6</v>
      </c>
      <c r="F237" s="274"/>
      <c r="G237" s="275"/>
      <c r="H237" s="276"/>
      <c r="I237" s="270"/>
      <c r="J237" s="277"/>
      <c r="K237" s="270"/>
      <c r="M237" s="271" t="s">
        <v>462</v>
      </c>
      <c r="O237" s="260"/>
    </row>
    <row r="238" spans="1:80">
      <c r="A238" s="269"/>
      <c r="B238" s="272"/>
      <c r="C238" s="1097" t="s">
        <v>463</v>
      </c>
      <c r="D238" s="1098"/>
      <c r="E238" s="273">
        <v>28.64</v>
      </c>
      <c r="F238" s="274"/>
      <c r="G238" s="275"/>
      <c r="H238" s="276"/>
      <c r="I238" s="270"/>
      <c r="J238" s="277"/>
      <c r="K238" s="270"/>
      <c r="M238" s="271" t="s">
        <v>463</v>
      </c>
      <c r="O238" s="260"/>
    </row>
    <row r="239" spans="1:80">
      <c r="A239" s="261">
        <v>86</v>
      </c>
      <c r="B239" s="262" t="s">
        <v>464</v>
      </c>
      <c r="C239" s="263" t="s">
        <v>465</v>
      </c>
      <c r="D239" s="264" t="s">
        <v>190</v>
      </c>
      <c r="E239" s="265">
        <v>141.68</v>
      </c>
      <c r="F239" s="265"/>
      <c r="G239" s="266">
        <f>E239*F239</f>
        <v>0</v>
      </c>
      <c r="H239" s="267">
        <v>0</v>
      </c>
      <c r="I239" s="268">
        <f>E239*H239</f>
        <v>0</v>
      </c>
      <c r="J239" s="267">
        <v>0</v>
      </c>
      <c r="K239" s="268">
        <f>E239*J239</f>
        <v>0</v>
      </c>
      <c r="O239" s="260">
        <v>2</v>
      </c>
      <c r="AA239" s="233">
        <v>1</v>
      </c>
      <c r="AB239" s="233">
        <v>1</v>
      </c>
      <c r="AC239" s="233">
        <v>1</v>
      </c>
      <c r="AZ239" s="233">
        <v>1</v>
      </c>
      <c r="BA239" s="233">
        <f>IF(AZ239=1,G239,0)</f>
        <v>0</v>
      </c>
      <c r="BB239" s="233">
        <f>IF(AZ239=2,G239,0)</f>
        <v>0</v>
      </c>
      <c r="BC239" s="233">
        <f>IF(AZ239=3,G239,0)</f>
        <v>0</v>
      </c>
      <c r="BD239" s="233">
        <f>IF(AZ239=4,G239,0)</f>
        <v>0</v>
      </c>
      <c r="BE239" s="233">
        <f>IF(AZ239=5,G239,0)</f>
        <v>0</v>
      </c>
      <c r="CA239" s="260">
        <v>1</v>
      </c>
      <c r="CB239" s="260">
        <v>1</v>
      </c>
    </row>
    <row r="240" spans="1:80">
      <c r="A240" s="261">
        <v>87</v>
      </c>
      <c r="B240" s="262" t="s">
        <v>466</v>
      </c>
      <c r="C240" s="263" t="s">
        <v>467</v>
      </c>
      <c r="D240" s="264" t="s">
        <v>255</v>
      </c>
      <c r="E240" s="265">
        <v>2.2887</v>
      </c>
      <c r="F240" s="265"/>
      <c r="G240" s="266">
        <f>E240*F240</f>
        <v>0</v>
      </c>
      <c r="H240" s="267">
        <v>1.0202899999999999</v>
      </c>
      <c r="I240" s="268">
        <f>E240*H240</f>
        <v>2.3351377229999999</v>
      </c>
      <c r="J240" s="267">
        <v>0</v>
      </c>
      <c r="K240" s="268">
        <f>E240*J240</f>
        <v>0</v>
      </c>
      <c r="O240" s="260">
        <v>2</v>
      </c>
      <c r="AA240" s="233">
        <v>1</v>
      </c>
      <c r="AB240" s="233">
        <v>1</v>
      </c>
      <c r="AC240" s="233">
        <v>1</v>
      </c>
      <c r="AZ240" s="233">
        <v>1</v>
      </c>
      <c r="BA240" s="233">
        <f>IF(AZ240=1,G240,0)</f>
        <v>0</v>
      </c>
      <c r="BB240" s="233">
        <f>IF(AZ240=2,G240,0)</f>
        <v>0</v>
      </c>
      <c r="BC240" s="233">
        <f>IF(AZ240=3,G240,0)</f>
        <v>0</v>
      </c>
      <c r="BD240" s="233">
        <f>IF(AZ240=4,G240,0)</f>
        <v>0</v>
      </c>
      <c r="BE240" s="233">
        <f>IF(AZ240=5,G240,0)</f>
        <v>0</v>
      </c>
      <c r="CA240" s="260">
        <v>1</v>
      </c>
      <c r="CB240" s="260">
        <v>1</v>
      </c>
    </row>
    <row r="241" spans="1:80">
      <c r="A241" s="269"/>
      <c r="B241" s="272"/>
      <c r="C241" s="1097" t="s">
        <v>468</v>
      </c>
      <c r="D241" s="1098"/>
      <c r="E241" s="273">
        <v>2.2887</v>
      </c>
      <c r="F241" s="274"/>
      <c r="G241" s="275"/>
      <c r="H241" s="276"/>
      <c r="I241" s="270"/>
      <c r="J241" s="277"/>
      <c r="K241" s="270"/>
      <c r="M241" s="271" t="s">
        <v>468</v>
      </c>
      <c r="O241" s="260"/>
    </row>
    <row r="242" spans="1:80">
      <c r="A242" s="261">
        <v>88</v>
      </c>
      <c r="B242" s="262" t="s">
        <v>466</v>
      </c>
      <c r="C242" s="263" t="s">
        <v>467</v>
      </c>
      <c r="D242" s="264" t="s">
        <v>255</v>
      </c>
      <c r="E242" s="265">
        <v>1.4633</v>
      </c>
      <c r="F242" s="265"/>
      <c r="G242" s="266">
        <f>E242*F242</f>
        <v>0</v>
      </c>
      <c r="H242" s="267">
        <v>1.0202899999999999</v>
      </c>
      <c r="I242" s="268">
        <f>E242*H242</f>
        <v>1.4929903569999998</v>
      </c>
      <c r="J242" s="267">
        <v>0</v>
      </c>
      <c r="K242" s="268">
        <f>E242*J242</f>
        <v>0</v>
      </c>
      <c r="O242" s="260">
        <v>2</v>
      </c>
      <c r="AA242" s="233">
        <v>1</v>
      </c>
      <c r="AB242" s="233">
        <v>1</v>
      </c>
      <c r="AC242" s="233">
        <v>1</v>
      </c>
      <c r="AZ242" s="233">
        <v>1</v>
      </c>
      <c r="BA242" s="233">
        <f>IF(AZ242=1,G242,0)</f>
        <v>0</v>
      </c>
      <c r="BB242" s="233">
        <f>IF(AZ242=2,G242,0)</f>
        <v>0</v>
      </c>
      <c r="BC242" s="233">
        <f>IF(AZ242=3,G242,0)</f>
        <v>0</v>
      </c>
      <c r="BD242" s="233">
        <f>IF(AZ242=4,G242,0)</f>
        <v>0</v>
      </c>
      <c r="BE242" s="233">
        <f>IF(AZ242=5,G242,0)</f>
        <v>0</v>
      </c>
      <c r="CA242" s="260">
        <v>1</v>
      </c>
      <c r="CB242" s="260">
        <v>1</v>
      </c>
    </row>
    <row r="243" spans="1:80">
      <c r="A243" s="269"/>
      <c r="B243" s="272"/>
      <c r="C243" s="1097" t="s">
        <v>469</v>
      </c>
      <c r="D243" s="1098"/>
      <c r="E243" s="273">
        <v>1.4633</v>
      </c>
      <c r="F243" s="274"/>
      <c r="G243" s="275"/>
      <c r="H243" s="276"/>
      <c r="I243" s="270"/>
      <c r="J243" s="277"/>
      <c r="K243" s="270"/>
      <c r="M243" s="271" t="s">
        <v>469</v>
      </c>
      <c r="O243" s="260"/>
    </row>
    <row r="244" spans="1:80">
      <c r="A244" s="261">
        <v>89</v>
      </c>
      <c r="B244" s="262" t="s">
        <v>470</v>
      </c>
      <c r="C244" s="263" t="s">
        <v>471</v>
      </c>
      <c r="D244" s="264" t="s">
        <v>255</v>
      </c>
      <c r="E244" s="265">
        <v>1.748</v>
      </c>
      <c r="F244" s="265"/>
      <c r="G244" s="266">
        <f>E244*F244</f>
        <v>0</v>
      </c>
      <c r="H244" s="267">
        <v>1.05758</v>
      </c>
      <c r="I244" s="268">
        <f>E244*H244</f>
        <v>1.84864984</v>
      </c>
      <c r="J244" s="267">
        <v>0</v>
      </c>
      <c r="K244" s="268">
        <f>E244*J244</f>
        <v>0</v>
      </c>
      <c r="O244" s="260">
        <v>2</v>
      </c>
      <c r="AA244" s="233">
        <v>1</v>
      </c>
      <c r="AB244" s="233">
        <v>1</v>
      </c>
      <c r="AC244" s="233">
        <v>1</v>
      </c>
      <c r="AZ244" s="233">
        <v>1</v>
      </c>
      <c r="BA244" s="233">
        <f>IF(AZ244=1,G244,0)</f>
        <v>0</v>
      </c>
      <c r="BB244" s="233">
        <f>IF(AZ244=2,G244,0)</f>
        <v>0</v>
      </c>
      <c r="BC244" s="233">
        <f>IF(AZ244=3,G244,0)</f>
        <v>0</v>
      </c>
      <c r="BD244" s="233">
        <f>IF(AZ244=4,G244,0)</f>
        <v>0</v>
      </c>
      <c r="BE244" s="233">
        <f>IF(AZ244=5,G244,0)</f>
        <v>0</v>
      </c>
      <c r="CA244" s="260">
        <v>1</v>
      </c>
      <c r="CB244" s="260">
        <v>1</v>
      </c>
    </row>
    <row r="245" spans="1:80">
      <c r="A245" s="269"/>
      <c r="B245" s="272"/>
      <c r="C245" s="1097" t="s">
        <v>472</v>
      </c>
      <c r="D245" s="1098"/>
      <c r="E245" s="273">
        <v>1.748</v>
      </c>
      <c r="F245" s="274"/>
      <c r="G245" s="275"/>
      <c r="H245" s="276"/>
      <c r="I245" s="270"/>
      <c r="J245" s="277"/>
      <c r="K245" s="270"/>
      <c r="M245" s="271" t="s">
        <v>472</v>
      </c>
      <c r="O245" s="260"/>
    </row>
    <row r="246" spans="1:80">
      <c r="A246" s="261">
        <v>90</v>
      </c>
      <c r="B246" s="262" t="s">
        <v>470</v>
      </c>
      <c r="C246" s="263" t="s">
        <v>471</v>
      </c>
      <c r="D246" s="264" t="s">
        <v>255</v>
      </c>
      <c r="E246" s="265">
        <v>1.1879999999999999</v>
      </c>
      <c r="F246" s="265"/>
      <c r="G246" s="266">
        <f>E246*F246</f>
        <v>0</v>
      </c>
      <c r="H246" s="267">
        <v>1.05758</v>
      </c>
      <c r="I246" s="268">
        <f>E246*H246</f>
        <v>1.25640504</v>
      </c>
      <c r="J246" s="267">
        <v>0</v>
      </c>
      <c r="K246" s="268">
        <f>E246*J246</f>
        <v>0</v>
      </c>
      <c r="O246" s="260">
        <v>2</v>
      </c>
      <c r="AA246" s="233">
        <v>1</v>
      </c>
      <c r="AB246" s="233">
        <v>1</v>
      </c>
      <c r="AC246" s="233">
        <v>1</v>
      </c>
      <c r="AZ246" s="233">
        <v>1</v>
      </c>
      <c r="BA246" s="233">
        <f>IF(AZ246=1,G246,0)</f>
        <v>0</v>
      </c>
      <c r="BB246" s="233">
        <f>IF(AZ246=2,G246,0)</f>
        <v>0</v>
      </c>
      <c r="BC246" s="233">
        <f>IF(AZ246=3,G246,0)</f>
        <v>0</v>
      </c>
      <c r="BD246" s="233">
        <f>IF(AZ246=4,G246,0)</f>
        <v>0</v>
      </c>
      <c r="BE246" s="233">
        <f>IF(AZ246=5,G246,0)</f>
        <v>0</v>
      </c>
      <c r="CA246" s="260">
        <v>1</v>
      </c>
      <c r="CB246" s="260">
        <v>1</v>
      </c>
    </row>
    <row r="247" spans="1:80">
      <c r="A247" s="269"/>
      <c r="B247" s="272"/>
      <c r="C247" s="1097" t="s">
        <v>473</v>
      </c>
      <c r="D247" s="1098"/>
      <c r="E247" s="273">
        <v>0</v>
      </c>
      <c r="F247" s="274"/>
      <c r="G247" s="275"/>
      <c r="H247" s="276"/>
      <c r="I247" s="270"/>
      <c r="J247" s="277"/>
      <c r="K247" s="270"/>
      <c r="M247" s="271" t="s">
        <v>473</v>
      </c>
      <c r="O247" s="260"/>
    </row>
    <row r="248" spans="1:80">
      <c r="A248" s="269"/>
      <c r="B248" s="272"/>
      <c r="C248" s="1097" t="s">
        <v>474</v>
      </c>
      <c r="D248" s="1098"/>
      <c r="E248" s="273">
        <v>0</v>
      </c>
      <c r="F248" s="274"/>
      <c r="G248" s="275"/>
      <c r="H248" s="276"/>
      <c r="I248" s="270"/>
      <c r="J248" s="277"/>
      <c r="K248" s="270"/>
      <c r="M248" s="271" t="s">
        <v>474</v>
      </c>
      <c r="O248" s="260"/>
    </row>
    <row r="249" spans="1:80">
      <c r="A249" s="269"/>
      <c r="B249" s="272"/>
      <c r="C249" s="1097" t="s">
        <v>475</v>
      </c>
      <c r="D249" s="1098"/>
      <c r="E249" s="273">
        <v>1.1879999999999999</v>
      </c>
      <c r="F249" s="274"/>
      <c r="G249" s="275"/>
      <c r="H249" s="276"/>
      <c r="I249" s="270"/>
      <c r="J249" s="277"/>
      <c r="K249" s="270"/>
      <c r="M249" s="271" t="s">
        <v>475</v>
      </c>
      <c r="O249" s="260"/>
    </row>
    <row r="250" spans="1:80">
      <c r="A250" s="261">
        <v>91</v>
      </c>
      <c r="B250" s="262" t="s">
        <v>476</v>
      </c>
      <c r="C250" s="263" t="s">
        <v>477</v>
      </c>
      <c r="D250" s="264" t="s">
        <v>183</v>
      </c>
      <c r="E250" s="265">
        <v>13</v>
      </c>
      <c r="F250" s="265"/>
      <c r="G250" s="266">
        <f>E250*F250</f>
        <v>0</v>
      </c>
      <c r="H250" s="267">
        <v>3.3739999999999999E-2</v>
      </c>
      <c r="I250" s="268">
        <f>E250*H250</f>
        <v>0.43862000000000001</v>
      </c>
      <c r="J250" s="267">
        <v>0</v>
      </c>
      <c r="K250" s="268">
        <f>E250*J250</f>
        <v>0</v>
      </c>
      <c r="O250" s="260">
        <v>2</v>
      </c>
      <c r="AA250" s="233">
        <v>1</v>
      </c>
      <c r="AB250" s="233">
        <v>1</v>
      </c>
      <c r="AC250" s="233">
        <v>1</v>
      </c>
      <c r="AZ250" s="233">
        <v>1</v>
      </c>
      <c r="BA250" s="233">
        <f>IF(AZ250=1,G250,0)</f>
        <v>0</v>
      </c>
      <c r="BB250" s="233">
        <f>IF(AZ250=2,G250,0)</f>
        <v>0</v>
      </c>
      <c r="BC250" s="233">
        <f>IF(AZ250=3,G250,0)</f>
        <v>0</v>
      </c>
      <c r="BD250" s="233">
        <f>IF(AZ250=4,G250,0)</f>
        <v>0</v>
      </c>
      <c r="BE250" s="233">
        <f>IF(AZ250=5,G250,0)</f>
        <v>0</v>
      </c>
      <c r="CA250" s="260">
        <v>1</v>
      </c>
      <c r="CB250" s="260">
        <v>1</v>
      </c>
    </row>
    <row r="251" spans="1:80">
      <c r="A251" s="269"/>
      <c r="B251" s="272"/>
      <c r="C251" s="1097" t="s">
        <v>478</v>
      </c>
      <c r="D251" s="1098"/>
      <c r="E251" s="273">
        <v>4</v>
      </c>
      <c r="F251" s="274"/>
      <c r="G251" s="275"/>
      <c r="H251" s="276"/>
      <c r="I251" s="270"/>
      <c r="J251" s="277"/>
      <c r="K251" s="270"/>
      <c r="M251" s="271" t="s">
        <v>478</v>
      </c>
      <c r="O251" s="260"/>
    </row>
    <row r="252" spans="1:80">
      <c r="A252" s="269"/>
      <c r="B252" s="272"/>
      <c r="C252" s="1097" t="s">
        <v>479</v>
      </c>
      <c r="D252" s="1098"/>
      <c r="E252" s="273">
        <v>9</v>
      </c>
      <c r="F252" s="274"/>
      <c r="G252" s="275"/>
      <c r="H252" s="276"/>
      <c r="I252" s="270"/>
      <c r="J252" s="277"/>
      <c r="K252" s="270"/>
      <c r="M252" s="271" t="s">
        <v>479</v>
      </c>
      <c r="O252" s="260"/>
    </row>
    <row r="253" spans="1:80">
      <c r="A253" s="261">
        <v>92</v>
      </c>
      <c r="B253" s="262" t="s">
        <v>480</v>
      </c>
      <c r="C253" s="263" t="s">
        <v>481</v>
      </c>
      <c r="D253" s="264" t="s">
        <v>183</v>
      </c>
      <c r="E253" s="265">
        <v>1</v>
      </c>
      <c r="F253" s="265"/>
      <c r="G253" s="266">
        <f>E253*F253</f>
        <v>0</v>
      </c>
      <c r="H253" s="267">
        <v>2.2880000000000001E-2</v>
      </c>
      <c r="I253" s="268">
        <f>E253*H253</f>
        <v>2.2880000000000001E-2</v>
      </c>
      <c r="J253" s="267">
        <v>0</v>
      </c>
      <c r="K253" s="268">
        <f>E253*J253</f>
        <v>0</v>
      </c>
      <c r="O253" s="260">
        <v>2</v>
      </c>
      <c r="AA253" s="233">
        <v>1</v>
      </c>
      <c r="AB253" s="233">
        <v>1</v>
      </c>
      <c r="AC253" s="233">
        <v>1</v>
      </c>
      <c r="AZ253" s="233">
        <v>1</v>
      </c>
      <c r="BA253" s="233">
        <f>IF(AZ253=1,G253,0)</f>
        <v>0</v>
      </c>
      <c r="BB253" s="233">
        <f>IF(AZ253=2,G253,0)</f>
        <v>0</v>
      </c>
      <c r="BC253" s="233">
        <f>IF(AZ253=3,G253,0)</f>
        <v>0</v>
      </c>
      <c r="BD253" s="233">
        <f>IF(AZ253=4,G253,0)</f>
        <v>0</v>
      </c>
      <c r="BE253" s="233">
        <f>IF(AZ253=5,G253,0)</f>
        <v>0</v>
      </c>
      <c r="CA253" s="260">
        <v>1</v>
      </c>
      <c r="CB253" s="260">
        <v>1</v>
      </c>
    </row>
    <row r="254" spans="1:80">
      <c r="A254" s="269"/>
      <c r="B254" s="272"/>
      <c r="C254" s="1097" t="s">
        <v>482</v>
      </c>
      <c r="D254" s="1098"/>
      <c r="E254" s="273">
        <v>1</v>
      </c>
      <c r="F254" s="274"/>
      <c r="G254" s="275"/>
      <c r="H254" s="276"/>
      <c r="I254" s="270"/>
      <c r="J254" s="277"/>
      <c r="K254" s="270"/>
      <c r="M254" s="271" t="s">
        <v>482</v>
      </c>
      <c r="O254" s="260"/>
    </row>
    <row r="255" spans="1:80">
      <c r="A255" s="261">
        <v>93</v>
      </c>
      <c r="B255" s="262" t="s">
        <v>483</v>
      </c>
      <c r="C255" s="263" t="s">
        <v>484</v>
      </c>
      <c r="D255" s="264" t="s">
        <v>183</v>
      </c>
      <c r="E255" s="265">
        <v>1</v>
      </c>
      <c r="F255" s="265"/>
      <c r="G255" s="266">
        <f>E255*F255</f>
        <v>0</v>
      </c>
      <c r="H255" s="267">
        <v>3.1040000000000002E-2</v>
      </c>
      <c r="I255" s="268">
        <f>E255*H255</f>
        <v>3.1040000000000002E-2</v>
      </c>
      <c r="J255" s="267">
        <v>0</v>
      </c>
      <c r="K255" s="268">
        <f>E255*J255</f>
        <v>0</v>
      </c>
      <c r="O255" s="260">
        <v>2</v>
      </c>
      <c r="AA255" s="233">
        <v>1</v>
      </c>
      <c r="AB255" s="233">
        <v>1</v>
      </c>
      <c r="AC255" s="233">
        <v>1</v>
      </c>
      <c r="AZ255" s="233">
        <v>1</v>
      </c>
      <c r="BA255" s="233">
        <f>IF(AZ255=1,G255,0)</f>
        <v>0</v>
      </c>
      <c r="BB255" s="233">
        <f>IF(AZ255=2,G255,0)</f>
        <v>0</v>
      </c>
      <c r="BC255" s="233">
        <f>IF(AZ255=3,G255,0)</f>
        <v>0</v>
      </c>
      <c r="BD255" s="233">
        <f>IF(AZ255=4,G255,0)</f>
        <v>0</v>
      </c>
      <c r="BE255" s="233">
        <f>IF(AZ255=5,G255,0)</f>
        <v>0</v>
      </c>
      <c r="CA255" s="260">
        <v>1</v>
      </c>
      <c r="CB255" s="260">
        <v>1</v>
      </c>
    </row>
    <row r="256" spans="1:80">
      <c r="A256" s="269"/>
      <c r="B256" s="272"/>
      <c r="C256" s="1097" t="s">
        <v>485</v>
      </c>
      <c r="D256" s="1098"/>
      <c r="E256" s="273">
        <v>1</v>
      </c>
      <c r="F256" s="274"/>
      <c r="G256" s="275"/>
      <c r="H256" s="276"/>
      <c r="I256" s="270"/>
      <c r="J256" s="277"/>
      <c r="K256" s="270"/>
      <c r="M256" s="271" t="s">
        <v>485</v>
      </c>
      <c r="O256" s="260"/>
    </row>
    <row r="257" spans="1:80">
      <c r="A257" s="261">
        <v>94</v>
      </c>
      <c r="B257" s="262" t="s">
        <v>486</v>
      </c>
      <c r="C257" s="263" t="s">
        <v>487</v>
      </c>
      <c r="D257" s="264" t="s">
        <v>183</v>
      </c>
      <c r="E257" s="265">
        <v>40</v>
      </c>
      <c r="F257" s="265"/>
      <c r="G257" s="266">
        <f>E257*F257</f>
        <v>0</v>
      </c>
      <c r="H257" s="267">
        <v>4.5289999999999997E-2</v>
      </c>
      <c r="I257" s="268">
        <f>E257*H257</f>
        <v>1.8115999999999999</v>
      </c>
      <c r="J257" s="267">
        <v>0</v>
      </c>
      <c r="K257" s="268">
        <f>E257*J257</f>
        <v>0</v>
      </c>
      <c r="O257" s="260">
        <v>2</v>
      </c>
      <c r="AA257" s="233">
        <v>1</v>
      </c>
      <c r="AB257" s="233">
        <v>1</v>
      </c>
      <c r="AC257" s="233">
        <v>1</v>
      </c>
      <c r="AZ257" s="233">
        <v>1</v>
      </c>
      <c r="BA257" s="233">
        <f>IF(AZ257=1,G257,0)</f>
        <v>0</v>
      </c>
      <c r="BB257" s="233">
        <f>IF(AZ257=2,G257,0)</f>
        <v>0</v>
      </c>
      <c r="BC257" s="233">
        <f>IF(AZ257=3,G257,0)</f>
        <v>0</v>
      </c>
      <c r="BD257" s="233">
        <f>IF(AZ257=4,G257,0)</f>
        <v>0</v>
      </c>
      <c r="BE257" s="233">
        <f>IF(AZ257=5,G257,0)</f>
        <v>0</v>
      </c>
      <c r="CA257" s="260">
        <v>1</v>
      </c>
      <c r="CB257" s="260">
        <v>1</v>
      </c>
    </row>
    <row r="258" spans="1:80">
      <c r="A258" s="269"/>
      <c r="B258" s="272"/>
      <c r="C258" s="1097" t="s">
        <v>488</v>
      </c>
      <c r="D258" s="1098"/>
      <c r="E258" s="273">
        <v>40</v>
      </c>
      <c r="F258" s="274"/>
      <c r="G258" s="275"/>
      <c r="H258" s="276"/>
      <c r="I258" s="270"/>
      <c r="J258" s="277"/>
      <c r="K258" s="270"/>
      <c r="M258" s="271" t="s">
        <v>488</v>
      </c>
      <c r="O258" s="260"/>
    </row>
    <row r="259" spans="1:80">
      <c r="A259" s="261">
        <v>95</v>
      </c>
      <c r="B259" s="262" t="s">
        <v>489</v>
      </c>
      <c r="C259" s="263" t="s">
        <v>490</v>
      </c>
      <c r="D259" s="264" t="s">
        <v>183</v>
      </c>
      <c r="E259" s="265">
        <v>5</v>
      </c>
      <c r="F259" s="265"/>
      <c r="G259" s="266">
        <f>E259*F259</f>
        <v>0</v>
      </c>
      <c r="H259" s="267">
        <v>5.4219999999999997E-2</v>
      </c>
      <c r="I259" s="268">
        <f>E259*H259</f>
        <v>0.27110000000000001</v>
      </c>
      <c r="J259" s="267">
        <v>0</v>
      </c>
      <c r="K259" s="268">
        <f>E259*J259</f>
        <v>0</v>
      </c>
      <c r="O259" s="260">
        <v>2</v>
      </c>
      <c r="AA259" s="233">
        <v>1</v>
      </c>
      <c r="AB259" s="233">
        <v>1</v>
      </c>
      <c r="AC259" s="233">
        <v>1</v>
      </c>
      <c r="AZ259" s="233">
        <v>1</v>
      </c>
      <c r="BA259" s="233">
        <f>IF(AZ259=1,G259,0)</f>
        <v>0</v>
      </c>
      <c r="BB259" s="233">
        <f>IF(AZ259=2,G259,0)</f>
        <v>0</v>
      </c>
      <c r="BC259" s="233">
        <f>IF(AZ259=3,G259,0)</f>
        <v>0</v>
      </c>
      <c r="BD259" s="233">
        <f>IF(AZ259=4,G259,0)</f>
        <v>0</v>
      </c>
      <c r="BE259" s="233">
        <f>IF(AZ259=5,G259,0)</f>
        <v>0</v>
      </c>
      <c r="CA259" s="260">
        <v>1</v>
      </c>
      <c r="CB259" s="260">
        <v>1</v>
      </c>
    </row>
    <row r="260" spans="1:80">
      <c r="A260" s="269"/>
      <c r="B260" s="272"/>
      <c r="C260" s="1097" t="s">
        <v>491</v>
      </c>
      <c r="D260" s="1098"/>
      <c r="E260" s="273">
        <v>5</v>
      </c>
      <c r="F260" s="274"/>
      <c r="G260" s="275"/>
      <c r="H260" s="276"/>
      <c r="I260" s="270"/>
      <c r="J260" s="277"/>
      <c r="K260" s="270"/>
      <c r="M260" s="271" t="s">
        <v>491</v>
      </c>
      <c r="O260" s="260"/>
    </row>
    <row r="261" spans="1:80">
      <c r="A261" s="261">
        <v>96</v>
      </c>
      <c r="B261" s="262" t="s">
        <v>492</v>
      </c>
      <c r="C261" s="263" t="s">
        <v>493</v>
      </c>
      <c r="D261" s="264" t="s">
        <v>183</v>
      </c>
      <c r="E261" s="265">
        <v>30</v>
      </c>
      <c r="F261" s="265"/>
      <c r="G261" s="266">
        <f>E261*F261</f>
        <v>0</v>
      </c>
      <c r="H261" s="267">
        <v>8.1059999999999993E-2</v>
      </c>
      <c r="I261" s="268">
        <f>E261*H261</f>
        <v>2.4318</v>
      </c>
      <c r="J261" s="267">
        <v>0</v>
      </c>
      <c r="K261" s="268">
        <f>E261*J261</f>
        <v>0</v>
      </c>
      <c r="O261" s="260">
        <v>2</v>
      </c>
      <c r="AA261" s="233">
        <v>1</v>
      </c>
      <c r="AB261" s="233">
        <v>1</v>
      </c>
      <c r="AC261" s="233">
        <v>1</v>
      </c>
      <c r="AZ261" s="233">
        <v>1</v>
      </c>
      <c r="BA261" s="233">
        <f>IF(AZ261=1,G261,0)</f>
        <v>0</v>
      </c>
      <c r="BB261" s="233">
        <f>IF(AZ261=2,G261,0)</f>
        <v>0</v>
      </c>
      <c r="BC261" s="233">
        <f>IF(AZ261=3,G261,0)</f>
        <v>0</v>
      </c>
      <c r="BD261" s="233">
        <f>IF(AZ261=4,G261,0)</f>
        <v>0</v>
      </c>
      <c r="BE261" s="233">
        <f>IF(AZ261=5,G261,0)</f>
        <v>0</v>
      </c>
      <c r="CA261" s="260">
        <v>1</v>
      </c>
      <c r="CB261" s="260">
        <v>1</v>
      </c>
    </row>
    <row r="262" spans="1:80">
      <c r="A262" s="269"/>
      <c r="B262" s="272"/>
      <c r="C262" s="1097" t="s">
        <v>494</v>
      </c>
      <c r="D262" s="1098"/>
      <c r="E262" s="273">
        <v>30</v>
      </c>
      <c r="F262" s="274"/>
      <c r="G262" s="275"/>
      <c r="H262" s="276"/>
      <c r="I262" s="270"/>
      <c r="J262" s="277"/>
      <c r="K262" s="270"/>
      <c r="M262" s="271" t="s">
        <v>494</v>
      </c>
      <c r="O262" s="260"/>
    </row>
    <row r="263" spans="1:80">
      <c r="A263" s="261">
        <v>97</v>
      </c>
      <c r="B263" s="262" t="s">
        <v>495</v>
      </c>
      <c r="C263" s="263" t="s">
        <v>496</v>
      </c>
      <c r="D263" s="264" t="s">
        <v>183</v>
      </c>
      <c r="E263" s="265">
        <v>15</v>
      </c>
      <c r="F263" s="265"/>
      <c r="G263" s="266">
        <f>E263*F263</f>
        <v>0</v>
      </c>
      <c r="H263" s="267">
        <v>0.10784000000000001</v>
      </c>
      <c r="I263" s="268">
        <f>E263*H263</f>
        <v>1.6176000000000001</v>
      </c>
      <c r="J263" s="267">
        <v>0</v>
      </c>
      <c r="K263" s="268">
        <f>E263*J263</f>
        <v>0</v>
      </c>
      <c r="O263" s="260">
        <v>2</v>
      </c>
      <c r="AA263" s="233">
        <v>1</v>
      </c>
      <c r="AB263" s="233">
        <v>1</v>
      </c>
      <c r="AC263" s="233">
        <v>1</v>
      </c>
      <c r="AZ263" s="233">
        <v>1</v>
      </c>
      <c r="BA263" s="233">
        <f>IF(AZ263=1,G263,0)</f>
        <v>0</v>
      </c>
      <c r="BB263" s="233">
        <f>IF(AZ263=2,G263,0)</f>
        <v>0</v>
      </c>
      <c r="BC263" s="233">
        <f>IF(AZ263=3,G263,0)</f>
        <v>0</v>
      </c>
      <c r="BD263" s="233">
        <f>IF(AZ263=4,G263,0)</f>
        <v>0</v>
      </c>
      <c r="BE263" s="233">
        <f>IF(AZ263=5,G263,0)</f>
        <v>0</v>
      </c>
      <c r="CA263" s="260">
        <v>1</v>
      </c>
      <c r="CB263" s="260">
        <v>1</v>
      </c>
    </row>
    <row r="264" spans="1:80">
      <c r="A264" s="269"/>
      <c r="B264" s="272"/>
      <c r="C264" s="1097" t="s">
        <v>497</v>
      </c>
      <c r="D264" s="1098"/>
      <c r="E264" s="273">
        <v>15</v>
      </c>
      <c r="F264" s="274"/>
      <c r="G264" s="275"/>
      <c r="H264" s="276"/>
      <c r="I264" s="270"/>
      <c r="J264" s="277"/>
      <c r="K264" s="270"/>
      <c r="M264" s="271" t="s">
        <v>497</v>
      </c>
      <c r="O264" s="260"/>
    </row>
    <row r="265" spans="1:80">
      <c r="A265" s="261">
        <v>98</v>
      </c>
      <c r="B265" s="262" t="s">
        <v>498</v>
      </c>
      <c r="C265" s="263" t="s">
        <v>499</v>
      </c>
      <c r="D265" s="264" t="s">
        <v>207</v>
      </c>
      <c r="E265" s="265">
        <v>9.1999999999999998E-2</v>
      </c>
      <c r="F265" s="265"/>
      <c r="G265" s="266">
        <f>E265*F265</f>
        <v>0</v>
      </c>
      <c r="H265" s="267">
        <v>2.52501</v>
      </c>
      <c r="I265" s="268">
        <f>E265*H265</f>
        <v>0.23230091999999999</v>
      </c>
      <c r="J265" s="267">
        <v>0</v>
      </c>
      <c r="K265" s="268">
        <f>E265*J265</f>
        <v>0</v>
      </c>
      <c r="O265" s="260">
        <v>2</v>
      </c>
      <c r="AA265" s="233">
        <v>1</v>
      </c>
      <c r="AB265" s="233">
        <v>1</v>
      </c>
      <c r="AC265" s="233">
        <v>1</v>
      </c>
      <c r="AZ265" s="233">
        <v>1</v>
      </c>
      <c r="BA265" s="233">
        <f>IF(AZ265=1,G265,0)</f>
        <v>0</v>
      </c>
      <c r="BB265" s="233">
        <f>IF(AZ265=2,G265,0)</f>
        <v>0</v>
      </c>
      <c r="BC265" s="233">
        <f>IF(AZ265=3,G265,0)</f>
        <v>0</v>
      </c>
      <c r="BD265" s="233">
        <f>IF(AZ265=4,G265,0)</f>
        <v>0</v>
      </c>
      <c r="BE265" s="233">
        <f>IF(AZ265=5,G265,0)</f>
        <v>0</v>
      </c>
      <c r="CA265" s="260">
        <v>1</v>
      </c>
      <c r="CB265" s="260">
        <v>1</v>
      </c>
    </row>
    <row r="266" spans="1:80">
      <c r="A266" s="269"/>
      <c r="B266" s="272"/>
      <c r="C266" s="1097" t="s">
        <v>500</v>
      </c>
      <c r="D266" s="1098"/>
      <c r="E266" s="273">
        <v>9.1999999999999998E-2</v>
      </c>
      <c r="F266" s="274"/>
      <c r="G266" s="275"/>
      <c r="H266" s="276"/>
      <c r="I266" s="270"/>
      <c r="J266" s="277"/>
      <c r="K266" s="270"/>
      <c r="M266" s="271" t="s">
        <v>500</v>
      </c>
      <c r="O266" s="260"/>
    </row>
    <row r="267" spans="1:80">
      <c r="A267" s="261">
        <v>99</v>
      </c>
      <c r="B267" s="262" t="s">
        <v>501</v>
      </c>
      <c r="C267" s="263" t="s">
        <v>502</v>
      </c>
      <c r="D267" s="264" t="s">
        <v>190</v>
      </c>
      <c r="E267" s="265">
        <v>1</v>
      </c>
      <c r="F267" s="265"/>
      <c r="G267" s="266">
        <f>E267*F267</f>
        <v>0</v>
      </c>
      <c r="H267" s="267">
        <v>8.8400000000000006E-3</v>
      </c>
      <c r="I267" s="268">
        <f>E267*H267</f>
        <v>8.8400000000000006E-3</v>
      </c>
      <c r="J267" s="267">
        <v>0</v>
      </c>
      <c r="K267" s="268">
        <f>E267*J267</f>
        <v>0</v>
      </c>
      <c r="O267" s="260">
        <v>2</v>
      </c>
      <c r="AA267" s="233">
        <v>1</v>
      </c>
      <c r="AB267" s="233">
        <v>1</v>
      </c>
      <c r="AC267" s="233">
        <v>1</v>
      </c>
      <c r="AZ267" s="233">
        <v>1</v>
      </c>
      <c r="BA267" s="233">
        <f>IF(AZ267=1,G267,0)</f>
        <v>0</v>
      </c>
      <c r="BB267" s="233">
        <f>IF(AZ267=2,G267,0)</f>
        <v>0</v>
      </c>
      <c r="BC267" s="233">
        <f>IF(AZ267=3,G267,0)</f>
        <v>0</v>
      </c>
      <c r="BD267" s="233">
        <f>IF(AZ267=4,G267,0)</f>
        <v>0</v>
      </c>
      <c r="BE267" s="233">
        <f>IF(AZ267=5,G267,0)</f>
        <v>0</v>
      </c>
      <c r="CA267" s="260">
        <v>1</v>
      </c>
      <c r="CB267" s="260">
        <v>1</v>
      </c>
    </row>
    <row r="268" spans="1:80">
      <c r="A268" s="269"/>
      <c r="B268" s="272"/>
      <c r="C268" s="1097" t="s">
        <v>503</v>
      </c>
      <c r="D268" s="1098"/>
      <c r="E268" s="273">
        <v>1</v>
      </c>
      <c r="F268" s="274"/>
      <c r="G268" s="275"/>
      <c r="H268" s="276"/>
      <c r="I268" s="270"/>
      <c r="J268" s="277"/>
      <c r="K268" s="270"/>
      <c r="M268" s="271" t="s">
        <v>503</v>
      </c>
      <c r="O268" s="260"/>
    </row>
    <row r="269" spans="1:80">
      <c r="A269" s="261">
        <v>100</v>
      </c>
      <c r="B269" s="262" t="s">
        <v>504</v>
      </c>
      <c r="C269" s="263" t="s">
        <v>505</v>
      </c>
      <c r="D269" s="264" t="s">
        <v>190</v>
      </c>
      <c r="E269" s="265">
        <v>1</v>
      </c>
      <c r="F269" s="265"/>
      <c r="G269" s="266">
        <f>E269*F269</f>
        <v>0</v>
      </c>
      <c r="H269" s="267">
        <v>0</v>
      </c>
      <c r="I269" s="268">
        <f>E269*H269</f>
        <v>0</v>
      </c>
      <c r="J269" s="267">
        <v>0</v>
      </c>
      <c r="K269" s="268">
        <f>E269*J269</f>
        <v>0</v>
      </c>
      <c r="O269" s="260">
        <v>2</v>
      </c>
      <c r="AA269" s="233">
        <v>1</v>
      </c>
      <c r="AB269" s="233">
        <v>1</v>
      </c>
      <c r="AC269" s="233">
        <v>1</v>
      </c>
      <c r="AZ269" s="233">
        <v>1</v>
      </c>
      <c r="BA269" s="233">
        <f>IF(AZ269=1,G269,0)</f>
        <v>0</v>
      </c>
      <c r="BB269" s="233">
        <f>IF(AZ269=2,G269,0)</f>
        <v>0</v>
      </c>
      <c r="BC269" s="233">
        <f>IF(AZ269=3,G269,0)</f>
        <v>0</v>
      </c>
      <c r="BD269" s="233">
        <f>IF(AZ269=4,G269,0)</f>
        <v>0</v>
      </c>
      <c r="BE269" s="233">
        <f>IF(AZ269=5,G269,0)</f>
        <v>0</v>
      </c>
      <c r="CA269" s="260">
        <v>1</v>
      </c>
      <c r="CB269" s="260">
        <v>1</v>
      </c>
    </row>
    <row r="270" spans="1:80">
      <c r="A270" s="261">
        <v>101</v>
      </c>
      <c r="B270" s="262" t="s">
        <v>506</v>
      </c>
      <c r="C270" s="263" t="s">
        <v>507</v>
      </c>
      <c r="D270" s="264" t="s">
        <v>255</v>
      </c>
      <c r="E270" s="265">
        <v>1.2500000000000001E-2</v>
      </c>
      <c r="F270" s="265"/>
      <c r="G270" s="266">
        <f>E270*F270</f>
        <v>0</v>
      </c>
      <c r="H270" s="267">
        <v>1.01292</v>
      </c>
      <c r="I270" s="268">
        <f>E270*H270</f>
        <v>1.2661500000000001E-2</v>
      </c>
      <c r="J270" s="267">
        <v>0</v>
      </c>
      <c r="K270" s="268">
        <f>E270*J270</f>
        <v>0</v>
      </c>
      <c r="O270" s="260">
        <v>2</v>
      </c>
      <c r="AA270" s="233">
        <v>1</v>
      </c>
      <c r="AB270" s="233">
        <v>1</v>
      </c>
      <c r="AC270" s="233">
        <v>1</v>
      </c>
      <c r="AZ270" s="233">
        <v>1</v>
      </c>
      <c r="BA270" s="233">
        <f>IF(AZ270=1,G270,0)</f>
        <v>0</v>
      </c>
      <c r="BB270" s="233">
        <f>IF(AZ270=2,G270,0)</f>
        <v>0</v>
      </c>
      <c r="BC270" s="233">
        <f>IF(AZ270=3,G270,0)</f>
        <v>0</v>
      </c>
      <c r="BD270" s="233">
        <f>IF(AZ270=4,G270,0)</f>
        <v>0</v>
      </c>
      <c r="BE270" s="233">
        <f>IF(AZ270=5,G270,0)</f>
        <v>0</v>
      </c>
      <c r="CA270" s="260">
        <v>1</v>
      </c>
      <c r="CB270" s="260">
        <v>1</v>
      </c>
    </row>
    <row r="271" spans="1:80">
      <c r="A271" s="269"/>
      <c r="B271" s="272"/>
      <c r="C271" s="1097" t="s">
        <v>508</v>
      </c>
      <c r="D271" s="1098"/>
      <c r="E271" s="273">
        <v>3.8E-3</v>
      </c>
      <c r="F271" s="274"/>
      <c r="G271" s="275"/>
      <c r="H271" s="276"/>
      <c r="I271" s="270"/>
      <c r="J271" s="277"/>
      <c r="K271" s="270"/>
      <c r="M271" s="271" t="s">
        <v>508</v>
      </c>
      <c r="O271" s="260"/>
    </row>
    <row r="272" spans="1:80">
      <c r="A272" s="269"/>
      <c r="B272" s="272"/>
      <c r="C272" s="1097" t="s">
        <v>509</v>
      </c>
      <c r="D272" s="1098"/>
      <c r="E272" s="273">
        <v>8.6E-3</v>
      </c>
      <c r="F272" s="274"/>
      <c r="G272" s="275"/>
      <c r="H272" s="276"/>
      <c r="I272" s="270"/>
      <c r="J272" s="277"/>
      <c r="K272" s="270"/>
      <c r="M272" s="271" t="s">
        <v>509</v>
      </c>
      <c r="O272" s="260"/>
    </row>
    <row r="273" spans="1:80">
      <c r="A273" s="261">
        <v>102</v>
      </c>
      <c r="B273" s="262" t="s">
        <v>510</v>
      </c>
      <c r="C273" s="263" t="s">
        <v>511</v>
      </c>
      <c r="D273" s="264" t="s">
        <v>309</v>
      </c>
      <c r="E273" s="265">
        <v>34.75</v>
      </c>
      <c r="F273" s="265"/>
      <c r="G273" s="266">
        <f>E273*F273</f>
        <v>0</v>
      </c>
      <c r="H273" s="267">
        <v>2.7999999999999998E-4</v>
      </c>
      <c r="I273" s="268">
        <f>E273*H273</f>
        <v>9.7299999999999991E-3</v>
      </c>
      <c r="J273" s="267">
        <v>0</v>
      </c>
      <c r="K273" s="268">
        <f>E273*J273</f>
        <v>0</v>
      </c>
      <c r="O273" s="260">
        <v>2</v>
      </c>
      <c r="AA273" s="233">
        <v>1</v>
      </c>
      <c r="AB273" s="233">
        <v>1</v>
      </c>
      <c r="AC273" s="233">
        <v>1</v>
      </c>
      <c r="AZ273" s="233">
        <v>1</v>
      </c>
      <c r="BA273" s="233">
        <f>IF(AZ273=1,G273,0)</f>
        <v>0</v>
      </c>
      <c r="BB273" s="233">
        <f>IF(AZ273=2,G273,0)</f>
        <v>0</v>
      </c>
      <c r="BC273" s="233">
        <f>IF(AZ273=3,G273,0)</f>
        <v>0</v>
      </c>
      <c r="BD273" s="233">
        <f>IF(AZ273=4,G273,0)</f>
        <v>0</v>
      </c>
      <c r="BE273" s="233">
        <f>IF(AZ273=5,G273,0)</f>
        <v>0</v>
      </c>
      <c r="CA273" s="260">
        <v>1</v>
      </c>
      <c r="CB273" s="260">
        <v>1</v>
      </c>
    </row>
    <row r="274" spans="1:80">
      <c r="A274" s="269"/>
      <c r="B274" s="272"/>
      <c r="C274" s="1097" t="s">
        <v>512</v>
      </c>
      <c r="D274" s="1098"/>
      <c r="E274" s="273">
        <v>13.5</v>
      </c>
      <c r="F274" s="274"/>
      <c r="G274" s="275"/>
      <c r="H274" s="276"/>
      <c r="I274" s="270"/>
      <c r="J274" s="277"/>
      <c r="K274" s="270"/>
      <c r="M274" s="271" t="s">
        <v>512</v>
      </c>
      <c r="O274" s="260"/>
    </row>
    <row r="275" spans="1:80">
      <c r="A275" s="269"/>
      <c r="B275" s="272"/>
      <c r="C275" s="1097" t="s">
        <v>513</v>
      </c>
      <c r="D275" s="1098"/>
      <c r="E275" s="273">
        <v>10</v>
      </c>
      <c r="F275" s="274"/>
      <c r="G275" s="275"/>
      <c r="H275" s="276"/>
      <c r="I275" s="270"/>
      <c r="J275" s="277"/>
      <c r="K275" s="270"/>
      <c r="M275" s="271" t="s">
        <v>513</v>
      </c>
      <c r="O275" s="260"/>
    </row>
    <row r="276" spans="1:80">
      <c r="A276" s="269"/>
      <c r="B276" s="272"/>
      <c r="C276" s="1097" t="s">
        <v>514</v>
      </c>
      <c r="D276" s="1098"/>
      <c r="E276" s="273">
        <v>1.5</v>
      </c>
      <c r="F276" s="274"/>
      <c r="G276" s="275"/>
      <c r="H276" s="276"/>
      <c r="I276" s="270"/>
      <c r="J276" s="277"/>
      <c r="K276" s="270"/>
      <c r="M276" s="271" t="s">
        <v>514</v>
      </c>
      <c r="O276" s="260"/>
    </row>
    <row r="277" spans="1:80">
      <c r="A277" s="269"/>
      <c r="B277" s="272"/>
      <c r="C277" s="1097" t="s">
        <v>515</v>
      </c>
      <c r="D277" s="1098"/>
      <c r="E277" s="273">
        <v>9.75</v>
      </c>
      <c r="F277" s="274"/>
      <c r="G277" s="275"/>
      <c r="H277" s="276"/>
      <c r="I277" s="270"/>
      <c r="J277" s="277"/>
      <c r="K277" s="270"/>
      <c r="M277" s="271" t="s">
        <v>515</v>
      </c>
      <c r="O277" s="260"/>
    </row>
    <row r="278" spans="1:80">
      <c r="A278" s="261">
        <v>103</v>
      </c>
      <c r="B278" s="262" t="s">
        <v>516</v>
      </c>
      <c r="C278" s="263" t="s">
        <v>517</v>
      </c>
      <c r="D278" s="264" t="s">
        <v>190</v>
      </c>
      <c r="E278" s="265">
        <v>121.1134</v>
      </c>
      <c r="F278" s="265"/>
      <c r="G278" s="266">
        <f>E278*F278</f>
        <v>0</v>
      </c>
      <c r="H278" s="267">
        <v>0.11666</v>
      </c>
      <c r="I278" s="268">
        <f>E278*H278</f>
        <v>14.129089243999999</v>
      </c>
      <c r="J278" s="267">
        <v>0</v>
      </c>
      <c r="K278" s="268">
        <f>E278*J278</f>
        <v>0</v>
      </c>
      <c r="O278" s="260">
        <v>2</v>
      </c>
      <c r="AA278" s="233">
        <v>1</v>
      </c>
      <c r="AB278" s="233">
        <v>1</v>
      </c>
      <c r="AC278" s="233">
        <v>1</v>
      </c>
      <c r="AZ278" s="233">
        <v>1</v>
      </c>
      <c r="BA278" s="233">
        <f>IF(AZ278=1,G278,0)</f>
        <v>0</v>
      </c>
      <c r="BB278" s="233">
        <f>IF(AZ278=2,G278,0)</f>
        <v>0</v>
      </c>
      <c r="BC278" s="233">
        <f>IF(AZ278=3,G278,0)</f>
        <v>0</v>
      </c>
      <c r="BD278" s="233">
        <f>IF(AZ278=4,G278,0)</f>
        <v>0</v>
      </c>
      <c r="BE278" s="233">
        <f>IF(AZ278=5,G278,0)</f>
        <v>0</v>
      </c>
      <c r="CA278" s="260">
        <v>1</v>
      </c>
      <c r="CB278" s="260">
        <v>1</v>
      </c>
    </row>
    <row r="279" spans="1:80">
      <c r="A279" s="269"/>
      <c r="B279" s="272"/>
      <c r="C279" s="1097" t="s">
        <v>518</v>
      </c>
      <c r="D279" s="1098"/>
      <c r="E279" s="273">
        <v>96.491399999999999</v>
      </c>
      <c r="F279" s="274"/>
      <c r="G279" s="275"/>
      <c r="H279" s="276"/>
      <c r="I279" s="270"/>
      <c r="J279" s="277"/>
      <c r="K279" s="270"/>
      <c r="M279" s="271" t="s">
        <v>518</v>
      </c>
      <c r="O279" s="260"/>
    </row>
    <row r="280" spans="1:80">
      <c r="A280" s="269"/>
      <c r="B280" s="272"/>
      <c r="C280" s="1097" t="s">
        <v>519</v>
      </c>
      <c r="D280" s="1098"/>
      <c r="E280" s="273">
        <v>24.622</v>
      </c>
      <c r="F280" s="274"/>
      <c r="G280" s="275"/>
      <c r="H280" s="276"/>
      <c r="I280" s="270"/>
      <c r="J280" s="277"/>
      <c r="K280" s="270"/>
      <c r="M280" s="271" t="s">
        <v>519</v>
      </c>
      <c r="O280" s="260"/>
    </row>
    <row r="281" spans="1:80" ht="20">
      <c r="A281" s="261">
        <v>104</v>
      </c>
      <c r="B281" s="262" t="s">
        <v>520</v>
      </c>
      <c r="C281" s="263" t="s">
        <v>521</v>
      </c>
      <c r="D281" s="264" t="s">
        <v>190</v>
      </c>
      <c r="E281" s="265">
        <v>19.015999999999998</v>
      </c>
      <c r="F281" s="265"/>
      <c r="G281" s="266">
        <f>E281*F281</f>
        <v>0</v>
      </c>
      <c r="H281" s="267">
        <v>4.6559999999999997E-2</v>
      </c>
      <c r="I281" s="268">
        <f>E281*H281</f>
        <v>0.88538495999999989</v>
      </c>
      <c r="J281" s="267">
        <v>0</v>
      </c>
      <c r="K281" s="268">
        <f>E281*J281</f>
        <v>0</v>
      </c>
      <c r="O281" s="260">
        <v>2</v>
      </c>
      <c r="AA281" s="233">
        <v>1</v>
      </c>
      <c r="AB281" s="233">
        <v>1</v>
      </c>
      <c r="AC281" s="233">
        <v>1</v>
      </c>
      <c r="AZ281" s="233">
        <v>1</v>
      </c>
      <c r="BA281" s="233">
        <f>IF(AZ281=1,G281,0)</f>
        <v>0</v>
      </c>
      <c r="BB281" s="233">
        <f>IF(AZ281=2,G281,0)</f>
        <v>0</v>
      </c>
      <c r="BC281" s="233">
        <f>IF(AZ281=3,G281,0)</f>
        <v>0</v>
      </c>
      <c r="BD281" s="233">
        <f>IF(AZ281=4,G281,0)</f>
        <v>0</v>
      </c>
      <c r="BE281" s="233">
        <f>IF(AZ281=5,G281,0)</f>
        <v>0</v>
      </c>
      <c r="CA281" s="260">
        <v>1</v>
      </c>
      <c r="CB281" s="260">
        <v>1</v>
      </c>
    </row>
    <row r="282" spans="1:80">
      <c r="A282" s="269"/>
      <c r="B282" s="272"/>
      <c r="C282" s="1097" t="s">
        <v>522</v>
      </c>
      <c r="D282" s="1098"/>
      <c r="E282" s="273">
        <v>19.015999999999998</v>
      </c>
      <c r="F282" s="274"/>
      <c r="G282" s="275"/>
      <c r="H282" s="276"/>
      <c r="I282" s="270"/>
      <c r="J282" s="277"/>
      <c r="K282" s="270"/>
      <c r="M282" s="271" t="s">
        <v>522</v>
      </c>
      <c r="O282" s="260"/>
    </row>
    <row r="283" spans="1:80" ht="20">
      <c r="A283" s="261">
        <v>105</v>
      </c>
      <c r="B283" s="262" t="s">
        <v>523</v>
      </c>
      <c r="C283" s="263" t="s">
        <v>524</v>
      </c>
      <c r="D283" s="264" t="s">
        <v>190</v>
      </c>
      <c r="E283" s="265">
        <v>56.395000000000003</v>
      </c>
      <c r="F283" s="265"/>
      <c r="G283" s="266">
        <f>E283*F283</f>
        <v>0</v>
      </c>
      <c r="H283" s="267">
        <v>4.6559999999999997E-2</v>
      </c>
      <c r="I283" s="268">
        <f>E283*H283</f>
        <v>2.6257511999999998</v>
      </c>
      <c r="J283" s="267">
        <v>0</v>
      </c>
      <c r="K283" s="268">
        <f>E283*J283</f>
        <v>0</v>
      </c>
      <c r="O283" s="260">
        <v>2</v>
      </c>
      <c r="AA283" s="233">
        <v>1</v>
      </c>
      <c r="AB283" s="233">
        <v>1</v>
      </c>
      <c r="AC283" s="233">
        <v>1</v>
      </c>
      <c r="AZ283" s="233">
        <v>1</v>
      </c>
      <c r="BA283" s="233">
        <f>IF(AZ283=1,G283,0)</f>
        <v>0</v>
      </c>
      <c r="BB283" s="233">
        <f>IF(AZ283=2,G283,0)</f>
        <v>0</v>
      </c>
      <c r="BC283" s="233">
        <f>IF(AZ283=3,G283,0)</f>
        <v>0</v>
      </c>
      <c r="BD283" s="233">
        <f>IF(AZ283=4,G283,0)</f>
        <v>0</v>
      </c>
      <c r="BE283" s="233">
        <f>IF(AZ283=5,G283,0)</f>
        <v>0</v>
      </c>
      <c r="CA283" s="260">
        <v>1</v>
      </c>
      <c r="CB283" s="260">
        <v>1</v>
      </c>
    </row>
    <row r="284" spans="1:80">
      <c r="A284" s="269"/>
      <c r="B284" s="272"/>
      <c r="C284" s="1097" t="s">
        <v>525</v>
      </c>
      <c r="D284" s="1098"/>
      <c r="E284" s="273">
        <v>29.620999999999999</v>
      </c>
      <c r="F284" s="274"/>
      <c r="G284" s="275"/>
      <c r="H284" s="276"/>
      <c r="I284" s="270"/>
      <c r="J284" s="277"/>
      <c r="K284" s="270"/>
      <c r="M284" s="271" t="s">
        <v>525</v>
      </c>
      <c r="O284" s="260"/>
    </row>
    <row r="285" spans="1:80">
      <c r="A285" s="269"/>
      <c r="B285" s="272"/>
      <c r="C285" s="1097" t="s">
        <v>526</v>
      </c>
      <c r="D285" s="1098"/>
      <c r="E285" s="273">
        <v>26.774000000000001</v>
      </c>
      <c r="F285" s="274"/>
      <c r="G285" s="275"/>
      <c r="H285" s="276"/>
      <c r="I285" s="270"/>
      <c r="J285" s="277"/>
      <c r="K285" s="270"/>
      <c r="M285" s="271" t="s">
        <v>526</v>
      </c>
      <c r="O285" s="260"/>
    </row>
    <row r="286" spans="1:80" ht="20">
      <c r="A286" s="261">
        <v>106</v>
      </c>
      <c r="B286" s="262" t="s">
        <v>527</v>
      </c>
      <c r="C286" s="263" t="s">
        <v>528</v>
      </c>
      <c r="D286" s="264" t="s">
        <v>190</v>
      </c>
      <c r="E286" s="265">
        <v>180.6027</v>
      </c>
      <c r="F286" s="265"/>
      <c r="G286" s="266">
        <f>E286*F286</f>
        <v>0</v>
      </c>
      <c r="H286" s="267">
        <v>5.3789999999999998E-2</v>
      </c>
      <c r="I286" s="268">
        <f>E286*H286</f>
        <v>9.7146192329999987</v>
      </c>
      <c r="J286" s="267">
        <v>0</v>
      </c>
      <c r="K286" s="268">
        <f>E286*J286</f>
        <v>0</v>
      </c>
      <c r="O286" s="260">
        <v>2</v>
      </c>
      <c r="AA286" s="233">
        <v>1</v>
      </c>
      <c r="AB286" s="233">
        <v>1</v>
      </c>
      <c r="AC286" s="233">
        <v>1</v>
      </c>
      <c r="AZ286" s="233">
        <v>1</v>
      </c>
      <c r="BA286" s="233">
        <f>IF(AZ286=1,G286,0)</f>
        <v>0</v>
      </c>
      <c r="BB286" s="233">
        <f>IF(AZ286=2,G286,0)</f>
        <v>0</v>
      </c>
      <c r="BC286" s="233">
        <f>IF(AZ286=3,G286,0)</f>
        <v>0</v>
      </c>
      <c r="BD286" s="233">
        <f>IF(AZ286=4,G286,0)</f>
        <v>0</v>
      </c>
      <c r="BE286" s="233">
        <f>IF(AZ286=5,G286,0)</f>
        <v>0</v>
      </c>
      <c r="CA286" s="260">
        <v>1</v>
      </c>
      <c r="CB286" s="260">
        <v>1</v>
      </c>
    </row>
    <row r="287" spans="1:80">
      <c r="A287" s="269"/>
      <c r="B287" s="272"/>
      <c r="C287" s="1097" t="s">
        <v>529</v>
      </c>
      <c r="D287" s="1098"/>
      <c r="E287" s="273">
        <v>90.844200000000001</v>
      </c>
      <c r="F287" s="274"/>
      <c r="G287" s="275"/>
      <c r="H287" s="276"/>
      <c r="I287" s="270"/>
      <c r="J287" s="277"/>
      <c r="K287" s="270"/>
      <c r="M287" s="271" t="s">
        <v>529</v>
      </c>
      <c r="O287" s="260"/>
    </row>
    <row r="288" spans="1:80">
      <c r="A288" s="269"/>
      <c r="B288" s="272"/>
      <c r="C288" s="1097" t="s">
        <v>530</v>
      </c>
      <c r="D288" s="1098"/>
      <c r="E288" s="273">
        <v>89.758499999999998</v>
      </c>
      <c r="F288" s="274"/>
      <c r="G288" s="275"/>
      <c r="H288" s="276"/>
      <c r="I288" s="270"/>
      <c r="J288" s="277"/>
      <c r="K288" s="270"/>
      <c r="M288" s="271" t="s">
        <v>530</v>
      </c>
      <c r="O288" s="260"/>
    </row>
    <row r="289" spans="1:80" ht="20">
      <c r="A289" s="261">
        <v>107</v>
      </c>
      <c r="B289" s="262" t="s">
        <v>531</v>
      </c>
      <c r="C289" s="263" t="s">
        <v>532</v>
      </c>
      <c r="D289" s="264" t="s">
        <v>190</v>
      </c>
      <c r="E289" s="265">
        <v>45.204000000000001</v>
      </c>
      <c r="F289" s="265"/>
      <c r="G289" s="266">
        <f>E289*F289</f>
        <v>0</v>
      </c>
      <c r="H289" s="267">
        <v>5.9790000000000003E-2</v>
      </c>
      <c r="I289" s="268">
        <f>E289*H289</f>
        <v>2.7027471600000004</v>
      </c>
      <c r="J289" s="267">
        <v>0</v>
      </c>
      <c r="K289" s="268">
        <f>E289*J289</f>
        <v>0</v>
      </c>
      <c r="O289" s="260">
        <v>2</v>
      </c>
      <c r="AA289" s="233">
        <v>1</v>
      </c>
      <c r="AB289" s="233">
        <v>1</v>
      </c>
      <c r="AC289" s="233">
        <v>1</v>
      </c>
      <c r="AZ289" s="233">
        <v>1</v>
      </c>
      <c r="BA289" s="233">
        <f>IF(AZ289=1,G289,0)</f>
        <v>0</v>
      </c>
      <c r="BB289" s="233">
        <f>IF(AZ289=2,G289,0)</f>
        <v>0</v>
      </c>
      <c r="BC289" s="233">
        <f>IF(AZ289=3,G289,0)</f>
        <v>0</v>
      </c>
      <c r="BD289" s="233">
        <f>IF(AZ289=4,G289,0)</f>
        <v>0</v>
      </c>
      <c r="BE289" s="233">
        <f>IF(AZ289=5,G289,0)</f>
        <v>0</v>
      </c>
      <c r="CA289" s="260">
        <v>1</v>
      </c>
      <c r="CB289" s="260">
        <v>1</v>
      </c>
    </row>
    <row r="290" spans="1:80">
      <c r="A290" s="269"/>
      <c r="B290" s="272"/>
      <c r="C290" s="1097" t="s">
        <v>533</v>
      </c>
      <c r="D290" s="1098"/>
      <c r="E290" s="273">
        <v>22.943999999999999</v>
      </c>
      <c r="F290" s="274"/>
      <c r="G290" s="275"/>
      <c r="H290" s="276"/>
      <c r="I290" s="270"/>
      <c r="J290" s="277"/>
      <c r="K290" s="270"/>
      <c r="M290" s="271" t="s">
        <v>533</v>
      </c>
      <c r="O290" s="260"/>
    </row>
    <row r="291" spans="1:80">
      <c r="A291" s="269"/>
      <c r="B291" s="272"/>
      <c r="C291" s="1097" t="s">
        <v>534</v>
      </c>
      <c r="D291" s="1098"/>
      <c r="E291" s="273">
        <v>22.26</v>
      </c>
      <c r="F291" s="274"/>
      <c r="G291" s="275"/>
      <c r="H291" s="276"/>
      <c r="I291" s="270"/>
      <c r="J291" s="277"/>
      <c r="K291" s="270"/>
      <c r="M291" s="271" t="s">
        <v>534</v>
      </c>
      <c r="O291" s="260"/>
    </row>
    <row r="292" spans="1:80" ht="20">
      <c r="A292" s="261">
        <v>108</v>
      </c>
      <c r="B292" s="262" t="s">
        <v>535</v>
      </c>
      <c r="C292" s="263" t="s">
        <v>536</v>
      </c>
      <c r="D292" s="264" t="s">
        <v>190</v>
      </c>
      <c r="E292" s="265">
        <v>33.128500000000003</v>
      </c>
      <c r="F292" s="265"/>
      <c r="G292" s="266">
        <f>E292*F292</f>
        <v>0</v>
      </c>
      <c r="H292" s="267">
        <v>5.3789999999999998E-2</v>
      </c>
      <c r="I292" s="268">
        <f>E292*H292</f>
        <v>1.7819820150000001</v>
      </c>
      <c r="J292" s="267">
        <v>0</v>
      </c>
      <c r="K292" s="268">
        <f>E292*J292</f>
        <v>0</v>
      </c>
      <c r="O292" s="260">
        <v>2</v>
      </c>
      <c r="AA292" s="233">
        <v>1</v>
      </c>
      <c r="AB292" s="233">
        <v>1</v>
      </c>
      <c r="AC292" s="233">
        <v>1</v>
      </c>
      <c r="AZ292" s="233">
        <v>1</v>
      </c>
      <c r="BA292" s="233">
        <f>IF(AZ292=1,G292,0)</f>
        <v>0</v>
      </c>
      <c r="BB292" s="233">
        <f>IF(AZ292=2,G292,0)</f>
        <v>0</v>
      </c>
      <c r="BC292" s="233">
        <f>IF(AZ292=3,G292,0)</f>
        <v>0</v>
      </c>
      <c r="BD292" s="233">
        <f>IF(AZ292=4,G292,0)</f>
        <v>0</v>
      </c>
      <c r="BE292" s="233">
        <f>IF(AZ292=5,G292,0)</f>
        <v>0</v>
      </c>
      <c r="CA292" s="260">
        <v>1</v>
      </c>
      <c r="CB292" s="260">
        <v>1</v>
      </c>
    </row>
    <row r="293" spans="1:80">
      <c r="A293" s="269"/>
      <c r="B293" s="272"/>
      <c r="C293" s="1097" t="s">
        <v>537</v>
      </c>
      <c r="D293" s="1098"/>
      <c r="E293" s="273">
        <v>25.311</v>
      </c>
      <c r="F293" s="274"/>
      <c r="G293" s="275"/>
      <c r="H293" s="276"/>
      <c r="I293" s="270"/>
      <c r="J293" s="277"/>
      <c r="K293" s="270"/>
      <c r="M293" s="271" t="s">
        <v>537</v>
      </c>
      <c r="O293" s="260"/>
    </row>
    <row r="294" spans="1:80">
      <c r="A294" s="269"/>
      <c r="B294" s="272"/>
      <c r="C294" s="1097" t="s">
        <v>538</v>
      </c>
      <c r="D294" s="1098"/>
      <c r="E294" s="273">
        <v>7.8174999999999999</v>
      </c>
      <c r="F294" s="274"/>
      <c r="G294" s="275"/>
      <c r="H294" s="276"/>
      <c r="I294" s="270"/>
      <c r="J294" s="277"/>
      <c r="K294" s="270"/>
      <c r="M294" s="271" t="s">
        <v>538</v>
      </c>
      <c r="O294" s="260"/>
    </row>
    <row r="295" spans="1:80" ht="20">
      <c r="A295" s="261">
        <v>109</v>
      </c>
      <c r="B295" s="262" t="s">
        <v>539</v>
      </c>
      <c r="C295" s="263" t="s">
        <v>540</v>
      </c>
      <c r="D295" s="264" t="s">
        <v>190</v>
      </c>
      <c r="E295" s="265">
        <v>16.123000000000001</v>
      </c>
      <c r="F295" s="265"/>
      <c r="G295" s="266">
        <f>E295*F295</f>
        <v>0</v>
      </c>
      <c r="H295" s="267">
        <v>6.0089999999999998E-2</v>
      </c>
      <c r="I295" s="268">
        <f>E295*H295</f>
        <v>0.96883107000000002</v>
      </c>
      <c r="J295" s="267">
        <v>0</v>
      </c>
      <c r="K295" s="268">
        <f>E295*J295</f>
        <v>0</v>
      </c>
      <c r="O295" s="260">
        <v>2</v>
      </c>
      <c r="AA295" s="233">
        <v>1</v>
      </c>
      <c r="AB295" s="233">
        <v>1</v>
      </c>
      <c r="AC295" s="233">
        <v>1</v>
      </c>
      <c r="AZ295" s="233">
        <v>1</v>
      </c>
      <c r="BA295" s="233">
        <f>IF(AZ295=1,G295,0)</f>
        <v>0</v>
      </c>
      <c r="BB295" s="233">
        <f>IF(AZ295=2,G295,0)</f>
        <v>0</v>
      </c>
      <c r="BC295" s="233">
        <f>IF(AZ295=3,G295,0)</f>
        <v>0</v>
      </c>
      <c r="BD295" s="233">
        <f>IF(AZ295=4,G295,0)</f>
        <v>0</v>
      </c>
      <c r="BE295" s="233">
        <f>IF(AZ295=5,G295,0)</f>
        <v>0</v>
      </c>
      <c r="CA295" s="260">
        <v>1</v>
      </c>
      <c r="CB295" s="260">
        <v>1</v>
      </c>
    </row>
    <row r="296" spans="1:80">
      <c r="A296" s="269"/>
      <c r="B296" s="272"/>
      <c r="C296" s="1097" t="s">
        <v>541</v>
      </c>
      <c r="D296" s="1098"/>
      <c r="E296" s="273">
        <v>7.6429999999999998</v>
      </c>
      <c r="F296" s="274"/>
      <c r="G296" s="275"/>
      <c r="H296" s="276"/>
      <c r="I296" s="270"/>
      <c r="J296" s="277"/>
      <c r="K296" s="270"/>
      <c r="M296" s="271" t="s">
        <v>541</v>
      </c>
      <c r="O296" s="260"/>
    </row>
    <row r="297" spans="1:80">
      <c r="A297" s="269"/>
      <c r="B297" s="272"/>
      <c r="C297" s="1097" t="s">
        <v>542</v>
      </c>
      <c r="D297" s="1098"/>
      <c r="E297" s="273">
        <v>8.48</v>
      </c>
      <c r="F297" s="274"/>
      <c r="G297" s="275"/>
      <c r="H297" s="276"/>
      <c r="I297" s="270"/>
      <c r="J297" s="277"/>
      <c r="K297" s="270"/>
      <c r="M297" s="271" t="s">
        <v>542</v>
      </c>
      <c r="O297" s="260"/>
    </row>
    <row r="298" spans="1:80" ht="20">
      <c r="A298" s="261">
        <v>110</v>
      </c>
      <c r="B298" s="262" t="s">
        <v>543</v>
      </c>
      <c r="C298" s="263" t="s">
        <v>544</v>
      </c>
      <c r="D298" s="264" t="s">
        <v>190</v>
      </c>
      <c r="E298" s="265">
        <v>156.75899999999999</v>
      </c>
      <c r="F298" s="265"/>
      <c r="G298" s="266">
        <f>E298*F298</f>
        <v>0</v>
      </c>
      <c r="H298" s="267">
        <v>1.8599999999999998E-2</v>
      </c>
      <c r="I298" s="268">
        <f>E298*H298</f>
        <v>2.9157173999999997</v>
      </c>
      <c r="J298" s="267">
        <v>0</v>
      </c>
      <c r="K298" s="268">
        <f>E298*J298</f>
        <v>0</v>
      </c>
      <c r="O298" s="260">
        <v>2</v>
      </c>
      <c r="AA298" s="233">
        <v>1</v>
      </c>
      <c r="AB298" s="233">
        <v>1</v>
      </c>
      <c r="AC298" s="233">
        <v>1</v>
      </c>
      <c r="AZ298" s="233">
        <v>1</v>
      </c>
      <c r="BA298" s="233">
        <f>IF(AZ298=1,G298,0)</f>
        <v>0</v>
      </c>
      <c r="BB298" s="233">
        <f>IF(AZ298=2,G298,0)</f>
        <v>0</v>
      </c>
      <c r="BC298" s="233">
        <f>IF(AZ298=3,G298,0)</f>
        <v>0</v>
      </c>
      <c r="BD298" s="233">
        <f>IF(AZ298=4,G298,0)</f>
        <v>0</v>
      </c>
      <c r="BE298" s="233">
        <f>IF(AZ298=5,G298,0)</f>
        <v>0</v>
      </c>
      <c r="CA298" s="260">
        <v>1</v>
      </c>
      <c r="CB298" s="260">
        <v>1</v>
      </c>
    </row>
    <row r="299" spans="1:80">
      <c r="A299" s="269"/>
      <c r="B299" s="272"/>
      <c r="C299" s="1097" t="s">
        <v>416</v>
      </c>
      <c r="D299" s="1098"/>
      <c r="E299" s="273">
        <v>156.75899999999999</v>
      </c>
      <c r="F299" s="274"/>
      <c r="G299" s="275"/>
      <c r="H299" s="276"/>
      <c r="I299" s="270"/>
      <c r="J299" s="277"/>
      <c r="K299" s="270"/>
      <c r="M299" s="271" t="s">
        <v>416</v>
      </c>
      <c r="O299" s="260"/>
    </row>
    <row r="300" spans="1:80" ht="20">
      <c r="A300" s="261">
        <v>111</v>
      </c>
      <c r="B300" s="262" t="s">
        <v>545</v>
      </c>
      <c r="C300" s="263" t="s">
        <v>546</v>
      </c>
      <c r="D300" s="264" t="s">
        <v>190</v>
      </c>
      <c r="E300" s="265">
        <v>144.4</v>
      </c>
      <c r="F300" s="265"/>
      <c r="G300" s="266">
        <f>E300*F300</f>
        <v>0</v>
      </c>
      <c r="H300" s="267">
        <v>2.017E-2</v>
      </c>
      <c r="I300" s="268">
        <f>E300*H300</f>
        <v>2.9125480000000001</v>
      </c>
      <c r="J300" s="267">
        <v>0</v>
      </c>
      <c r="K300" s="268">
        <f>E300*J300</f>
        <v>0</v>
      </c>
      <c r="O300" s="260">
        <v>2</v>
      </c>
      <c r="AA300" s="233">
        <v>1</v>
      </c>
      <c r="AB300" s="233">
        <v>1</v>
      </c>
      <c r="AC300" s="233">
        <v>1</v>
      </c>
      <c r="AZ300" s="233">
        <v>1</v>
      </c>
      <c r="BA300" s="233">
        <f>IF(AZ300=1,G300,0)</f>
        <v>0</v>
      </c>
      <c r="BB300" s="233">
        <f>IF(AZ300=2,G300,0)</f>
        <v>0</v>
      </c>
      <c r="BC300" s="233">
        <f>IF(AZ300=3,G300,0)</f>
        <v>0</v>
      </c>
      <c r="BD300" s="233">
        <f>IF(AZ300=4,G300,0)</f>
        <v>0</v>
      </c>
      <c r="BE300" s="233">
        <f>IF(AZ300=5,G300,0)</f>
        <v>0</v>
      </c>
      <c r="CA300" s="260">
        <v>1</v>
      </c>
      <c r="CB300" s="260">
        <v>1</v>
      </c>
    </row>
    <row r="301" spans="1:80">
      <c r="A301" s="269"/>
      <c r="B301" s="272"/>
      <c r="C301" s="1097" t="s">
        <v>547</v>
      </c>
      <c r="D301" s="1098"/>
      <c r="E301" s="273">
        <v>123.2</v>
      </c>
      <c r="F301" s="274"/>
      <c r="G301" s="275"/>
      <c r="H301" s="276"/>
      <c r="I301" s="270"/>
      <c r="J301" s="277"/>
      <c r="K301" s="270"/>
      <c r="M301" s="271" t="s">
        <v>547</v>
      </c>
      <c r="O301" s="260"/>
    </row>
    <row r="302" spans="1:80">
      <c r="A302" s="269"/>
      <c r="B302" s="272"/>
      <c r="C302" s="1097" t="s">
        <v>548</v>
      </c>
      <c r="D302" s="1098"/>
      <c r="E302" s="273">
        <v>21.2</v>
      </c>
      <c r="F302" s="274"/>
      <c r="G302" s="275"/>
      <c r="H302" s="276"/>
      <c r="I302" s="270"/>
      <c r="J302" s="277"/>
      <c r="K302" s="270"/>
      <c r="M302" s="271" t="s">
        <v>548</v>
      </c>
      <c r="O302" s="260"/>
    </row>
    <row r="303" spans="1:80" ht="20">
      <c r="A303" s="261">
        <v>112</v>
      </c>
      <c r="B303" s="262" t="s">
        <v>549</v>
      </c>
      <c r="C303" s="263" t="s">
        <v>550</v>
      </c>
      <c r="D303" s="264" t="s">
        <v>190</v>
      </c>
      <c r="E303" s="265">
        <v>23</v>
      </c>
      <c r="F303" s="265"/>
      <c r="G303" s="266">
        <f>E303*F303</f>
        <v>0</v>
      </c>
      <c r="H303" s="267">
        <v>2.017E-2</v>
      </c>
      <c r="I303" s="268">
        <f>E303*H303</f>
        <v>0.46390999999999999</v>
      </c>
      <c r="J303" s="267">
        <v>0</v>
      </c>
      <c r="K303" s="268">
        <f>E303*J303</f>
        <v>0</v>
      </c>
      <c r="O303" s="260">
        <v>2</v>
      </c>
      <c r="AA303" s="233">
        <v>1</v>
      </c>
      <c r="AB303" s="233">
        <v>1</v>
      </c>
      <c r="AC303" s="233">
        <v>1</v>
      </c>
      <c r="AZ303" s="233">
        <v>1</v>
      </c>
      <c r="BA303" s="233">
        <f>IF(AZ303=1,G303,0)</f>
        <v>0</v>
      </c>
      <c r="BB303" s="233">
        <f>IF(AZ303=2,G303,0)</f>
        <v>0</v>
      </c>
      <c r="BC303" s="233">
        <f>IF(AZ303=3,G303,0)</f>
        <v>0</v>
      </c>
      <c r="BD303" s="233">
        <f>IF(AZ303=4,G303,0)</f>
        <v>0</v>
      </c>
      <c r="BE303" s="233">
        <f>IF(AZ303=5,G303,0)</f>
        <v>0</v>
      </c>
      <c r="CA303" s="260">
        <v>1</v>
      </c>
      <c r="CB303" s="260">
        <v>1</v>
      </c>
    </row>
    <row r="304" spans="1:80">
      <c r="A304" s="269"/>
      <c r="B304" s="272"/>
      <c r="C304" s="1097" t="s">
        <v>551</v>
      </c>
      <c r="D304" s="1098"/>
      <c r="E304" s="273">
        <v>23</v>
      </c>
      <c r="F304" s="274"/>
      <c r="G304" s="275"/>
      <c r="H304" s="276"/>
      <c r="I304" s="270"/>
      <c r="J304" s="277"/>
      <c r="K304" s="270"/>
      <c r="M304" s="271" t="s">
        <v>551</v>
      </c>
      <c r="O304" s="260"/>
    </row>
    <row r="305" spans="1:80">
      <c r="A305" s="261">
        <v>113</v>
      </c>
      <c r="B305" s="262" t="s">
        <v>552</v>
      </c>
      <c r="C305" s="263" t="s">
        <v>553</v>
      </c>
      <c r="D305" s="264" t="s">
        <v>190</v>
      </c>
      <c r="E305" s="265">
        <v>156.75899999999999</v>
      </c>
      <c r="F305" s="265"/>
      <c r="G305" s="266">
        <f>E305*F305</f>
        <v>0</v>
      </c>
      <c r="H305" s="267">
        <v>1.81E-3</v>
      </c>
      <c r="I305" s="268">
        <f>E305*H305</f>
        <v>0.28373378999999999</v>
      </c>
      <c r="J305" s="267">
        <v>0</v>
      </c>
      <c r="K305" s="268">
        <f>E305*J305</f>
        <v>0</v>
      </c>
      <c r="O305" s="260">
        <v>2</v>
      </c>
      <c r="AA305" s="233">
        <v>1</v>
      </c>
      <c r="AB305" s="233">
        <v>1</v>
      </c>
      <c r="AC305" s="233">
        <v>1</v>
      </c>
      <c r="AZ305" s="233">
        <v>1</v>
      </c>
      <c r="BA305" s="233">
        <f>IF(AZ305=1,G305,0)</f>
        <v>0</v>
      </c>
      <c r="BB305" s="233">
        <f>IF(AZ305=2,G305,0)</f>
        <v>0</v>
      </c>
      <c r="BC305" s="233">
        <f>IF(AZ305=3,G305,0)</f>
        <v>0</v>
      </c>
      <c r="BD305" s="233">
        <f>IF(AZ305=4,G305,0)</f>
        <v>0</v>
      </c>
      <c r="BE305" s="233">
        <f>IF(AZ305=5,G305,0)</f>
        <v>0</v>
      </c>
      <c r="CA305" s="260">
        <v>1</v>
      </c>
      <c r="CB305" s="260">
        <v>1</v>
      </c>
    </row>
    <row r="306" spans="1:80">
      <c r="A306" s="269"/>
      <c r="B306" s="272"/>
      <c r="C306" s="1097" t="s">
        <v>416</v>
      </c>
      <c r="D306" s="1098"/>
      <c r="E306" s="273">
        <v>156.75899999999999</v>
      </c>
      <c r="F306" s="274"/>
      <c r="G306" s="275"/>
      <c r="H306" s="276"/>
      <c r="I306" s="270"/>
      <c r="J306" s="277"/>
      <c r="K306" s="270"/>
      <c r="M306" s="271" t="s">
        <v>416</v>
      </c>
      <c r="O306" s="260"/>
    </row>
    <row r="307" spans="1:80" ht="20">
      <c r="A307" s="261">
        <v>114</v>
      </c>
      <c r="B307" s="262" t="s">
        <v>554</v>
      </c>
      <c r="C307" s="263" t="s">
        <v>555</v>
      </c>
      <c r="D307" s="264" t="s">
        <v>190</v>
      </c>
      <c r="E307" s="265">
        <v>38.57</v>
      </c>
      <c r="F307" s="265"/>
      <c r="G307" s="266">
        <f>E307*F307</f>
        <v>0</v>
      </c>
      <c r="H307" s="267">
        <v>2.1610000000000001E-2</v>
      </c>
      <c r="I307" s="268">
        <f>E307*H307</f>
        <v>0.83349770000000001</v>
      </c>
      <c r="J307" s="267">
        <v>0</v>
      </c>
      <c r="K307" s="268">
        <f>E307*J307</f>
        <v>0</v>
      </c>
      <c r="O307" s="260">
        <v>2</v>
      </c>
      <c r="AA307" s="233">
        <v>1</v>
      </c>
      <c r="AB307" s="233">
        <v>1</v>
      </c>
      <c r="AC307" s="233">
        <v>1</v>
      </c>
      <c r="AZ307" s="233">
        <v>1</v>
      </c>
      <c r="BA307" s="233">
        <f>IF(AZ307=1,G307,0)</f>
        <v>0</v>
      </c>
      <c r="BB307" s="233">
        <f>IF(AZ307=2,G307,0)</f>
        <v>0</v>
      </c>
      <c r="BC307" s="233">
        <f>IF(AZ307=3,G307,0)</f>
        <v>0</v>
      </c>
      <c r="BD307" s="233">
        <f>IF(AZ307=4,G307,0)</f>
        <v>0</v>
      </c>
      <c r="BE307" s="233">
        <f>IF(AZ307=5,G307,0)</f>
        <v>0</v>
      </c>
      <c r="CA307" s="260">
        <v>1</v>
      </c>
      <c r="CB307" s="260">
        <v>1</v>
      </c>
    </row>
    <row r="308" spans="1:80">
      <c r="A308" s="269"/>
      <c r="B308" s="272"/>
      <c r="C308" s="1097" t="s">
        <v>556</v>
      </c>
      <c r="D308" s="1098"/>
      <c r="E308" s="273">
        <v>0</v>
      </c>
      <c r="F308" s="274"/>
      <c r="G308" s="275"/>
      <c r="H308" s="276"/>
      <c r="I308" s="270"/>
      <c r="J308" s="277"/>
      <c r="K308" s="270"/>
      <c r="M308" s="271" t="s">
        <v>556</v>
      </c>
      <c r="O308" s="260"/>
    </row>
    <row r="309" spans="1:80">
      <c r="A309" s="269"/>
      <c r="B309" s="272"/>
      <c r="C309" s="1097" t="s">
        <v>557</v>
      </c>
      <c r="D309" s="1098"/>
      <c r="E309" s="273">
        <v>20.02</v>
      </c>
      <c r="F309" s="274"/>
      <c r="G309" s="275"/>
      <c r="H309" s="276"/>
      <c r="I309" s="270"/>
      <c r="J309" s="277"/>
      <c r="K309" s="270"/>
      <c r="M309" s="271" t="s">
        <v>557</v>
      </c>
      <c r="O309" s="260"/>
    </row>
    <row r="310" spans="1:80">
      <c r="A310" s="269"/>
      <c r="B310" s="272"/>
      <c r="C310" s="1097" t="s">
        <v>558</v>
      </c>
      <c r="D310" s="1098"/>
      <c r="E310" s="273">
        <v>18.55</v>
      </c>
      <c r="F310" s="274"/>
      <c r="G310" s="275"/>
      <c r="H310" s="276"/>
      <c r="I310" s="270"/>
      <c r="J310" s="277"/>
      <c r="K310" s="270"/>
      <c r="M310" s="271" t="s">
        <v>558</v>
      </c>
      <c r="O310" s="260"/>
    </row>
    <row r="311" spans="1:80" ht="20">
      <c r="A311" s="261">
        <v>115</v>
      </c>
      <c r="B311" s="262" t="s">
        <v>559</v>
      </c>
      <c r="C311" s="263" t="s">
        <v>560</v>
      </c>
      <c r="D311" s="264" t="s">
        <v>190</v>
      </c>
      <c r="E311" s="265">
        <v>25.838999999999999</v>
      </c>
      <c r="F311" s="265"/>
      <c r="G311" s="266">
        <f>E311*F311</f>
        <v>0</v>
      </c>
      <c r="H311" s="267">
        <v>2.3709999999999998E-2</v>
      </c>
      <c r="I311" s="268">
        <f>E311*H311</f>
        <v>0.61264268999999993</v>
      </c>
      <c r="J311" s="267">
        <v>0</v>
      </c>
      <c r="K311" s="268">
        <f>E311*J311</f>
        <v>0</v>
      </c>
      <c r="O311" s="260">
        <v>2</v>
      </c>
      <c r="AA311" s="233">
        <v>1</v>
      </c>
      <c r="AB311" s="233">
        <v>1</v>
      </c>
      <c r="AC311" s="233">
        <v>1</v>
      </c>
      <c r="AZ311" s="233">
        <v>1</v>
      </c>
      <c r="BA311" s="233">
        <f>IF(AZ311=1,G311,0)</f>
        <v>0</v>
      </c>
      <c r="BB311" s="233">
        <f>IF(AZ311=2,G311,0)</f>
        <v>0</v>
      </c>
      <c r="BC311" s="233">
        <f>IF(AZ311=3,G311,0)</f>
        <v>0</v>
      </c>
      <c r="BD311" s="233">
        <f>IF(AZ311=4,G311,0)</f>
        <v>0</v>
      </c>
      <c r="BE311" s="233">
        <f>IF(AZ311=5,G311,0)</f>
        <v>0</v>
      </c>
      <c r="CA311" s="260">
        <v>1</v>
      </c>
      <c r="CB311" s="260">
        <v>1</v>
      </c>
    </row>
    <row r="312" spans="1:80">
      <c r="A312" s="269"/>
      <c r="B312" s="272"/>
      <c r="C312" s="1097" t="s">
        <v>561</v>
      </c>
      <c r="D312" s="1098"/>
      <c r="E312" s="273">
        <v>18.792000000000002</v>
      </c>
      <c r="F312" s="274"/>
      <c r="G312" s="275"/>
      <c r="H312" s="276"/>
      <c r="I312" s="270"/>
      <c r="J312" s="277"/>
      <c r="K312" s="270"/>
      <c r="M312" s="271" t="s">
        <v>561</v>
      </c>
      <c r="O312" s="260"/>
    </row>
    <row r="313" spans="1:80">
      <c r="A313" s="269"/>
      <c r="B313" s="272"/>
      <c r="C313" s="1097" t="s">
        <v>562</v>
      </c>
      <c r="D313" s="1098"/>
      <c r="E313" s="273">
        <v>7.0469999999999997</v>
      </c>
      <c r="F313" s="274"/>
      <c r="G313" s="275"/>
      <c r="H313" s="276"/>
      <c r="I313" s="270"/>
      <c r="J313" s="277"/>
      <c r="K313" s="270"/>
      <c r="M313" s="271" t="s">
        <v>562</v>
      </c>
      <c r="O313" s="260"/>
    </row>
    <row r="314" spans="1:80" ht="20">
      <c r="A314" s="261">
        <v>116</v>
      </c>
      <c r="B314" s="262" t="s">
        <v>563</v>
      </c>
      <c r="C314" s="263" t="s">
        <v>564</v>
      </c>
      <c r="D314" s="264" t="s">
        <v>190</v>
      </c>
      <c r="E314" s="265">
        <v>38.57</v>
      </c>
      <c r="F314" s="265"/>
      <c r="G314" s="266">
        <f>E314*F314</f>
        <v>0</v>
      </c>
      <c r="H314" s="267">
        <v>2.6009999999999998E-2</v>
      </c>
      <c r="I314" s="268">
        <f>E314*H314</f>
        <v>1.0032056999999999</v>
      </c>
      <c r="J314" s="267">
        <v>0</v>
      </c>
      <c r="K314" s="268">
        <f>E314*J314</f>
        <v>0</v>
      </c>
      <c r="O314" s="260">
        <v>2</v>
      </c>
      <c r="AA314" s="233">
        <v>1</v>
      </c>
      <c r="AB314" s="233">
        <v>1</v>
      </c>
      <c r="AC314" s="233">
        <v>1</v>
      </c>
      <c r="AZ314" s="233">
        <v>1</v>
      </c>
      <c r="BA314" s="233">
        <f>IF(AZ314=1,G314,0)</f>
        <v>0</v>
      </c>
      <c r="BB314" s="233">
        <f>IF(AZ314=2,G314,0)</f>
        <v>0</v>
      </c>
      <c r="BC314" s="233">
        <f>IF(AZ314=3,G314,0)</f>
        <v>0</v>
      </c>
      <c r="BD314" s="233">
        <f>IF(AZ314=4,G314,0)</f>
        <v>0</v>
      </c>
      <c r="BE314" s="233">
        <f>IF(AZ314=5,G314,0)</f>
        <v>0</v>
      </c>
      <c r="CA314" s="260">
        <v>1</v>
      </c>
      <c r="CB314" s="260">
        <v>1</v>
      </c>
    </row>
    <row r="315" spans="1:80">
      <c r="A315" s="269"/>
      <c r="B315" s="272"/>
      <c r="C315" s="1097" t="s">
        <v>565</v>
      </c>
      <c r="D315" s="1098"/>
      <c r="E315" s="273">
        <v>0</v>
      </c>
      <c r="F315" s="274"/>
      <c r="G315" s="275"/>
      <c r="H315" s="276"/>
      <c r="I315" s="270"/>
      <c r="J315" s="277"/>
      <c r="K315" s="270"/>
      <c r="M315" s="271" t="s">
        <v>565</v>
      </c>
      <c r="O315" s="260"/>
    </row>
    <row r="316" spans="1:80">
      <c r="A316" s="269"/>
      <c r="B316" s="272"/>
      <c r="C316" s="1097" t="s">
        <v>557</v>
      </c>
      <c r="D316" s="1098"/>
      <c r="E316" s="273">
        <v>20.02</v>
      </c>
      <c r="F316" s="274"/>
      <c r="G316" s="275"/>
      <c r="H316" s="276"/>
      <c r="I316" s="270"/>
      <c r="J316" s="277"/>
      <c r="K316" s="270"/>
      <c r="M316" s="271" t="s">
        <v>557</v>
      </c>
      <c r="O316" s="260"/>
    </row>
    <row r="317" spans="1:80">
      <c r="A317" s="269"/>
      <c r="B317" s="272"/>
      <c r="C317" s="1097" t="s">
        <v>558</v>
      </c>
      <c r="D317" s="1098"/>
      <c r="E317" s="273">
        <v>18.55</v>
      </c>
      <c r="F317" s="274"/>
      <c r="G317" s="275"/>
      <c r="H317" s="276"/>
      <c r="I317" s="270"/>
      <c r="J317" s="277"/>
      <c r="K317" s="270"/>
      <c r="M317" s="271" t="s">
        <v>558</v>
      </c>
      <c r="O317" s="260"/>
    </row>
    <row r="318" spans="1:80">
      <c r="A318" s="261">
        <v>117</v>
      </c>
      <c r="B318" s="262" t="s">
        <v>566</v>
      </c>
      <c r="C318" s="263" t="s">
        <v>567</v>
      </c>
      <c r="D318" s="264" t="s">
        <v>190</v>
      </c>
      <c r="E318" s="265">
        <v>9.25</v>
      </c>
      <c r="F318" s="265"/>
      <c r="G318" s="266">
        <f>E318*F318</f>
        <v>0</v>
      </c>
      <c r="H318" s="267">
        <v>0.12842000000000001</v>
      </c>
      <c r="I318" s="268">
        <f>E318*H318</f>
        <v>1.1878850000000001</v>
      </c>
      <c r="J318" s="267">
        <v>0</v>
      </c>
      <c r="K318" s="268">
        <f>E318*J318</f>
        <v>0</v>
      </c>
      <c r="O318" s="260">
        <v>2</v>
      </c>
      <c r="AA318" s="233">
        <v>1</v>
      </c>
      <c r="AB318" s="233">
        <v>1</v>
      </c>
      <c r="AC318" s="233">
        <v>1</v>
      </c>
      <c r="AZ318" s="233">
        <v>1</v>
      </c>
      <c r="BA318" s="233">
        <f>IF(AZ318=1,G318,0)</f>
        <v>0</v>
      </c>
      <c r="BB318" s="233">
        <f>IF(AZ318=2,G318,0)</f>
        <v>0</v>
      </c>
      <c r="BC318" s="233">
        <f>IF(AZ318=3,G318,0)</f>
        <v>0</v>
      </c>
      <c r="BD318" s="233">
        <f>IF(AZ318=4,G318,0)</f>
        <v>0</v>
      </c>
      <c r="BE318" s="233">
        <f>IF(AZ318=5,G318,0)</f>
        <v>0</v>
      </c>
      <c r="CA318" s="260">
        <v>1</v>
      </c>
      <c r="CB318" s="260">
        <v>1</v>
      </c>
    </row>
    <row r="319" spans="1:80">
      <c r="A319" s="269"/>
      <c r="B319" s="272"/>
      <c r="C319" s="1097" t="s">
        <v>568</v>
      </c>
      <c r="D319" s="1098"/>
      <c r="E319" s="273">
        <v>5.6</v>
      </c>
      <c r="F319" s="274"/>
      <c r="G319" s="275"/>
      <c r="H319" s="276"/>
      <c r="I319" s="270"/>
      <c r="J319" s="277"/>
      <c r="K319" s="270"/>
      <c r="M319" s="271" t="s">
        <v>568</v>
      </c>
      <c r="O319" s="260"/>
    </row>
    <row r="320" spans="1:80">
      <c r="A320" s="269"/>
      <c r="B320" s="272"/>
      <c r="C320" s="1097" t="s">
        <v>569</v>
      </c>
      <c r="D320" s="1098"/>
      <c r="E320" s="273">
        <v>3.65</v>
      </c>
      <c r="F320" s="274"/>
      <c r="G320" s="275"/>
      <c r="H320" s="276"/>
      <c r="I320" s="270"/>
      <c r="J320" s="277"/>
      <c r="K320" s="270"/>
      <c r="M320" s="271" t="s">
        <v>569</v>
      </c>
      <c r="O320" s="260"/>
    </row>
    <row r="321" spans="1:80">
      <c r="A321" s="261">
        <v>118</v>
      </c>
      <c r="B321" s="262" t="s">
        <v>570</v>
      </c>
      <c r="C321" s="263" t="s">
        <v>571</v>
      </c>
      <c r="D321" s="264" t="s">
        <v>183</v>
      </c>
      <c r="E321" s="265">
        <v>1</v>
      </c>
      <c r="F321" s="265"/>
      <c r="G321" s="266">
        <f>E321*F321</f>
        <v>0</v>
      </c>
      <c r="H321" s="267">
        <v>7.2910000000000003E-2</v>
      </c>
      <c r="I321" s="268">
        <f>E321*H321</f>
        <v>7.2910000000000003E-2</v>
      </c>
      <c r="J321" s="267">
        <v>0</v>
      </c>
      <c r="K321" s="268">
        <f>E321*J321</f>
        <v>0</v>
      </c>
      <c r="O321" s="260">
        <v>2</v>
      </c>
      <c r="AA321" s="233">
        <v>2</v>
      </c>
      <c r="AB321" s="233">
        <v>1</v>
      </c>
      <c r="AC321" s="233">
        <v>1</v>
      </c>
      <c r="AZ321" s="233">
        <v>1</v>
      </c>
      <c r="BA321" s="233">
        <f>IF(AZ321=1,G321,0)</f>
        <v>0</v>
      </c>
      <c r="BB321" s="233">
        <f>IF(AZ321=2,G321,0)</f>
        <v>0</v>
      </c>
      <c r="BC321" s="233">
        <f>IF(AZ321=3,G321,0)</f>
        <v>0</v>
      </c>
      <c r="BD321" s="233">
        <f>IF(AZ321=4,G321,0)</f>
        <v>0</v>
      </c>
      <c r="BE321" s="233">
        <f>IF(AZ321=5,G321,0)</f>
        <v>0</v>
      </c>
      <c r="CA321" s="260">
        <v>2</v>
      </c>
      <c r="CB321" s="260">
        <v>1</v>
      </c>
    </row>
    <row r="322" spans="1:80">
      <c r="A322" s="261">
        <v>119</v>
      </c>
      <c r="B322" s="262" t="s">
        <v>572</v>
      </c>
      <c r="C322" s="263" t="s">
        <v>573</v>
      </c>
      <c r="D322" s="264" t="s">
        <v>183</v>
      </c>
      <c r="E322" s="265">
        <v>2</v>
      </c>
      <c r="F322" s="265"/>
      <c r="G322" s="266">
        <f>E322*F322</f>
        <v>0</v>
      </c>
      <c r="H322" s="267">
        <v>1.031E-2</v>
      </c>
      <c r="I322" s="268">
        <f>E322*H322</f>
        <v>2.0619999999999999E-2</v>
      </c>
      <c r="J322" s="267">
        <v>0</v>
      </c>
      <c r="K322" s="268">
        <f>E322*J322</f>
        <v>0</v>
      </c>
      <c r="O322" s="260">
        <v>2</v>
      </c>
      <c r="AA322" s="233">
        <v>2</v>
      </c>
      <c r="AB322" s="233">
        <v>1</v>
      </c>
      <c r="AC322" s="233">
        <v>1</v>
      </c>
      <c r="AZ322" s="233">
        <v>1</v>
      </c>
      <c r="BA322" s="233">
        <f>IF(AZ322=1,G322,0)</f>
        <v>0</v>
      </c>
      <c r="BB322" s="233">
        <f>IF(AZ322=2,G322,0)</f>
        <v>0</v>
      </c>
      <c r="BC322" s="233">
        <f>IF(AZ322=3,G322,0)</f>
        <v>0</v>
      </c>
      <c r="BD322" s="233">
        <f>IF(AZ322=4,G322,0)</f>
        <v>0</v>
      </c>
      <c r="BE322" s="233">
        <f>IF(AZ322=5,G322,0)</f>
        <v>0</v>
      </c>
      <c r="CA322" s="260">
        <v>2</v>
      </c>
      <c r="CB322" s="260">
        <v>1</v>
      </c>
    </row>
    <row r="323" spans="1:80">
      <c r="A323" s="261">
        <v>120</v>
      </c>
      <c r="B323" s="262" t="s">
        <v>574</v>
      </c>
      <c r="C323" s="263" t="s">
        <v>575</v>
      </c>
      <c r="D323" s="264" t="s">
        <v>190</v>
      </c>
      <c r="E323" s="265">
        <v>484.6454</v>
      </c>
      <c r="F323" s="265"/>
      <c r="G323" s="266">
        <f>E323*F323</f>
        <v>0</v>
      </c>
      <c r="H323" s="267">
        <v>1.3899999999999999E-2</v>
      </c>
      <c r="I323" s="268">
        <f>E323*H323</f>
        <v>6.7365710599999993</v>
      </c>
      <c r="J323" s="267">
        <v>0</v>
      </c>
      <c r="K323" s="268">
        <f>E323*J323</f>
        <v>0</v>
      </c>
      <c r="O323" s="260">
        <v>2</v>
      </c>
      <c r="AA323" s="233">
        <v>2</v>
      </c>
      <c r="AB323" s="233">
        <v>1</v>
      </c>
      <c r="AC323" s="233">
        <v>1</v>
      </c>
      <c r="AZ323" s="233">
        <v>1</v>
      </c>
      <c r="BA323" s="233">
        <f>IF(AZ323=1,G323,0)</f>
        <v>0</v>
      </c>
      <c r="BB323" s="233">
        <f>IF(AZ323=2,G323,0)</f>
        <v>0</v>
      </c>
      <c r="BC323" s="233">
        <f>IF(AZ323=3,G323,0)</f>
        <v>0</v>
      </c>
      <c r="BD323" s="233">
        <f>IF(AZ323=4,G323,0)</f>
        <v>0</v>
      </c>
      <c r="BE323" s="233">
        <f>IF(AZ323=5,G323,0)</f>
        <v>0</v>
      </c>
      <c r="CA323" s="260">
        <v>2</v>
      </c>
      <c r="CB323" s="260">
        <v>1</v>
      </c>
    </row>
    <row r="324" spans="1:80">
      <c r="A324" s="269"/>
      <c r="B324" s="272"/>
      <c r="C324" s="1097" t="s">
        <v>576</v>
      </c>
      <c r="D324" s="1098"/>
      <c r="E324" s="273">
        <v>289.42099999999999</v>
      </c>
      <c r="F324" s="274"/>
      <c r="G324" s="275"/>
      <c r="H324" s="276"/>
      <c r="I324" s="270"/>
      <c r="J324" s="277"/>
      <c r="K324" s="270"/>
      <c r="M324" s="271" t="s">
        <v>576</v>
      </c>
      <c r="O324" s="260"/>
    </row>
    <row r="325" spans="1:80">
      <c r="A325" s="269"/>
      <c r="B325" s="272"/>
      <c r="C325" s="1097" t="s">
        <v>577</v>
      </c>
      <c r="D325" s="1098"/>
      <c r="E325" s="273">
        <v>-1.05</v>
      </c>
      <c r="F325" s="274"/>
      <c r="G325" s="275"/>
      <c r="H325" s="276"/>
      <c r="I325" s="270"/>
      <c r="J325" s="277"/>
      <c r="K325" s="270"/>
      <c r="M325" s="271" t="s">
        <v>577</v>
      </c>
      <c r="O325" s="260"/>
    </row>
    <row r="326" spans="1:80">
      <c r="A326" s="269"/>
      <c r="B326" s="272"/>
      <c r="C326" s="1097" t="s">
        <v>578</v>
      </c>
      <c r="D326" s="1098"/>
      <c r="E326" s="273">
        <v>197.3244</v>
      </c>
      <c r="F326" s="274"/>
      <c r="G326" s="275"/>
      <c r="H326" s="276"/>
      <c r="I326" s="270"/>
      <c r="J326" s="277"/>
      <c r="K326" s="270"/>
      <c r="M326" s="271" t="s">
        <v>578</v>
      </c>
      <c r="O326" s="260"/>
    </row>
    <row r="327" spans="1:80">
      <c r="A327" s="269"/>
      <c r="B327" s="272"/>
      <c r="C327" s="1097" t="s">
        <v>577</v>
      </c>
      <c r="D327" s="1098"/>
      <c r="E327" s="273">
        <v>-1.05</v>
      </c>
      <c r="F327" s="274"/>
      <c r="G327" s="275"/>
      <c r="H327" s="276"/>
      <c r="I327" s="270"/>
      <c r="J327" s="277"/>
      <c r="K327" s="270"/>
      <c r="M327" s="271" t="s">
        <v>577</v>
      </c>
      <c r="O327" s="260"/>
    </row>
    <row r="328" spans="1:80">
      <c r="A328" s="278"/>
      <c r="B328" s="279" t="s">
        <v>94</v>
      </c>
      <c r="C328" s="280" t="s">
        <v>408</v>
      </c>
      <c r="D328" s="281"/>
      <c r="E328" s="282"/>
      <c r="F328" s="283"/>
      <c r="G328" s="284">
        <f>SUM(G191:G327)</f>
        <v>0</v>
      </c>
      <c r="H328" s="285"/>
      <c r="I328" s="286">
        <f>SUM(I191:I327)</f>
        <v>392.11257929800001</v>
      </c>
      <c r="J328" s="285"/>
      <c r="K328" s="286">
        <f>SUM(K191:K327)</f>
        <v>0</v>
      </c>
      <c r="O328" s="260">
        <v>4</v>
      </c>
      <c r="BA328" s="287">
        <f>SUM(BA191:BA327)</f>
        <v>0</v>
      </c>
      <c r="BB328" s="287">
        <f>SUM(BB191:BB327)</f>
        <v>0</v>
      </c>
      <c r="BC328" s="287">
        <f>SUM(BC191:BC327)</f>
        <v>0</v>
      </c>
      <c r="BD328" s="287">
        <f>SUM(BD191:BD327)</f>
        <v>0</v>
      </c>
      <c r="BE328" s="287">
        <f>SUM(BE191:BE327)</f>
        <v>0</v>
      </c>
    </row>
    <row r="329" spans="1:80">
      <c r="A329" s="250" t="s">
        <v>90</v>
      </c>
      <c r="B329" s="251" t="s">
        <v>579</v>
      </c>
      <c r="C329" s="252" t="s">
        <v>580</v>
      </c>
      <c r="D329" s="253"/>
      <c r="E329" s="254"/>
      <c r="F329" s="254"/>
      <c r="G329" s="255"/>
      <c r="H329" s="256"/>
      <c r="I329" s="257"/>
      <c r="J329" s="258"/>
      <c r="K329" s="259"/>
      <c r="O329" s="260">
        <v>1</v>
      </c>
    </row>
    <row r="330" spans="1:80">
      <c r="A330" s="1585">
        <v>121</v>
      </c>
      <c r="B330" s="1586"/>
      <c r="C330" s="1587" t="s">
        <v>3451</v>
      </c>
      <c r="D330" s="1588"/>
      <c r="E330" s="1593"/>
      <c r="F330" s="1593"/>
      <c r="G330" s="1594">
        <f>E330*F330</f>
        <v>0</v>
      </c>
      <c r="H330" s="267">
        <v>0</v>
      </c>
      <c r="I330" s="268">
        <f>E330*H330</f>
        <v>0</v>
      </c>
      <c r="J330" s="267"/>
      <c r="K330" s="268">
        <f>E330*J330</f>
        <v>0</v>
      </c>
      <c r="O330" s="260">
        <v>2</v>
      </c>
      <c r="AA330" s="233">
        <v>11</v>
      </c>
      <c r="AB330" s="233">
        <v>3</v>
      </c>
      <c r="AC330" s="233">
        <v>12</v>
      </c>
      <c r="AZ330" s="233">
        <v>1</v>
      </c>
      <c r="BA330" s="233">
        <f>IF(AZ330=1,G330,0)</f>
        <v>0</v>
      </c>
      <c r="BB330" s="233">
        <f>IF(AZ330=2,G330,0)</f>
        <v>0</v>
      </c>
      <c r="BC330" s="233">
        <f>IF(AZ330=3,G330,0)</f>
        <v>0</v>
      </c>
      <c r="BD330" s="233">
        <f>IF(AZ330=4,G330,0)</f>
        <v>0</v>
      </c>
      <c r="BE330" s="233">
        <f>IF(AZ330=5,G330,0)</f>
        <v>0</v>
      </c>
      <c r="CA330" s="260">
        <v>11</v>
      </c>
      <c r="CB330" s="260">
        <v>3</v>
      </c>
    </row>
    <row r="331" spans="1:80">
      <c r="A331" s="1589"/>
      <c r="B331" s="1590"/>
      <c r="C331" s="1591"/>
      <c r="D331" s="1592"/>
      <c r="E331" s="1595"/>
      <c r="F331" s="1596"/>
      <c r="G331" s="1597"/>
      <c r="H331" s="276"/>
      <c r="I331" s="270"/>
      <c r="J331" s="277"/>
      <c r="K331" s="270"/>
      <c r="M331" s="271" t="s">
        <v>582</v>
      </c>
      <c r="O331" s="260"/>
    </row>
    <row r="332" spans="1:80">
      <c r="A332" s="1585">
        <v>122</v>
      </c>
      <c r="B332" s="1586"/>
      <c r="C332" s="1587" t="s">
        <v>3451</v>
      </c>
      <c r="D332" s="1588"/>
      <c r="E332" s="1593"/>
      <c r="F332" s="1593"/>
      <c r="G332" s="1594">
        <f>E332*F332</f>
        <v>0</v>
      </c>
      <c r="H332" s="267">
        <v>0</v>
      </c>
      <c r="I332" s="268">
        <f>E332*H332</f>
        <v>0</v>
      </c>
      <c r="J332" s="267"/>
      <c r="K332" s="268">
        <f>E332*J332</f>
        <v>0</v>
      </c>
      <c r="O332" s="260">
        <v>2</v>
      </c>
      <c r="AA332" s="233">
        <v>11</v>
      </c>
      <c r="AB332" s="233">
        <v>3</v>
      </c>
      <c r="AC332" s="233">
        <v>13</v>
      </c>
      <c r="AZ332" s="233">
        <v>1</v>
      </c>
      <c r="BA332" s="233">
        <f>IF(AZ332=1,G332,0)</f>
        <v>0</v>
      </c>
      <c r="BB332" s="233">
        <f>IF(AZ332=2,G332,0)</f>
        <v>0</v>
      </c>
      <c r="BC332" s="233">
        <f>IF(AZ332=3,G332,0)</f>
        <v>0</v>
      </c>
      <c r="BD332" s="233">
        <f>IF(AZ332=4,G332,0)</f>
        <v>0</v>
      </c>
      <c r="BE332" s="233">
        <f>IF(AZ332=5,G332,0)</f>
        <v>0</v>
      </c>
      <c r="CA332" s="260">
        <v>11</v>
      </c>
      <c r="CB332" s="260">
        <v>3</v>
      </c>
    </row>
    <row r="333" spans="1:80">
      <c r="A333" s="1589"/>
      <c r="B333" s="1590"/>
      <c r="C333" s="1591"/>
      <c r="D333" s="1592"/>
      <c r="E333" s="1595">
        <v>0</v>
      </c>
      <c r="F333" s="1596"/>
      <c r="G333" s="1597"/>
      <c r="H333" s="276"/>
      <c r="I333" s="270"/>
      <c r="J333" s="277"/>
      <c r="K333" s="270"/>
      <c r="M333" s="271" t="s">
        <v>583</v>
      </c>
      <c r="O333" s="260"/>
    </row>
    <row r="334" spans="1:80">
      <c r="A334" s="1589"/>
      <c r="B334" s="1590"/>
      <c r="C334" s="1591"/>
      <c r="D334" s="1592"/>
      <c r="E334" s="1595"/>
      <c r="F334" s="1596"/>
      <c r="G334" s="1597"/>
      <c r="H334" s="276"/>
      <c r="I334" s="270"/>
      <c r="J334" s="277"/>
      <c r="K334" s="270"/>
      <c r="M334" s="271" t="s">
        <v>584</v>
      </c>
      <c r="O334" s="260"/>
    </row>
    <row r="335" spans="1:80">
      <c r="A335" s="1589"/>
      <c r="B335" s="1590"/>
      <c r="C335" s="1591"/>
      <c r="D335" s="1592"/>
      <c r="E335" s="1595"/>
      <c r="F335" s="1596"/>
      <c r="G335" s="1597"/>
      <c r="H335" s="276"/>
      <c r="I335" s="270"/>
      <c r="J335" s="277"/>
      <c r="K335" s="270"/>
      <c r="M335" s="271" t="s">
        <v>585</v>
      </c>
      <c r="O335" s="260"/>
    </row>
    <row r="336" spans="1:80" ht="20">
      <c r="A336" s="261">
        <v>123</v>
      </c>
      <c r="B336" s="262" t="s">
        <v>586</v>
      </c>
      <c r="C336" s="263" t="s">
        <v>587</v>
      </c>
      <c r="D336" s="264" t="s">
        <v>183</v>
      </c>
      <c r="E336" s="265">
        <v>10</v>
      </c>
      <c r="F336" s="265"/>
      <c r="G336" s="266">
        <f>E336*F336</f>
        <v>0</v>
      </c>
      <c r="H336" s="267">
        <v>9.8680000000000004E-2</v>
      </c>
      <c r="I336" s="268">
        <f>E336*H336</f>
        <v>0.98680000000000001</v>
      </c>
      <c r="J336" s="267">
        <v>0</v>
      </c>
      <c r="K336" s="268">
        <f>E336*J336</f>
        <v>0</v>
      </c>
      <c r="O336" s="260">
        <v>2</v>
      </c>
      <c r="AA336" s="233">
        <v>1</v>
      </c>
      <c r="AB336" s="233">
        <v>1</v>
      </c>
      <c r="AC336" s="233">
        <v>1</v>
      </c>
      <c r="AZ336" s="233">
        <v>1</v>
      </c>
      <c r="BA336" s="233">
        <f>IF(AZ336=1,G336,0)</f>
        <v>0</v>
      </c>
      <c r="BB336" s="233">
        <f>IF(AZ336=2,G336,0)</f>
        <v>0</v>
      </c>
      <c r="BC336" s="233">
        <f>IF(AZ336=3,G336,0)</f>
        <v>0</v>
      </c>
      <c r="BD336" s="233">
        <f>IF(AZ336=4,G336,0)</f>
        <v>0</v>
      </c>
      <c r="BE336" s="233">
        <f>IF(AZ336=5,G336,0)</f>
        <v>0</v>
      </c>
      <c r="CA336" s="260">
        <v>1</v>
      </c>
      <c r="CB336" s="260">
        <v>1</v>
      </c>
    </row>
    <row r="337" spans="1:80">
      <c r="A337" s="269"/>
      <c r="B337" s="272"/>
      <c r="C337" s="1097" t="s">
        <v>588</v>
      </c>
      <c r="D337" s="1098"/>
      <c r="E337" s="273">
        <v>10</v>
      </c>
      <c r="F337" s="274"/>
      <c r="G337" s="275"/>
      <c r="H337" s="276"/>
      <c r="I337" s="270"/>
      <c r="J337" s="277"/>
      <c r="K337" s="270"/>
      <c r="M337" s="271" t="s">
        <v>588</v>
      </c>
      <c r="O337" s="260"/>
    </row>
    <row r="338" spans="1:80" ht="20">
      <c r="A338" s="261">
        <v>124</v>
      </c>
      <c r="B338" s="262" t="s">
        <v>589</v>
      </c>
      <c r="C338" s="263" t="s">
        <v>590</v>
      </c>
      <c r="D338" s="264" t="s">
        <v>183</v>
      </c>
      <c r="E338" s="265">
        <v>18</v>
      </c>
      <c r="F338" s="265"/>
      <c r="G338" s="266">
        <f>E338*F338</f>
        <v>0</v>
      </c>
      <c r="H338" s="267">
        <v>0.20169999999999999</v>
      </c>
      <c r="I338" s="268">
        <f>E338*H338</f>
        <v>3.6305999999999998</v>
      </c>
      <c r="J338" s="267">
        <v>0</v>
      </c>
      <c r="K338" s="268">
        <f>E338*J338</f>
        <v>0</v>
      </c>
      <c r="O338" s="260">
        <v>2</v>
      </c>
      <c r="AA338" s="233">
        <v>1</v>
      </c>
      <c r="AB338" s="233">
        <v>1</v>
      </c>
      <c r="AC338" s="233">
        <v>1</v>
      </c>
      <c r="AZ338" s="233">
        <v>1</v>
      </c>
      <c r="BA338" s="233">
        <f>IF(AZ338=1,G338,0)</f>
        <v>0</v>
      </c>
      <c r="BB338" s="233">
        <f>IF(AZ338=2,G338,0)</f>
        <v>0</v>
      </c>
      <c r="BC338" s="233">
        <f>IF(AZ338=3,G338,0)</f>
        <v>0</v>
      </c>
      <c r="BD338" s="233">
        <f>IF(AZ338=4,G338,0)</f>
        <v>0</v>
      </c>
      <c r="BE338" s="233">
        <f>IF(AZ338=5,G338,0)</f>
        <v>0</v>
      </c>
      <c r="CA338" s="260">
        <v>1</v>
      </c>
      <c r="CB338" s="260">
        <v>1</v>
      </c>
    </row>
    <row r="339" spans="1:80">
      <c r="A339" s="269"/>
      <c r="B339" s="272"/>
      <c r="C339" s="1097" t="s">
        <v>591</v>
      </c>
      <c r="D339" s="1098"/>
      <c r="E339" s="273">
        <v>18</v>
      </c>
      <c r="F339" s="274"/>
      <c r="G339" s="275"/>
      <c r="H339" s="276"/>
      <c r="I339" s="270"/>
      <c r="J339" s="277"/>
      <c r="K339" s="270"/>
      <c r="M339" s="271" t="s">
        <v>591</v>
      </c>
      <c r="O339" s="260"/>
    </row>
    <row r="340" spans="1:80">
      <c r="A340" s="261">
        <v>125</v>
      </c>
      <c r="B340" s="262" t="s">
        <v>592</v>
      </c>
      <c r="C340" s="263" t="s">
        <v>593</v>
      </c>
      <c r="D340" s="264" t="s">
        <v>207</v>
      </c>
      <c r="E340" s="265">
        <v>6.5519999999999996</v>
      </c>
      <c r="F340" s="265"/>
      <c r="G340" s="266">
        <f>E340*F340</f>
        <v>0</v>
      </c>
      <c r="H340" s="267">
        <v>2.5251399999999999</v>
      </c>
      <c r="I340" s="268">
        <f>E340*H340</f>
        <v>16.544717279999997</v>
      </c>
      <c r="J340" s="267">
        <v>0</v>
      </c>
      <c r="K340" s="268">
        <f>E340*J340</f>
        <v>0</v>
      </c>
      <c r="O340" s="260">
        <v>2</v>
      </c>
      <c r="AA340" s="233">
        <v>1</v>
      </c>
      <c r="AB340" s="233">
        <v>1</v>
      </c>
      <c r="AC340" s="233">
        <v>1</v>
      </c>
      <c r="AZ340" s="233">
        <v>1</v>
      </c>
      <c r="BA340" s="233">
        <f>IF(AZ340=1,G340,0)</f>
        <v>0</v>
      </c>
      <c r="BB340" s="233">
        <f>IF(AZ340=2,G340,0)</f>
        <v>0</v>
      </c>
      <c r="BC340" s="233">
        <f>IF(AZ340=3,G340,0)</f>
        <v>0</v>
      </c>
      <c r="BD340" s="233">
        <f>IF(AZ340=4,G340,0)</f>
        <v>0</v>
      </c>
      <c r="BE340" s="233">
        <f>IF(AZ340=5,G340,0)</f>
        <v>0</v>
      </c>
      <c r="CA340" s="260">
        <v>1</v>
      </c>
      <c r="CB340" s="260">
        <v>1</v>
      </c>
    </row>
    <row r="341" spans="1:80">
      <c r="A341" s="269"/>
      <c r="B341" s="272"/>
      <c r="C341" s="1097" t="s">
        <v>594</v>
      </c>
      <c r="D341" s="1098"/>
      <c r="E341" s="273">
        <v>6.5519999999999996</v>
      </c>
      <c r="F341" s="274"/>
      <c r="G341" s="275"/>
      <c r="H341" s="276"/>
      <c r="I341" s="270"/>
      <c r="J341" s="277"/>
      <c r="K341" s="270"/>
      <c r="M341" s="271" t="s">
        <v>594</v>
      </c>
      <c r="O341" s="260"/>
    </row>
    <row r="342" spans="1:80">
      <c r="A342" s="261">
        <v>126</v>
      </c>
      <c r="B342" s="262" t="s">
        <v>595</v>
      </c>
      <c r="C342" s="263" t="s">
        <v>596</v>
      </c>
      <c r="D342" s="264" t="s">
        <v>207</v>
      </c>
      <c r="E342" s="265">
        <v>34.232599999999998</v>
      </c>
      <c r="F342" s="265"/>
      <c r="G342" s="266">
        <f>E342*F342</f>
        <v>0</v>
      </c>
      <c r="H342" s="267">
        <v>2.5251399999999999</v>
      </c>
      <c r="I342" s="268">
        <f>E342*H342</f>
        <v>86.442107563999997</v>
      </c>
      <c r="J342" s="267">
        <v>0</v>
      </c>
      <c r="K342" s="268">
        <f>E342*J342</f>
        <v>0</v>
      </c>
      <c r="O342" s="260">
        <v>2</v>
      </c>
      <c r="AA342" s="233">
        <v>1</v>
      </c>
      <c r="AB342" s="233">
        <v>1</v>
      </c>
      <c r="AC342" s="233">
        <v>1</v>
      </c>
      <c r="AZ342" s="233">
        <v>1</v>
      </c>
      <c r="BA342" s="233">
        <f>IF(AZ342=1,G342,0)</f>
        <v>0</v>
      </c>
      <c r="BB342" s="233">
        <f>IF(AZ342=2,G342,0)</f>
        <v>0</v>
      </c>
      <c r="BC342" s="233">
        <f>IF(AZ342=3,G342,0)</f>
        <v>0</v>
      </c>
      <c r="BD342" s="233">
        <f>IF(AZ342=4,G342,0)</f>
        <v>0</v>
      </c>
      <c r="BE342" s="233">
        <f>IF(AZ342=5,G342,0)</f>
        <v>0</v>
      </c>
      <c r="CA342" s="260">
        <v>1</v>
      </c>
      <c r="CB342" s="260">
        <v>1</v>
      </c>
    </row>
    <row r="343" spans="1:80">
      <c r="A343" s="269"/>
      <c r="B343" s="272"/>
      <c r="C343" s="1097" t="s">
        <v>597</v>
      </c>
      <c r="D343" s="1098"/>
      <c r="E343" s="273">
        <v>16.061800000000002</v>
      </c>
      <c r="F343" s="274"/>
      <c r="G343" s="275"/>
      <c r="H343" s="276"/>
      <c r="I343" s="270"/>
      <c r="J343" s="277"/>
      <c r="K343" s="270"/>
      <c r="M343" s="271" t="s">
        <v>597</v>
      </c>
      <c r="O343" s="260"/>
    </row>
    <row r="344" spans="1:80">
      <c r="A344" s="269"/>
      <c r="B344" s="272"/>
      <c r="C344" s="1097" t="s">
        <v>598</v>
      </c>
      <c r="D344" s="1098"/>
      <c r="E344" s="273">
        <v>16.061800000000002</v>
      </c>
      <c r="F344" s="274"/>
      <c r="G344" s="275"/>
      <c r="H344" s="276"/>
      <c r="I344" s="270"/>
      <c r="J344" s="277"/>
      <c r="K344" s="270"/>
      <c r="M344" s="271" t="s">
        <v>598</v>
      </c>
      <c r="O344" s="260"/>
    </row>
    <row r="345" spans="1:80">
      <c r="A345" s="269"/>
      <c r="B345" s="272"/>
      <c r="C345" s="1097" t="s">
        <v>599</v>
      </c>
      <c r="D345" s="1098"/>
      <c r="E345" s="273">
        <v>1.0546</v>
      </c>
      <c r="F345" s="274"/>
      <c r="G345" s="275"/>
      <c r="H345" s="276"/>
      <c r="I345" s="270"/>
      <c r="J345" s="277"/>
      <c r="K345" s="270"/>
      <c r="M345" s="271" t="s">
        <v>599</v>
      </c>
      <c r="O345" s="260"/>
    </row>
    <row r="346" spans="1:80">
      <c r="A346" s="269"/>
      <c r="B346" s="272"/>
      <c r="C346" s="1097" t="s">
        <v>600</v>
      </c>
      <c r="D346" s="1098"/>
      <c r="E346" s="273">
        <v>1.0546</v>
      </c>
      <c r="F346" s="274"/>
      <c r="G346" s="275"/>
      <c r="H346" s="276"/>
      <c r="I346" s="270"/>
      <c r="J346" s="277"/>
      <c r="K346" s="270"/>
      <c r="M346" s="271" t="s">
        <v>600</v>
      </c>
      <c r="O346" s="260"/>
    </row>
    <row r="347" spans="1:80">
      <c r="A347" s="261">
        <v>127</v>
      </c>
      <c r="B347" s="262" t="s">
        <v>595</v>
      </c>
      <c r="C347" s="263" t="s">
        <v>596</v>
      </c>
      <c r="D347" s="264" t="s">
        <v>207</v>
      </c>
      <c r="E347" s="265">
        <v>6.4676</v>
      </c>
      <c r="F347" s="265"/>
      <c r="G347" s="266">
        <f>E347*F347</f>
        <v>0</v>
      </c>
      <c r="H347" s="267">
        <v>2.5251399999999999</v>
      </c>
      <c r="I347" s="268">
        <f>E347*H347</f>
        <v>16.331595463999999</v>
      </c>
      <c r="J347" s="267">
        <v>0</v>
      </c>
      <c r="K347" s="268">
        <f>E347*J347</f>
        <v>0</v>
      </c>
      <c r="O347" s="260">
        <v>2</v>
      </c>
      <c r="AA347" s="233">
        <v>1</v>
      </c>
      <c r="AB347" s="233">
        <v>1</v>
      </c>
      <c r="AC347" s="233">
        <v>1</v>
      </c>
      <c r="AZ347" s="233">
        <v>1</v>
      </c>
      <c r="BA347" s="233">
        <f>IF(AZ347=1,G347,0)</f>
        <v>0</v>
      </c>
      <c r="BB347" s="233">
        <f>IF(AZ347=2,G347,0)</f>
        <v>0</v>
      </c>
      <c r="BC347" s="233">
        <f>IF(AZ347=3,G347,0)</f>
        <v>0</v>
      </c>
      <c r="BD347" s="233">
        <f>IF(AZ347=4,G347,0)</f>
        <v>0</v>
      </c>
      <c r="BE347" s="233">
        <f>IF(AZ347=5,G347,0)</f>
        <v>0</v>
      </c>
      <c r="CA347" s="260">
        <v>1</v>
      </c>
      <c r="CB347" s="260">
        <v>1</v>
      </c>
    </row>
    <row r="348" spans="1:80">
      <c r="A348" s="269"/>
      <c r="B348" s="272"/>
      <c r="C348" s="1097" t="s">
        <v>601</v>
      </c>
      <c r="D348" s="1098"/>
      <c r="E348" s="273">
        <v>6.3384</v>
      </c>
      <c r="F348" s="274"/>
      <c r="G348" s="275"/>
      <c r="H348" s="276"/>
      <c r="I348" s="270"/>
      <c r="J348" s="277"/>
      <c r="K348" s="270"/>
      <c r="M348" s="271" t="s">
        <v>601</v>
      </c>
      <c r="O348" s="260"/>
    </row>
    <row r="349" spans="1:80">
      <c r="A349" s="269"/>
      <c r="B349" s="272"/>
      <c r="C349" s="1097" t="s">
        <v>602</v>
      </c>
      <c r="D349" s="1098"/>
      <c r="E349" s="273">
        <v>0.12920000000000001</v>
      </c>
      <c r="F349" s="274"/>
      <c r="G349" s="275"/>
      <c r="H349" s="276"/>
      <c r="I349" s="270"/>
      <c r="J349" s="277"/>
      <c r="K349" s="270"/>
      <c r="M349" s="271" t="s">
        <v>602</v>
      </c>
      <c r="O349" s="260"/>
    </row>
    <row r="350" spans="1:80">
      <c r="A350" s="261">
        <v>128</v>
      </c>
      <c r="B350" s="262" t="s">
        <v>595</v>
      </c>
      <c r="C350" s="263" t="s">
        <v>596</v>
      </c>
      <c r="D350" s="264" t="s">
        <v>207</v>
      </c>
      <c r="E350" s="265">
        <v>4.7880000000000003</v>
      </c>
      <c r="F350" s="265"/>
      <c r="G350" s="266">
        <f>E350*F350</f>
        <v>0</v>
      </c>
      <c r="H350" s="267">
        <v>2.5251399999999999</v>
      </c>
      <c r="I350" s="268">
        <f>E350*H350</f>
        <v>12.09037032</v>
      </c>
      <c r="J350" s="267">
        <v>0</v>
      </c>
      <c r="K350" s="268">
        <f>E350*J350</f>
        <v>0</v>
      </c>
      <c r="O350" s="260">
        <v>2</v>
      </c>
      <c r="AA350" s="233">
        <v>1</v>
      </c>
      <c r="AB350" s="233">
        <v>1</v>
      </c>
      <c r="AC350" s="233">
        <v>1</v>
      </c>
      <c r="AZ350" s="233">
        <v>1</v>
      </c>
      <c r="BA350" s="233">
        <f>IF(AZ350=1,G350,0)</f>
        <v>0</v>
      </c>
      <c r="BB350" s="233">
        <f>IF(AZ350=2,G350,0)</f>
        <v>0</v>
      </c>
      <c r="BC350" s="233">
        <f>IF(AZ350=3,G350,0)</f>
        <v>0</v>
      </c>
      <c r="BD350" s="233">
        <f>IF(AZ350=4,G350,0)</f>
        <v>0</v>
      </c>
      <c r="BE350" s="233">
        <f>IF(AZ350=5,G350,0)</f>
        <v>0</v>
      </c>
      <c r="CA350" s="260">
        <v>1</v>
      </c>
      <c r="CB350" s="260">
        <v>1</v>
      </c>
    </row>
    <row r="351" spans="1:80">
      <c r="A351" s="269"/>
      <c r="B351" s="272"/>
      <c r="C351" s="1097" t="s">
        <v>603</v>
      </c>
      <c r="D351" s="1098"/>
      <c r="E351" s="273">
        <v>4.7880000000000003</v>
      </c>
      <c r="F351" s="274"/>
      <c r="G351" s="275"/>
      <c r="H351" s="276"/>
      <c r="I351" s="270"/>
      <c r="J351" s="277"/>
      <c r="K351" s="270"/>
      <c r="M351" s="271" t="s">
        <v>603</v>
      </c>
      <c r="O351" s="260"/>
    </row>
    <row r="352" spans="1:80">
      <c r="A352" s="261">
        <v>129</v>
      </c>
      <c r="B352" s="262" t="s">
        <v>604</v>
      </c>
      <c r="C352" s="263" t="s">
        <v>605</v>
      </c>
      <c r="D352" s="264" t="s">
        <v>190</v>
      </c>
      <c r="E352" s="265">
        <v>36.801600000000001</v>
      </c>
      <c r="F352" s="265"/>
      <c r="G352" s="266">
        <f>E352*F352</f>
        <v>0</v>
      </c>
      <c r="H352" s="267">
        <v>3.637E-2</v>
      </c>
      <c r="I352" s="268">
        <f>E352*H352</f>
        <v>1.3384741920000001</v>
      </c>
      <c r="J352" s="267">
        <v>0</v>
      </c>
      <c r="K352" s="268">
        <f>E352*J352</f>
        <v>0</v>
      </c>
      <c r="O352" s="260">
        <v>2</v>
      </c>
      <c r="AA352" s="233">
        <v>1</v>
      </c>
      <c r="AB352" s="233">
        <v>1</v>
      </c>
      <c r="AC352" s="233">
        <v>1</v>
      </c>
      <c r="AZ352" s="233">
        <v>1</v>
      </c>
      <c r="BA352" s="233">
        <f>IF(AZ352=1,G352,0)</f>
        <v>0</v>
      </c>
      <c r="BB352" s="233">
        <f>IF(AZ352=2,G352,0)</f>
        <v>0</v>
      </c>
      <c r="BC352" s="233">
        <f>IF(AZ352=3,G352,0)</f>
        <v>0</v>
      </c>
      <c r="BD352" s="233">
        <f>IF(AZ352=4,G352,0)</f>
        <v>0</v>
      </c>
      <c r="BE352" s="233">
        <f>IF(AZ352=5,G352,0)</f>
        <v>0</v>
      </c>
      <c r="CA352" s="260">
        <v>1</v>
      </c>
      <c r="CB352" s="260">
        <v>1</v>
      </c>
    </row>
    <row r="353" spans="1:80">
      <c r="A353" s="269"/>
      <c r="B353" s="272"/>
      <c r="C353" s="1097" t="s">
        <v>606</v>
      </c>
      <c r="D353" s="1098"/>
      <c r="E353" s="273">
        <v>18.4008</v>
      </c>
      <c r="F353" s="274"/>
      <c r="G353" s="275"/>
      <c r="H353" s="276"/>
      <c r="I353" s="270"/>
      <c r="J353" s="277"/>
      <c r="K353" s="270"/>
      <c r="M353" s="271" t="s">
        <v>606</v>
      </c>
      <c r="O353" s="260"/>
    </row>
    <row r="354" spans="1:80">
      <c r="A354" s="269"/>
      <c r="B354" s="272"/>
      <c r="C354" s="1097" t="s">
        <v>607</v>
      </c>
      <c r="D354" s="1098"/>
      <c r="E354" s="273">
        <v>18.4008</v>
      </c>
      <c r="F354" s="274"/>
      <c r="G354" s="275"/>
      <c r="H354" s="276"/>
      <c r="I354" s="270"/>
      <c r="J354" s="277"/>
      <c r="K354" s="270"/>
      <c r="M354" s="271" t="s">
        <v>607</v>
      </c>
      <c r="O354" s="260"/>
    </row>
    <row r="355" spans="1:80">
      <c r="A355" s="261">
        <v>130</v>
      </c>
      <c r="B355" s="262" t="s">
        <v>608</v>
      </c>
      <c r="C355" s="263" t="s">
        <v>609</v>
      </c>
      <c r="D355" s="264" t="s">
        <v>190</v>
      </c>
      <c r="E355" s="265">
        <v>36.801600000000001</v>
      </c>
      <c r="F355" s="265"/>
      <c r="G355" s="266">
        <f>E355*F355</f>
        <v>0</v>
      </c>
      <c r="H355" s="267">
        <v>0</v>
      </c>
      <c r="I355" s="268">
        <f>E355*H355</f>
        <v>0</v>
      </c>
      <c r="J355" s="267">
        <v>0</v>
      </c>
      <c r="K355" s="268">
        <f>E355*J355</f>
        <v>0</v>
      </c>
      <c r="O355" s="260">
        <v>2</v>
      </c>
      <c r="AA355" s="233">
        <v>1</v>
      </c>
      <c r="AB355" s="233">
        <v>1</v>
      </c>
      <c r="AC355" s="233">
        <v>1</v>
      </c>
      <c r="AZ355" s="233">
        <v>1</v>
      </c>
      <c r="BA355" s="233">
        <f>IF(AZ355=1,G355,0)</f>
        <v>0</v>
      </c>
      <c r="BB355" s="233">
        <f>IF(AZ355=2,G355,0)</f>
        <v>0</v>
      </c>
      <c r="BC355" s="233">
        <f>IF(AZ355=3,G355,0)</f>
        <v>0</v>
      </c>
      <c r="BD355" s="233">
        <f>IF(AZ355=4,G355,0)</f>
        <v>0</v>
      </c>
      <c r="BE355" s="233">
        <f>IF(AZ355=5,G355,0)</f>
        <v>0</v>
      </c>
      <c r="CA355" s="260">
        <v>1</v>
      </c>
      <c r="CB355" s="260">
        <v>1</v>
      </c>
    </row>
    <row r="356" spans="1:80">
      <c r="A356" s="261">
        <v>131</v>
      </c>
      <c r="B356" s="262" t="s">
        <v>610</v>
      </c>
      <c r="C356" s="263" t="s">
        <v>611</v>
      </c>
      <c r="D356" s="264" t="s">
        <v>190</v>
      </c>
      <c r="E356" s="265">
        <v>33.652999999999999</v>
      </c>
      <c r="F356" s="265"/>
      <c r="G356" s="266">
        <f>E356*F356</f>
        <v>0</v>
      </c>
      <c r="H356" s="267">
        <v>3.3169999999999998E-2</v>
      </c>
      <c r="I356" s="268">
        <f>E356*H356</f>
        <v>1.1162700099999998</v>
      </c>
      <c r="J356" s="267">
        <v>0</v>
      </c>
      <c r="K356" s="268">
        <f>E356*J356</f>
        <v>0</v>
      </c>
      <c r="O356" s="260">
        <v>2</v>
      </c>
      <c r="AA356" s="233">
        <v>1</v>
      </c>
      <c r="AB356" s="233">
        <v>1</v>
      </c>
      <c r="AC356" s="233">
        <v>1</v>
      </c>
      <c r="AZ356" s="233">
        <v>1</v>
      </c>
      <c r="BA356" s="233">
        <f>IF(AZ356=1,G356,0)</f>
        <v>0</v>
      </c>
      <c r="BB356" s="233">
        <f>IF(AZ356=2,G356,0)</f>
        <v>0</v>
      </c>
      <c r="BC356" s="233">
        <f>IF(AZ356=3,G356,0)</f>
        <v>0</v>
      </c>
      <c r="BD356" s="233">
        <f>IF(AZ356=4,G356,0)</f>
        <v>0</v>
      </c>
      <c r="BE356" s="233">
        <f>IF(AZ356=5,G356,0)</f>
        <v>0</v>
      </c>
      <c r="CA356" s="260">
        <v>1</v>
      </c>
      <c r="CB356" s="260">
        <v>1</v>
      </c>
    </row>
    <row r="357" spans="1:80">
      <c r="A357" s="269"/>
      <c r="B357" s="272"/>
      <c r="C357" s="1097" t="s">
        <v>612</v>
      </c>
      <c r="D357" s="1098"/>
      <c r="E357" s="273">
        <v>33.652999999999999</v>
      </c>
      <c r="F357" s="274"/>
      <c r="G357" s="275"/>
      <c r="H357" s="276"/>
      <c r="I357" s="270"/>
      <c r="J357" s="277"/>
      <c r="K357" s="270"/>
      <c r="M357" s="271" t="s">
        <v>612</v>
      </c>
      <c r="O357" s="260"/>
    </row>
    <row r="358" spans="1:80">
      <c r="A358" s="261">
        <v>132</v>
      </c>
      <c r="B358" s="262" t="s">
        <v>613</v>
      </c>
      <c r="C358" s="263" t="s">
        <v>614</v>
      </c>
      <c r="D358" s="264" t="s">
        <v>190</v>
      </c>
      <c r="E358" s="265">
        <v>33.652999999999999</v>
      </c>
      <c r="F358" s="265"/>
      <c r="G358" s="266">
        <f>E358*F358</f>
        <v>0</v>
      </c>
      <c r="H358" s="267">
        <v>0</v>
      </c>
      <c r="I358" s="268">
        <f>E358*H358</f>
        <v>0</v>
      </c>
      <c r="J358" s="267">
        <v>0</v>
      </c>
      <c r="K358" s="268">
        <f>E358*J358</f>
        <v>0</v>
      </c>
      <c r="O358" s="260">
        <v>2</v>
      </c>
      <c r="AA358" s="233">
        <v>1</v>
      </c>
      <c r="AB358" s="233">
        <v>1</v>
      </c>
      <c r="AC358" s="233">
        <v>1</v>
      </c>
      <c r="AZ358" s="233">
        <v>1</v>
      </c>
      <c r="BA358" s="233">
        <f>IF(AZ358=1,G358,0)</f>
        <v>0</v>
      </c>
      <c r="BB358" s="233">
        <f>IF(AZ358=2,G358,0)</f>
        <v>0</v>
      </c>
      <c r="BC358" s="233">
        <f>IF(AZ358=3,G358,0)</f>
        <v>0</v>
      </c>
      <c r="BD358" s="233">
        <f>IF(AZ358=4,G358,0)</f>
        <v>0</v>
      </c>
      <c r="BE358" s="233">
        <f>IF(AZ358=5,G358,0)</f>
        <v>0</v>
      </c>
      <c r="CA358" s="260">
        <v>1</v>
      </c>
      <c r="CB358" s="260">
        <v>1</v>
      </c>
    </row>
    <row r="359" spans="1:80">
      <c r="A359" s="261">
        <v>133</v>
      </c>
      <c r="B359" s="262" t="s">
        <v>615</v>
      </c>
      <c r="C359" s="263" t="s">
        <v>616</v>
      </c>
      <c r="D359" s="264" t="s">
        <v>190</v>
      </c>
      <c r="E359" s="265">
        <v>39.077399999999997</v>
      </c>
      <c r="F359" s="265"/>
      <c r="G359" s="266">
        <f>E359*F359</f>
        <v>0</v>
      </c>
      <c r="H359" s="267">
        <v>3.4909999999999997E-2</v>
      </c>
      <c r="I359" s="268">
        <f>E359*H359</f>
        <v>1.3641920339999998</v>
      </c>
      <c r="J359" s="267">
        <v>0</v>
      </c>
      <c r="K359" s="268">
        <f>E359*J359</f>
        <v>0</v>
      </c>
      <c r="O359" s="260">
        <v>2</v>
      </c>
      <c r="AA359" s="233">
        <v>1</v>
      </c>
      <c r="AB359" s="233">
        <v>1</v>
      </c>
      <c r="AC359" s="233">
        <v>1</v>
      </c>
      <c r="AZ359" s="233">
        <v>1</v>
      </c>
      <c r="BA359" s="233">
        <f>IF(AZ359=1,G359,0)</f>
        <v>0</v>
      </c>
      <c r="BB359" s="233">
        <f>IF(AZ359=2,G359,0)</f>
        <v>0</v>
      </c>
      <c r="BC359" s="233">
        <f>IF(AZ359=3,G359,0)</f>
        <v>0</v>
      </c>
      <c r="BD359" s="233">
        <f>IF(AZ359=4,G359,0)</f>
        <v>0</v>
      </c>
      <c r="BE359" s="233">
        <f>IF(AZ359=5,G359,0)</f>
        <v>0</v>
      </c>
      <c r="CA359" s="260">
        <v>1</v>
      </c>
      <c r="CB359" s="260">
        <v>1</v>
      </c>
    </row>
    <row r="360" spans="1:80">
      <c r="A360" s="269"/>
      <c r="B360" s="272"/>
      <c r="C360" s="1097" t="s">
        <v>617</v>
      </c>
      <c r="D360" s="1098"/>
      <c r="E360" s="273">
        <v>27.731999999999999</v>
      </c>
      <c r="F360" s="274"/>
      <c r="G360" s="275"/>
      <c r="H360" s="276"/>
      <c r="I360" s="270"/>
      <c r="J360" s="277"/>
      <c r="K360" s="270"/>
      <c r="M360" s="271" t="s">
        <v>617</v>
      </c>
      <c r="O360" s="260"/>
    </row>
    <row r="361" spans="1:80">
      <c r="A361" s="269"/>
      <c r="B361" s="272"/>
      <c r="C361" s="1097" t="s">
        <v>618</v>
      </c>
      <c r="D361" s="1098"/>
      <c r="E361" s="273">
        <v>9.6639999999999997</v>
      </c>
      <c r="F361" s="274"/>
      <c r="G361" s="275"/>
      <c r="H361" s="276"/>
      <c r="I361" s="270"/>
      <c r="J361" s="277"/>
      <c r="K361" s="270"/>
      <c r="M361" s="271" t="s">
        <v>618</v>
      </c>
      <c r="O361" s="260"/>
    </row>
    <row r="362" spans="1:80">
      <c r="A362" s="269"/>
      <c r="B362" s="272"/>
      <c r="C362" s="1097" t="s">
        <v>619</v>
      </c>
      <c r="D362" s="1098"/>
      <c r="E362" s="273">
        <v>1.6814</v>
      </c>
      <c r="F362" s="274"/>
      <c r="G362" s="275"/>
      <c r="H362" s="276"/>
      <c r="I362" s="270"/>
      <c r="J362" s="277"/>
      <c r="K362" s="270"/>
      <c r="M362" s="271" t="s">
        <v>619</v>
      </c>
      <c r="O362" s="260"/>
    </row>
    <row r="363" spans="1:80">
      <c r="A363" s="261">
        <v>134</v>
      </c>
      <c r="B363" s="262" t="s">
        <v>620</v>
      </c>
      <c r="C363" s="263" t="s">
        <v>621</v>
      </c>
      <c r="D363" s="264" t="s">
        <v>190</v>
      </c>
      <c r="E363" s="265">
        <v>39.077399999999997</v>
      </c>
      <c r="F363" s="265"/>
      <c r="G363" s="266">
        <f>E363*F363</f>
        <v>0</v>
      </c>
      <c r="H363" s="267">
        <v>0</v>
      </c>
      <c r="I363" s="268">
        <f>E363*H363</f>
        <v>0</v>
      </c>
      <c r="J363" s="267">
        <v>0</v>
      </c>
      <c r="K363" s="268">
        <f>E363*J363</f>
        <v>0</v>
      </c>
      <c r="O363" s="260">
        <v>2</v>
      </c>
      <c r="AA363" s="233">
        <v>1</v>
      </c>
      <c r="AB363" s="233">
        <v>1</v>
      </c>
      <c r="AC363" s="233">
        <v>1</v>
      </c>
      <c r="AZ363" s="233">
        <v>1</v>
      </c>
      <c r="BA363" s="233">
        <f>IF(AZ363=1,G363,0)</f>
        <v>0</v>
      </c>
      <c r="BB363" s="233">
        <f>IF(AZ363=2,G363,0)</f>
        <v>0</v>
      </c>
      <c r="BC363" s="233">
        <f>IF(AZ363=3,G363,0)</f>
        <v>0</v>
      </c>
      <c r="BD363" s="233">
        <f>IF(AZ363=4,G363,0)</f>
        <v>0</v>
      </c>
      <c r="BE363" s="233">
        <f>IF(AZ363=5,G363,0)</f>
        <v>0</v>
      </c>
      <c r="CA363" s="260">
        <v>1</v>
      </c>
      <c r="CB363" s="260">
        <v>1</v>
      </c>
    </row>
    <row r="364" spans="1:80">
      <c r="A364" s="261">
        <v>135</v>
      </c>
      <c r="B364" s="262" t="s">
        <v>622</v>
      </c>
      <c r="C364" s="263" t="s">
        <v>623</v>
      </c>
      <c r="D364" s="264" t="s">
        <v>255</v>
      </c>
      <c r="E364" s="265">
        <v>1.1836</v>
      </c>
      <c r="F364" s="265"/>
      <c r="G364" s="266">
        <f>E364*F364</f>
        <v>0</v>
      </c>
      <c r="H364" s="267">
        <v>1.02139</v>
      </c>
      <c r="I364" s="268">
        <f>E364*H364</f>
        <v>1.208917204</v>
      </c>
      <c r="J364" s="267">
        <v>0</v>
      </c>
      <c r="K364" s="268">
        <f>E364*J364</f>
        <v>0</v>
      </c>
      <c r="O364" s="260">
        <v>2</v>
      </c>
      <c r="AA364" s="233">
        <v>1</v>
      </c>
      <c r="AB364" s="233">
        <v>1</v>
      </c>
      <c r="AC364" s="233">
        <v>1</v>
      </c>
      <c r="AZ364" s="233">
        <v>1</v>
      </c>
      <c r="BA364" s="233">
        <f>IF(AZ364=1,G364,0)</f>
        <v>0</v>
      </c>
      <c r="BB364" s="233">
        <f>IF(AZ364=2,G364,0)</f>
        <v>0</v>
      </c>
      <c r="BC364" s="233">
        <f>IF(AZ364=3,G364,0)</f>
        <v>0</v>
      </c>
      <c r="BD364" s="233">
        <f>IF(AZ364=4,G364,0)</f>
        <v>0</v>
      </c>
      <c r="BE364" s="233">
        <f>IF(AZ364=5,G364,0)</f>
        <v>0</v>
      </c>
      <c r="CA364" s="260">
        <v>1</v>
      </c>
      <c r="CB364" s="260">
        <v>1</v>
      </c>
    </row>
    <row r="365" spans="1:80">
      <c r="A365" s="269"/>
      <c r="B365" s="272"/>
      <c r="C365" s="1097" t="s">
        <v>624</v>
      </c>
      <c r="D365" s="1098"/>
      <c r="E365" s="273">
        <v>0.52839999999999998</v>
      </c>
      <c r="F365" s="274"/>
      <c r="G365" s="275"/>
      <c r="H365" s="276"/>
      <c r="I365" s="270"/>
      <c r="J365" s="277"/>
      <c r="K365" s="270"/>
      <c r="M365" s="271" t="s">
        <v>624</v>
      </c>
      <c r="O365" s="260"/>
    </row>
    <row r="366" spans="1:80">
      <c r="A366" s="269"/>
      <c r="B366" s="272"/>
      <c r="C366" s="1097" t="s">
        <v>625</v>
      </c>
      <c r="D366" s="1098"/>
      <c r="E366" s="273">
        <v>0.6552</v>
      </c>
      <c r="F366" s="274"/>
      <c r="G366" s="275"/>
      <c r="H366" s="276"/>
      <c r="I366" s="270"/>
      <c r="J366" s="277"/>
      <c r="K366" s="270"/>
      <c r="M366" s="271" t="s">
        <v>625</v>
      </c>
      <c r="O366" s="260"/>
    </row>
    <row r="367" spans="1:80">
      <c r="A367" s="261">
        <v>136</v>
      </c>
      <c r="B367" s="262" t="s">
        <v>622</v>
      </c>
      <c r="C367" s="263" t="s">
        <v>623</v>
      </c>
      <c r="D367" s="264" t="s">
        <v>255</v>
      </c>
      <c r="E367" s="265">
        <v>1.83E-2</v>
      </c>
      <c r="F367" s="265"/>
      <c r="G367" s="266">
        <f>E367*F367</f>
        <v>0</v>
      </c>
      <c r="H367" s="267">
        <v>1.02139</v>
      </c>
      <c r="I367" s="268">
        <f>E367*H367</f>
        <v>1.8691437000000002E-2</v>
      </c>
      <c r="J367" s="267">
        <v>0</v>
      </c>
      <c r="K367" s="268">
        <f>E367*J367</f>
        <v>0</v>
      </c>
      <c r="O367" s="260">
        <v>2</v>
      </c>
      <c r="AA367" s="233">
        <v>1</v>
      </c>
      <c r="AB367" s="233">
        <v>1</v>
      </c>
      <c r="AC367" s="233">
        <v>1</v>
      </c>
      <c r="AZ367" s="233">
        <v>1</v>
      </c>
      <c r="BA367" s="233">
        <f>IF(AZ367=1,G367,0)</f>
        <v>0</v>
      </c>
      <c r="BB367" s="233">
        <f>IF(AZ367=2,G367,0)</f>
        <v>0</v>
      </c>
      <c r="BC367" s="233">
        <f>IF(AZ367=3,G367,0)</f>
        <v>0</v>
      </c>
      <c r="BD367" s="233">
        <f>IF(AZ367=4,G367,0)</f>
        <v>0</v>
      </c>
      <c r="BE367" s="233">
        <f>IF(AZ367=5,G367,0)</f>
        <v>0</v>
      </c>
      <c r="CA367" s="260">
        <v>1</v>
      </c>
      <c r="CB367" s="260">
        <v>1</v>
      </c>
    </row>
    <row r="368" spans="1:80">
      <c r="A368" s="269"/>
      <c r="B368" s="272"/>
      <c r="C368" s="1097" t="s">
        <v>626</v>
      </c>
      <c r="D368" s="1098"/>
      <c r="E368" s="273">
        <v>1.83E-2</v>
      </c>
      <c r="F368" s="274"/>
      <c r="G368" s="275"/>
      <c r="H368" s="276"/>
      <c r="I368" s="270"/>
      <c r="J368" s="277"/>
      <c r="K368" s="270"/>
      <c r="M368" s="271" t="s">
        <v>626</v>
      </c>
      <c r="O368" s="260"/>
    </row>
    <row r="369" spans="1:80">
      <c r="A369" s="261">
        <v>137</v>
      </c>
      <c r="B369" s="262" t="s">
        <v>627</v>
      </c>
      <c r="C369" s="263" t="s">
        <v>628</v>
      </c>
      <c r="D369" s="264" t="s">
        <v>255</v>
      </c>
      <c r="E369" s="265">
        <v>0.29699999999999999</v>
      </c>
      <c r="F369" s="265"/>
      <c r="G369" s="266">
        <f>E369*F369</f>
        <v>0</v>
      </c>
      <c r="H369" s="267">
        <v>1.0554399999999999</v>
      </c>
      <c r="I369" s="268">
        <f>E369*H369</f>
        <v>0.31346567999999997</v>
      </c>
      <c r="J369" s="267">
        <v>0</v>
      </c>
      <c r="K369" s="268">
        <f>E369*J369</f>
        <v>0</v>
      </c>
      <c r="O369" s="260">
        <v>2</v>
      </c>
      <c r="AA369" s="233">
        <v>1</v>
      </c>
      <c r="AB369" s="233">
        <v>1</v>
      </c>
      <c r="AC369" s="233">
        <v>1</v>
      </c>
      <c r="AZ369" s="233">
        <v>1</v>
      </c>
      <c r="BA369" s="233">
        <f>IF(AZ369=1,G369,0)</f>
        <v>0</v>
      </c>
      <c r="BB369" s="233">
        <f>IF(AZ369=2,G369,0)</f>
        <v>0</v>
      </c>
      <c r="BC369" s="233">
        <f>IF(AZ369=3,G369,0)</f>
        <v>0</v>
      </c>
      <c r="BD369" s="233">
        <f>IF(AZ369=4,G369,0)</f>
        <v>0</v>
      </c>
      <c r="BE369" s="233">
        <f>IF(AZ369=5,G369,0)</f>
        <v>0</v>
      </c>
      <c r="CA369" s="260">
        <v>1</v>
      </c>
      <c r="CB369" s="260">
        <v>1</v>
      </c>
    </row>
    <row r="370" spans="1:80">
      <c r="A370" s="269"/>
      <c r="B370" s="272"/>
      <c r="C370" s="1097" t="s">
        <v>629</v>
      </c>
      <c r="D370" s="1098"/>
      <c r="E370" s="273">
        <v>0.29699999999999999</v>
      </c>
      <c r="F370" s="274"/>
      <c r="G370" s="275"/>
      <c r="H370" s="276"/>
      <c r="I370" s="270"/>
      <c r="J370" s="277"/>
      <c r="K370" s="270"/>
      <c r="M370" s="271" t="s">
        <v>629</v>
      </c>
      <c r="O370" s="260"/>
    </row>
    <row r="371" spans="1:80">
      <c r="A371" s="261">
        <v>138</v>
      </c>
      <c r="B371" s="262" t="s">
        <v>627</v>
      </c>
      <c r="C371" s="263" t="s">
        <v>628</v>
      </c>
      <c r="D371" s="264" t="s">
        <v>255</v>
      </c>
      <c r="E371" s="265">
        <v>1.5984</v>
      </c>
      <c r="F371" s="265"/>
      <c r="G371" s="266">
        <f>E371*F371</f>
        <v>0</v>
      </c>
      <c r="H371" s="267">
        <v>1.0554399999999999</v>
      </c>
      <c r="I371" s="268">
        <f>E371*H371</f>
        <v>1.687015296</v>
      </c>
      <c r="J371" s="267">
        <v>0</v>
      </c>
      <c r="K371" s="268">
        <f>E371*J371</f>
        <v>0</v>
      </c>
      <c r="O371" s="260">
        <v>2</v>
      </c>
      <c r="AA371" s="233">
        <v>1</v>
      </c>
      <c r="AB371" s="233">
        <v>1</v>
      </c>
      <c r="AC371" s="233">
        <v>1</v>
      </c>
      <c r="AZ371" s="233">
        <v>1</v>
      </c>
      <c r="BA371" s="233">
        <f>IF(AZ371=1,G371,0)</f>
        <v>0</v>
      </c>
      <c r="BB371" s="233">
        <f>IF(AZ371=2,G371,0)</f>
        <v>0</v>
      </c>
      <c r="BC371" s="233">
        <f>IF(AZ371=3,G371,0)</f>
        <v>0</v>
      </c>
      <c r="BD371" s="233">
        <f>IF(AZ371=4,G371,0)</f>
        <v>0</v>
      </c>
      <c r="BE371" s="233">
        <f>IF(AZ371=5,G371,0)</f>
        <v>0</v>
      </c>
      <c r="CA371" s="260">
        <v>1</v>
      </c>
      <c r="CB371" s="260">
        <v>1</v>
      </c>
    </row>
    <row r="372" spans="1:80">
      <c r="A372" s="269"/>
      <c r="B372" s="272"/>
      <c r="C372" s="1097" t="s">
        <v>630</v>
      </c>
      <c r="D372" s="1098"/>
      <c r="E372" s="273">
        <v>0</v>
      </c>
      <c r="F372" s="274"/>
      <c r="G372" s="275"/>
      <c r="H372" s="276"/>
      <c r="I372" s="270"/>
      <c r="J372" s="277"/>
      <c r="K372" s="270"/>
      <c r="M372" s="271" t="s">
        <v>630</v>
      </c>
      <c r="O372" s="260"/>
    </row>
    <row r="373" spans="1:80">
      <c r="A373" s="269"/>
      <c r="B373" s="272"/>
      <c r="C373" s="1097" t="s">
        <v>631</v>
      </c>
      <c r="D373" s="1098"/>
      <c r="E373" s="273">
        <v>1.5984</v>
      </c>
      <c r="F373" s="274"/>
      <c r="G373" s="275"/>
      <c r="H373" s="276"/>
      <c r="I373" s="270"/>
      <c r="J373" s="277"/>
      <c r="K373" s="270"/>
      <c r="M373" s="271" t="s">
        <v>631</v>
      </c>
      <c r="O373" s="260"/>
    </row>
    <row r="374" spans="1:80">
      <c r="A374" s="261">
        <v>139</v>
      </c>
      <c r="B374" s="262" t="s">
        <v>632</v>
      </c>
      <c r="C374" s="263" t="s">
        <v>633</v>
      </c>
      <c r="D374" s="264" t="s">
        <v>190</v>
      </c>
      <c r="E374" s="265">
        <v>1.04</v>
      </c>
      <c r="F374" s="265"/>
      <c r="G374" s="266">
        <f>E374*F374</f>
        <v>0</v>
      </c>
      <c r="H374" s="267">
        <v>5.3499999999999997E-3</v>
      </c>
      <c r="I374" s="268">
        <f>E374*H374</f>
        <v>5.5639999999999995E-3</v>
      </c>
      <c r="J374" s="267">
        <v>0</v>
      </c>
      <c r="K374" s="268">
        <f>E374*J374</f>
        <v>0</v>
      </c>
      <c r="O374" s="260">
        <v>2</v>
      </c>
      <c r="AA374" s="233">
        <v>1</v>
      </c>
      <c r="AB374" s="233">
        <v>1</v>
      </c>
      <c r="AC374" s="233">
        <v>1</v>
      </c>
      <c r="AZ374" s="233">
        <v>1</v>
      </c>
      <c r="BA374" s="233">
        <f>IF(AZ374=1,G374,0)</f>
        <v>0</v>
      </c>
      <c r="BB374" s="233">
        <f>IF(AZ374=2,G374,0)</f>
        <v>0</v>
      </c>
      <c r="BC374" s="233">
        <f>IF(AZ374=3,G374,0)</f>
        <v>0</v>
      </c>
      <c r="BD374" s="233">
        <f>IF(AZ374=4,G374,0)</f>
        <v>0</v>
      </c>
      <c r="BE374" s="233">
        <f>IF(AZ374=5,G374,0)</f>
        <v>0</v>
      </c>
      <c r="CA374" s="260">
        <v>1</v>
      </c>
      <c r="CB374" s="260">
        <v>1</v>
      </c>
    </row>
    <row r="375" spans="1:80">
      <c r="A375" s="269"/>
      <c r="B375" s="272"/>
      <c r="C375" s="1097" t="s">
        <v>634</v>
      </c>
      <c r="D375" s="1098"/>
      <c r="E375" s="273">
        <v>0.32</v>
      </c>
      <c r="F375" s="274"/>
      <c r="G375" s="275"/>
      <c r="H375" s="276"/>
      <c r="I375" s="270"/>
      <c r="J375" s="277"/>
      <c r="K375" s="270"/>
      <c r="M375" s="271" t="s">
        <v>634</v>
      </c>
      <c r="O375" s="260"/>
    </row>
    <row r="376" spans="1:80">
      <c r="A376" s="269"/>
      <c r="B376" s="272"/>
      <c r="C376" s="1097" t="s">
        <v>635</v>
      </c>
      <c r="D376" s="1098"/>
      <c r="E376" s="273">
        <v>0.72</v>
      </c>
      <c r="F376" s="274"/>
      <c r="G376" s="275"/>
      <c r="H376" s="276"/>
      <c r="I376" s="270"/>
      <c r="J376" s="277"/>
      <c r="K376" s="270"/>
      <c r="M376" s="271" t="s">
        <v>635</v>
      </c>
      <c r="O376" s="260"/>
    </row>
    <row r="377" spans="1:80">
      <c r="A377" s="261">
        <v>140</v>
      </c>
      <c r="B377" s="262" t="s">
        <v>636</v>
      </c>
      <c r="C377" s="263" t="s">
        <v>637</v>
      </c>
      <c r="D377" s="264" t="s">
        <v>190</v>
      </c>
      <c r="E377" s="265">
        <v>1.04</v>
      </c>
      <c r="F377" s="265"/>
      <c r="G377" s="266">
        <f>E377*F377</f>
        <v>0</v>
      </c>
      <c r="H377" s="267">
        <v>0</v>
      </c>
      <c r="I377" s="268">
        <f>E377*H377</f>
        <v>0</v>
      </c>
      <c r="J377" s="267">
        <v>0</v>
      </c>
      <c r="K377" s="268">
        <f>E377*J377</f>
        <v>0</v>
      </c>
      <c r="O377" s="260">
        <v>2</v>
      </c>
      <c r="AA377" s="233">
        <v>1</v>
      </c>
      <c r="AB377" s="233">
        <v>1</v>
      </c>
      <c r="AC377" s="233">
        <v>1</v>
      </c>
      <c r="AZ377" s="233">
        <v>1</v>
      </c>
      <c r="BA377" s="233">
        <f>IF(AZ377=1,G377,0)</f>
        <v>0</v>
      </c>
      <c r="BB377" s="233">
        <f>IF(AZ377=2,G377,0)</f>
        <v>0</v>
      </c>
      <c r="BC377" s="233">
        <f>IF(AZ377=3,G377,0)</f>
        <v>0</v>
      </c>
      <c r="BD377" s="233">
        <f>IF(AZ377=4,G377,0)</f>
        <v>0</v>
      </c>
      <c r="BE377" s="233">
        <f>IF(AZ377=5,G377,0)</f>
        <v>0</v>
      </c>
      <c r="CA377" s="260">
        <v>1</v>
      </c>
      <c r="CB377" s="260">
        <v>1</v>
      </c>
    </row>
    <row r="378" spans="1:80" ht="20">
      <c r="A378" s="261">
        <v>141</v>
      </c>
      <c r="B378" s="262" t="s">
        <v>638</v>
      </c>
      <c r="C378" s="263" t="s">
        <v>639</v>
      </c>
      <c r="D378" s="264" t="s">
        <v>255</v>
      </c>
      <c r="E378" s="265">
        <v>2.1425999999999998</v>
      </c>
      <c r="F378" s="265"/>
      <c r="G378" s="266">
        <f>E378*F378</f>
        <v>0</v>
      </c>
      <c r="H378" s="267">
        <v>1.09663</v>
      </c>
      <c r="I378" s="268">
        <f>E378*H378</f>
        <v>2.3496394379999996</v>
      </c>
      <c r="J378" s="267">
        <v>0</v>
      </c>
      <c r="K378" s="268">
        <f>E378*J378</f>
        <v>0</v>
      </c>
      <c r="O378" s="260">
        <v>2</v>
      </c>
      <c r="AA378" s="233">
        <v>1</v>
      </c>
      <c r="AB378" s="233">
        <v>1</v>
      </c>
      <c r="AC378" s="233">
        <v>1</v>
      </c>
      <c r="AZ378" s="233">
        <v>1</v>
      </c>
      <c r="BA378" s="233">
        <f>IF(AZ378=1,G378,0)</f>
        <v>0</v>
      </c>
      <c r="BB378" s="233">
        <f>IF(AZ378=2,G378,0)</f>
        <v>0</v>
      </c>
      <c r="BC378" s="233">
        <f>IF(AZ378=3,G378,0)</f>
        <v>0</v>
      </c>
      <c r="BD378" s="233">
        <f>IF(AZ378=4,G378,0)</f>
        <v>0</v>
      </c>
      <c r="BE378" s="233">
        <f>IF(AZ378=5,G378,0)</f>
        <v>0</v>
      </c>
      <c r="CA378" s="260">
        <v>1</v>
      </c>
      <c r="CB378" s="260">
        <v>1</v>
      </c>
    </row>
    <row r="379" spans="1:80">
      <c r="A379" s="269"/>
      <c r="B379" s="272"/>
      <c r="C379" s="1097" t="s">
        <v>640</v>
      </c>
      <c r="D379" s="1098"/>
      <c r="E379" s="273">
        <v>2.1425999999999998</v>
      </c>
      <c r="F379" s="274"/>
      <c r="G379" s="275"/>
      <c r="H379" s="276"/>
      <c r="I379" s="270"/>
      <c r="J379" s="277"/>
      <c r="K379" s="270"/>
      <c r="M379" s="271" t="s">
        <v>640</v>
      </c>
      <c r="O379" s="260"/>
    </row>
    <row r="380" spans="1:80">
      <c r="A380" s="261">
        <v>142</v>
      </c>
      <c r="B380" s="262" t="s">
        <v>641</v>
      </c>
      <c r="C380" s="263" t="s">
        <v>642</v>
      </c>
      <c r="D380" s="264" t="s">
        <v>207</v>
      </c>
      <c r="E380" s="265">
        <v>6.0294999999999996</v>
      </c>
      <c r="F380" s="265"/>
      <c r="G380" s="266">
        <f>E380*F380</f>
        <v>0</v>
      </c>
      <c r="H380" s="267">
        <v>2.5251100000000002</v>
      </c>
      <c r="I380" s="268">
        <f>E380*H380</f>
        <v>15.225150745000001</v>
      </c>
      <c r="J380" s="267">
        <v>0</v>
      </c>
      <c r="K380" s="268">
        <f>E380*J380</f>
        <v>0</v>
      </c>
      <c r="O380" s="260">
        <v>2</v>
      </c>
      <c r="AA380" s="233">
        <v>1</v>
      </c>
      <c r="AB380" s="233">
        <v>1</v>
      </c>
      <c r="AC380" s="233">
        <v>1</v>
      </c>
      <c r="AZ380" s="233">
        <v>1</v>
      </c>
      <c r="BA380" s="233">
        <f>IF(AZ380=1,G380,0)</f>
        <v>0</v>
      </c>
      <c r="BB380" s="233">
        <f>IF(AZ380=2,G380,0)</f>
        <v>0</v>
      </c>
      <c r="BC380" s="233">
        <f>IF(AZ380=3,G380,0)</f>
        <v>0</v>
      </c>
      <c r="BD380" s="233">
        <f>IF(AZ380=4,G380,0)</f>
        <v>0</v>
      </c>
      <c r="BE380" s="233">
        <f>IF(AZ380=5,G380,0)</f>
        <v>0</v>
      </c>
      <c r="CA380" s="260">
        <v>1</v>
      </c>
      <c r="CB380" s="260">
        <v>1</v>
      </c>
    </row>
    <row r="381" spans="1:80">
      <c r="A381" s="269"/>
      <c r="B381" s="272"/>
      <c r="C381" s="1097" t="s">
        <v>643</v>
      </c>
      <c r="D381" s="1098"/>
      <c r="E381" s="273">
        <v>1.6224000000000001</v>
      </c>
      <c r="F381" s="274"/>
      <c r="G381" s="275"/>
      <c r="H381" s="276"/>
      <c r="I381" s="270"/>
      <c r="J381" s="277"/>
      <c r="K381" s="270"/>
      <c r="M381" s="271" t="s">
        <v>643</v>
      </c>
      <c r="O381" s="260"/>
    </row>
    <row r="382" spans="1:80">
      <c r="A382" s="269"/>
      <c r="B382" s="272"/>
      <c r="C382" s="1097" t="s">
        <v>644</v>
      </c>
      <c r="D382" s="1098"/>
      <c r="E382" s="273">
        <v>1.2168000000000001</v>
      </c>
      <c r="F382" s="274"/>
      <c r="G382" s="275"/>
      <c r="H382" s="276"/>
      <c r="I382" s="270"/>
      <c r="J382" s="277"/>
      <c r="K382" s="270"/>
      <c r="M382" s="271" t="s">
        <v>644</v>
      </c>
      <c r="O382" s="260"/>
    </row>
    <row r="383" spans="1:80">
      <c r="A383" s="269"/>
      <c r="B383" s="272"/>
      <c r="C383" s="1097" t="s">
        <v>645</v>
      </c>
      <c r="D383" s="1098"/>
      <c r="E383" s="273">
        <v>2.2206999999999999</v>
      </c>
      <c r="F383" s="274"/>
      <c r="G383" s="275"/>
      <c r="H383" s="276"/>
      <c r="I383" s="270"/>
      <c r="J383" s="277"/>
      <c r="K383" s="270"/>
      <c r="M383" s="271" t="s">
        <v>645</v>
      </c>
      <c r="O383" s="260"/>
    </row>
    <row r="384" spans="1:80">
      <c r="A384" s="269"/>
      <c r="B384" s="272"/>
      <c r="C384" s="1097" t="s">
        <v>646</v>
      </c>
      <c r="D384" s="1098"/>
      <c r="E384" s="273">
        <v>0.96960000000000002</v>
      </c>
      <c r="F384" s="274"/>
      <c r="G384" s="275"/>
      <c r="H384" s="276"/>
      <c r="I384" s="270"/>
      <c r="J384" s="277"/>
      <c r="K384" s="270"/>
      <c r="M384" s="271" t="s">
        <v>646</v>
      </c>
      <c r="O384" s="260"/>
    </row>
    <row r="385" spans="1:80">
      <c r="A385" s="261">
        <v>143</v>
      </c>
      <c r="B385" s="262" t="s">
        <v>647</v>
      </c>
      <c r="C385" s="263" t="s">
        <v>648</v>
      </c>
      <c r="D385" s="264" t="s">
        <v>190</v>
      </c>
      <c r="E385" s="265">
        <v>81.684200000000004</v>
      </c>
      <c r="F385" s="265"/>
      <c r="G385" s="266">
        <f>E385*F385</f>
        <v>0</v>
      </c>
      <c r="H385" s="267">
        <v>7.8200000000000006E-3</v>
      </c>
      <c r="I385" s="268">
        <f>E385*H385</f>
        <v>0.63877044400000005</v>
      </c>
      <c r="J385" s="267">
        <v>0</v>
      </c>
      <c r="K385" s="268">
        <f>E385*J385</f>
        <v>0</v>
      </c>
      <c r="O385" s="260">
        <v>2</v>
      </c>
      <c r="AA385" s="233">
        <v>1</v>
      </c>
      <c r="AB385" s="233">
        <v>1</v>
      </c>
      <c r="AC385" s="233">
        <v>1</v>
      </c>
      <c r="AZ385" s="233">
        <v>1</v>
      </c>
      <c r="BA385" s="233">
        <f>IF(AZ385=1,G385,0)</f>
        <v>0</v>
      </c>
      <c r="BB385" s="233">
        <f>IF(AZ385=2,G385,0)</f>
        <v>0</v>
      </c>
      <c r="BC385" s="233">
        <f>IF(AZ385=3,G385,0)</f>
        <v>0</v>
      </c>
      <c r="BD385" s="233">
        <f>IF(AZ385=4,G385,0)</f>
        <v>0</v>
      </c>
      <c r="BE385" s="233">
        <f>IF(AZ385=5,G385,0)</f>
        <v>0</v>
      </c>
      <c r="CA385" s="260">
        <v>1</v>
      </c>
      <c r="CB385" s="260">
        <v>1</v>
      </c>
    </row>
    <row r="386" spans="1:80">
      <c r="A386" s="269"/>
      <c r="B386" s="272"/>
      <c r="C386" s="1097" t="s">
        <v>649</v>
      </c>
      <c r="D386" s="1098"/>
      <c r="E386" s="273">
        <v>34.545000000000002</v>
      </c>
      <c r="F386" s="274"/>
      <c r="G386" s="275"/>
      <c r="H386" s="276"/>
      <c r="I386" s="270"/>
      <c r="J386" s="277"/>
      <c r="K386" s="270"/>
      <c r="M386" s="271" t="s">
        <v>649</v>
      </c>
      <c r="O386" s="260"/>
    </row>
    <row r="387" spans="1:80">
      <c r="A387" s="269"/>
      <c r="B387" s="272"/>
      <c r="C387" s="1097" t="s">
        <v>650</v>
      </c>
      <c r="D387" s="1098"/>
      <c r="E387" s="273">
        <v>11.311999999999999</v>
      </c>
      <c r="F387" s="274"/>
      <c r="G387" s="275"/>
      <c r="H387" s="276"/>
      <c r="I387" s="270"/>
      <c r="J387" s="277"/>
      <c r="K387" s="270"/>
      <c r="M387" s="271" t="s">
        <v>650</v>
      </c>
      <c r="O387" s="260"/>
    </row>
    <row r="388" spans="1:80">
      <c r="A388" s="269"/>
      <c r="B388" s="272"/>
      <c r="C388" s="1097" t="s">
        <v>651</v>
      </c>
      <c r="D388" s="1098"/>
      <c r="E388" s="273">
        <v>21.351199999999999</v>
      </c>
      <c r="F388" s="274"/>
      <c r="G388" s="275"/>
      <c r="H388" s="276"/>
      <c r="I388" s="270"/>
      <c r="J388" s="277"/>
      <c r="K388" s="270"/>
      <c r="M388" s="271" t="s">
        <v>651</v>
      </c>
      <c r="O388" s="260"/>
    </row>
    <row r="389" spans="1:80">
      <c r="A389" s="269"/>
      <c r="B389" s="272"/>
      <c r="C389" s="1097" t="s">
        <v>652</v>
      </c>
      <c r="D389" s="1098"/>
      <c r="E389" s="273">
        <v>14.476000000000001</v>
      </c>
      <c r="F389" s="274"/>
      <c r="G389" s="275"/>
      <c r="H389" s="276"/>
      <c r="I389" s="270"/>
      <c r="J389" s="277"/>
      <c r="K389" s="270"/>
      <c r="M389" s="271" t="s">
        <v>652</v>
      </c>
      <c r="O389" s="260"/>
    </row>
    <row r="390" spans="1:80">
      <c r="A390" s="261">
        <v>144</v>
      </c>
      <c r="B390" s="262" t="s">
        <v>653</v>
      </c>
      <c r="C390" s="263" t="s">
        <v>654</v>
      </c>
      <c r="D390" s="264" t="s">
        <v>190</v>
      </c>
      <c r="E390" s="265">
        <v>81.684200000000004</v>
      </c>
      <c r="F390" s="265"/>
      <c r="G390" s="266">
        <f>E390*F390</f>
        <v>0</v>
      </c>
      <c r="H390" s="267">
        <v>0</v>
      </c>
      <c r="I390" s="268">
        <f>E390*H390</f>
        <v>0</v>
      </c>
      <c r="J390" s="267">
        <v>0</v>
      </c>
      <c r="K390" s="268">
        <f>E390*J390</f>
        <v>0</v>
      </c>
      <c r="O390" s="260">
        <v>2</v>
      </c>
      <c r="AA390" s="233">
        <v>1</v>
      </c>
      <c r="AB390" s="233">
        <v>1</v>
      </c>
      <c r="AC390" s="233">
        <v>1</v>
      </c>
      <c r="AZ390" s="233">
        <v>1</v>
      </c>
      <c r="BA390" s="233">
        <f>IF(AZ390=1,G390,0)</f>
        <v>0</v>
      </c>
      <c r="BB390" s="233">
        <f>IF(AZ390=2,G390,0)</f>
        <v>0</v>
      </c>
      <c r="BC390" s="233">
        <f>IF(AZ390=3,G390,0)</f>
        <v>0</v>
      </c>
      <c r="BD390" s="233">
        <f>IF(AZ390=4,G390,0)</f>
        <v>0</v>
      </c>
      <c r="BE390" s="233">
        <f>IF(AZ390=5,G390,0)</f>
        <v>0</v>
      </c>
      <c r="CA390" s="260">
        <v>1</v>
      </c>
      <c r="CB390" s="260">
        <v>1</v>
      </c>
    </row>
    <row r="391" spans="1:80">
      <c r="A391" s="261">
        <v>145</v>
      </c>
      <c r="B391" s="262" t="s">
        <v>655</v>
      </c>
      <c r="C391" s="263" t="s">
        <v>656</v>
      </c>
      <c r="D391" s="264" t="s">
        <v>255</v>
      </c>
      <c r="E391" s="265">
        <v>1.4628000000000001</v>
      </c>
      <c r="F391" s="265"/>
      <c r="G391" s="266">
        <f>E391*F391</f>
        <v>0</v>
      </c>
      <c r="H391" s="267">
        <v>1.0166500000000001</v>
      </c>
      <c r="I391" s="268">
        <f>E391*H391</f>
        <v>1.4871556200000002</v>
      </c>
      <c r="J391" s="267">
        <v>0</v>
      </c>
      <c r="K391" s="268">
        <f>E391*J391</f>
        <v>0</v>
      </c>
      <c r="O391" s="260">
        <v>2</v>
      </c>
      <c r="AA391" s="233">
        <v>1</v>
      </c>
      <c r="AB391" s="233">
        <v>1</v>
      </c>
      <c r="AC391" s="233">
        <v>1</v>
      </c>
      <c r="AZ391" s="233">
        <v>1</v>
      </c>
      <c r="BA391" s="233">
        <f>IF(AZ391=1,G391,0)</f>
        <v>0</v>
      </c>
      <c r="BB391" s="233">
        <f>IF(AZ391=2,G391,0)</f>
        <v>0</v>
      </c>
      <c r="BC391" s="233">
        <f>IF(AZ391=3,G391,0)</f>
        <v>0</v>
      </c>
      <c r="BD391" s="233">
        <f>IF(AZ391=4,G391,0)</f>
        <v>0</v>
      </c>
      <c r="BE391" s="233">
        <f>IF(AZ391=5,G391,0)</f>
        <v>0</v>
      </c>
      <c r="CA391" s="260">
        <v>1</v>
      </c>
      <c r="CB391" s="260">
        <v>1</v>
      </c>
    </row>
    <row r="392" spans="1:80">
      <c r="A392" s="269"/>
      <c r="B392" s="272"/>
      <c r="C392" s="1097" t="s">
        <v>657</v>
      </c>
      <c r="D392" s="1098"/>
      <c r="E392" s="273">
        <v>1.4628000000000001</v>
      </c>
      <c r="F392" s="274"/>
      <c r="G392" s="275"/>
      <c r="H392" s="276"/>
      <c r="I392" s="270"/>
      <c r="J392" s="277"/>
      <c r="K392" s="270"/>
      <c r="M392" s="271" t="s">
        <v>657</v>
      </c>
      <c r="O392" s="260"/>
    </row>
    <row r="393" spans="1:80" ht="20">
      <c r="A393" s="261">
        <v>146</v>
      </c>
      <c r="B393" s="262" t="s">
        <v>658</v>
      </c>
      <c r="C393" s="263" t="s">
        <v>659</v>
      </c>
      <c r="D393" s="264" t="s">
        <v>190</v>
      </c>
      <c r="E393" s="265">
        <v>10.82</v>
      </c>
      <c r="F393" s="265"/>
      <c r="G393" s="266">
        <f>E393*F393</f>
        <v>0</v>
      </c>
      <c r="H393" s="267">
        <v>0.57276000000000005</v>
      </c>
      <c r="I393" s="268">
        <f>E393*H393</f>
        <v>6.197263200000001</v>
      </c>
      <c r="J393" s="267">
        <v>0</v>
      </c>
      <c r="K393" s="268">
        <f>E393*J393</f>
        <v>0</v>
      </c>
      <c r="O393" s="260">
        <v>2</v>
      </c>
      <c r="AA393" s="233">
        <v>2</v>
      </c>
      <c r="AB393" s="233">
        <v>1</v>
      </c>
      <c r="AC393" s="233">
        <v>1</v>
      </c>
      <c r="AZ393" s="233">
        <v>1</v>
      </c>
      <c r="BA393" s="233">
        <f>IF(AZ393=1,G393,0)</f>
        <v>0</v>
      </c>
      <c r="BB393" s="233">
        <f>IF(AZ393=2,G393,0)</f>
        <v>0</v>
      </c>
      <c r="BC393" s="233">
        <f>IF(AZ393=3,G393,0)</f>
        <v>0</v>
      </c>
      <c r="BD393" s="233">
        <f>IF(AZ393=4,G393,0)</f>
        <v>0</v>
      </c>
      <c r="BE393" s="233">
        <f>IF(AZ393=5,G393,0)</f>
        <v>0</v>
      </c>
      <c r="CA393" s="260">
        <v>2</v>
      </c>
      <c r="CB393" s="260">
        <v>1</v>
      </c>
    </row>
    <row r="394" spans="1:80">
      <c r="A394" s="269"/>
      <c r="B394" s="272"/>
      <c r="C394" s="1097" t="s">
        <v>660</v>
      </c>
      <c r="D394" s="1098"/>
      <c r="E394" s="273">
        <v>10.82</v>
      </c>
      <c r="F394" s="274"/>
      <c r="G394" s="275"/>
      <c r="H394" s="276"/>
      <c r="I394" s="270"/>
      <c r="J394" s="277"/>
      <c r="K394" s="270"/>
      <c r="M394" s="271" t="s">
        <v>660</v>
      </c>
      <c r="O394" s="260"/>
    </row>
    <row r="395" spans="1:80" ht="20">
      <c r="A395" s="261">
        <v>147</v>
      </c>
      <c r="B395" s="262" t="s">
        <v>658</v>
      </c>
      <c r="C395" s="263" t="s">
        <v>659</v>
      </c>
      <c r="D395" s="264" t="s">
        <v>190</v>
      </c>
      <c r="E395" s="265">
        <v>3.52</v>
      </c>
      <c r="F395" s="265"/>
      <c r="G395" s="266">
        <f>E395*F395</f>
        <v>0</v>
      </c>
      <c r="H395" s="267">
        <v>0.57276000000000005</v>
      </c>
      <c r="I395" s="268">
        <f>E395*H395</f>
        <v>2.0161152000000002</v>
      </c>
      <c r="J395" s="267">
        <v>0</v>
      </c>
      <c r="K395" s="268">
        <f>E395*J395</f>
        <v>0</v>
      </c>
      <c r="O395" s="260">
        <v>2</v>
      </c>
      <c r="AA395" s="233">
        <v>2</v>
      </c>
      <c r="AB395" s="233">
        <v>1</v>
      </c>
      <c r="AC395" s="233">
        <v>1</v>
      </c>
      <c r="AZ395" s="233">
        <v>1</v>
      </c>
      <c r="BA395" s="233">
        <f>IF(AZ395=1,G395,0)</f>
        <v>0</v>
      </c>
      <c r="BB395" s="233">
        <f>IF(AZ395=2,G395,0)</f>
        <v>0</v>
      </c>
      <c r="BC395" s="233">
        <f>IF(AZ395=3,G395,0)</f>
        <v>0</v>
      </c>
      <c r="BD395" s="233">
        <f>IF(AZ395=4,G395,0)</f>
        <v>0</v>
      </c>
      <c r="BE395" s="233">
        <f>IF(AZ395=5,G395,0)</f>
        <v>0</v>
      </c>
      <c r="CA395" s="260">
        <v>2</v>
      </c>
      <c r="CB395" s="260">
        <v>1</v>
      </c>
    </row>
    <row r="396" spans="1:80">
      <c r="A396" s="269"/>
      <c r="B396" s="272"/>
      <c r="C396" s="1097" t="s">
        <v>661</v>
      </c>
      <c r="D396" s="1098"/>
      <c r="E396" s="273">
        <v>4.5999999999999996</v>
      </c>
      <c r="F396" s="274"/>
      <c r="G396" s="275"/>
      <c r="H396" s="276"/>
      <c r="I396" s="270"/>
      <c r="J396" s="277"/>
      <c r="K396" s="270"/>
      <c r="M396" s="271" t="s">
        <v>661</v>
      </c>
      <c r="O396" s="260"/>
    </row>
    <row r="397" spans="1:80">
      <c r="A397" s="269"/>
      <c r="B397" s="272"/>
      <c r="C397" s="1097" t="s">
        <v>662</v>
      </c>
      <c r="D397" s="1098"/>
      <c r="E397" s="273">
        <v>-1.08</v>
      </c>
      <c r="F397" s="274"/>
      <c r="G397" s="275"/>
      <c r="H397" s="276"/>
      <c r="I397" s="270"/>
      <c r="J397" s="277"/>
      <c r="K397" s="270"/>
      <c r="M397" s="271" t="s">
        <v>662</v>
      </c>
      <c r="O397" s="260"/>
    </row>
    <row r="398" spans="1:80">
      <c r="A398" s="261">
        <v>148</v>
      </c>
      <c r="B398" s="262" t="s">
        <v>293</v>
      </c>
      <c r="C398" s="263" t="s">
        <v>663</v>
      </c>
      <c r="D398" s="264" t="s">
        <v>190</v>
      </c>
      <c r="E398" s="265">
        <v>291.68579999999997</v>
      </c>
      <c r="F398" s="265"/>
      <c r="G398" s="266">
        <f>E398*F398</f>
        <v>0</v>
      </c>
      <c r="H398" s="267">
        <v>0</v>
      </c>
      <c r="I398" s="268">
        <f>E398*H398</f>
        <v>0</v>
      </c>
      <c r="J398" s="267"/>
      <c r="K398" s="268">
        <f>E398*J398</f>
        <v>0</v>
      </c>
      <c r="O398" s="260">
        <v>2</v>
      </c>
      <c r="AA398" s="233">
        <v>12</v>
      </c>
      <c r="AB398" s="233">
        <v>0</v>
      </c>
      <c r="AC398" s="233">
        <v>228</v>
      </c>
      <c r="AZ398" s="233">
        <v>1</v>
      </c>
      <c r="BA398" s="233">
        <f>IF(AZ398=1,G398,0)</f>
        <v>0</v>
      </c>
      <c r="BB398" s="233">
        <f>IF(AZ398=2,G398,0)</f>
        <v>0</v>
      </c>
      <c r="BC398" s="233">
        <f>IF(AZ398=3,G398,0)</f>
        <v>0</v>
      </c>
      <c r="BD398" s="233">
        <f>IF(AZ398=4,G398,0)</f>
        <v>0</v>
      </c>
      <c r="BE398" s="233">
        <f>IF(AZ398=5,G398,0)</f>
        <v>0</v>
      </c>
      <c r="CA398" s="260">
        <v>12</v>
      </c>
      <c r="CB398" s="260">
        <v>0</v>
      </c>
    </row>
    <row r="399" spans="1:80">
      <c r="A399" s="269"/>
      <c r="B399" s="272"/>
      <c r="C399" s="1097" t="s">
        <v>664</v>
      </c>
      <c r="D399" s="1098"/>
      <c r="E399" s="273">
        <v>0</v>
      </c>
      <c r="F399" s="274"/>
      <c r="G399" s="275"/>
      <c r="H399" s="276"/>
      <c r="I399" s="270"/>
      <c r="J399" s="277"/>
      <c r="K399" s="270"/>
      <c r="M399" s="271" t="s">
        <v>664</v>
      </c>
      <c r="O399" s="260"/>
    </row>
    <row r="400" spans="1:80">
      <c r="A400" s="269"/>
      <c r="B400" s="272"/>
      <c r="C400" s="1097" t="s">
        <v>665</v>
      </c>
      <c r="D400" s="1098"/>
      <c r="E400" s="273">
        <v>968.48580000000004</v>
      </c>
      <c r="F400" s="274"/>
      <c r="G400" s="275"/>
      <c r="H400" s="276"/>
      <c r="I400" s="270"/>
      <c r="J400" s="277"/>
      <c r="K400" s="270"/>
      <c r="M400" s="271" t="s">
        <v>665</v>
      </c>
      <c r="O400" s="260"/>
    </row>
    <row r="401" spans="1:80">
      <c r="A401" s="269"/>
      <c r="B401" s="272"/>
      <c r="C401" s="1097" t="s">
        <v>666</v>
      </c>
      <c r="D401" s="1098"/>
      <c r="E401" s="273">
        <v>-76.8</v>
      </c>
      <c r="F401" s="274"/>
      <c r="G401" s="275"/>
      <c r="H401" s="276"/>
      <c r="I401" s="270"/>
      <c r="J401" s="277"/>
      <c r="K401" s="270"/>
      <c r="M401" s="271" t="s">
        <v>666</v>
      </c>
      <c r="O401" s="260"/>
    </row>
    <row r="402" spans="1:80">
      <c r="A402" s="269"/>
      <c r="B402" s="272"/>
      <c r="C402" s="1097" t="s">
        <v>667</v>
      </c>
      <c r="D402" s="1098"/>
      <c r="E402" s="273">
        <v>-600</v>
      </c>
      <c r="F402" s="274"/>
      <c r="G402" s="275"/>
      <c r="H402" s="276"/>
      <c r="I402" s="270"/>
      <c r="J402" s="277"/>
      <c r="K402" s="270"/>
      <c r="M402" s="271" t="s">
        <v>667</v>
      </c>
      <c r="O402" s="260"/>
    </row>
    <row r="403" spans="1:80">
      <c r="A403" s="261">
        <v>149</v>
      </c>
      <c r="B403" s="262" t="s">
        <v>295</v>
      </c>
      <c r="C403" s="263" t="s">
        <v>668</v>
      </c>
      <c r="D403" s="264" t="s">
        <v>190</v>
      </c>
      <c r="E403" s="265">
        <v>600</v>
      </c>
      <c r="F403" s="265"/>
      <c r="G403" s="266">
        <f>E403*F403</f>
        <v>0</v>
      </c>
      <c r="H403" s="267">
        <v>0</v>
      </c>
      <c r="I403" s="268">
        <f>E403*H403</f>
        <v>0</v>
      </c>
      <c r="J403" s="267"/>
      <c r="K403" s="268">
        <f>E403*J403</f>
        <v>0</v>
      </c>
      <c r="O403" s="260">
        <v>2</v>
      </c>
      <c r="AA403" s="233">
        <v>12</v>
      </c>
      <c r="AB403" s="233">
        <v>0</v>
      </c>
      <c r="AC403" s="233">
        <v>331</v>
      </c>
      <c r="AZ403" s="233">
        <v>1</v>
      </c>
      <c r="BA403" s="233">
        <f>IF(AZ403=1,G403,0)</f>
        <v>0</v>
      </c>
      <c r="BB403" s="233">
        <f>IF(AZ403=2,G403,0)</f>
        <v>0</v>
      </c>
      <c r="BC403" s="233">
        <f>IF(AZ403=3,G403,0)</f>
        <v>0</v>
      </c>
      <c r="BD403" s="233">
        <f>IF(AZ403=4,G403,0)</f>
        <v>0</v>
      </c>
      <c r="BE403" s="233">
        <f>IF(AZ403=5,G403,0)</f>
        <v>0</v>
      </c>
      <c r="CA403" s="260">
        <v>12</v>
      </c>
      <c r="CB403" s="260">
        <v>0</v>
      </c>
    </row>
    <row r="404" spans="1:80">
      <c r="A404" s="269"/>
      <c r="B404" s="272"/>
      <c r="C404" s="1097" t="s">
        <v>664</v>
      </c>
      <c r="D404" s="1098"/>
      <c r="E404" s="273">
        <v>0</v>
      </c>
      <c r="F404" s="274"/>
      <c r="G404" s="275"/>
      <c r="H404" s="276"/>
      <c r="I404" s="270"/>
      <c r="J404" s="277"/>
      <c r="K404" s="270"/>
      <c r="M404" s="271" t="s">
        <v>664</v>
      </c>
      <c r="O404" s="260"/>
    </row>
    <row r="405" spans="1:80">
      <c r="A405" s="269"/>
      <c r="B405" s="272"/>
      <c r="C405" s="1097" t="s">
        <v>669</v>
      </c>
      <c r="D405" s="1098"/>
      <c r="E405" s="273">
        <v>600</v>
      </c>
      <c r="F405" s="274"/>
      <c r="G405" s="275"/>
      <c r="H405" s="276"/>
      <c r="I405" s="270"/>
      <c r="J405" s="277"/>
      <c r="K405" s="270"/>
      <c r="M405" s="271" t="s">
        <v>669</v>
      </c>
      <c r="O405" s="260"/>
    </row>
    <row r="406" spans="1:80">
      <c r="A406" s="278"/>
      <c r="B406" s="279" t="s">
        <v>94</v>
      </c>
      <c r="C406" s="280" t="s">
        <v>581</v>
      </c>
      <c r="D406" s="281"/>
      <c r="E406" s="282"/>
      <c r="F406" s="283"/>
      <c r="G406" s="284">
        <f>SUM(G329:G405)</f>
        <v>0</v>
      </c>
      <c r="H406" s="285"/>
      <c r="I406" s="286">
        <f>SUM(I329:I405)</f>
        <v>170.99287512800001</v>
      </c>
      <c r="J406" s="285"/>
      <c r="K406" s="286">
        <f>SUM(K329:K405)</f>
        <v>0</v>
      </c>
      <c r="O406" s="260">
        <v>4</v>
      </c>
      <c r="BA406" s="287">
        <f>SUM(BA329:BA405)</f>
        <v>0</v>
      </c>
      <c r="BB406" s="287">
        <f>SUM(BB329:BB405)</f>
        <v>0</v>
      </c>
      <c r="BC406" s="287">
        <f>SUM(BC329:BC405)</f>
        <v>0</v>
      </c>
      <c r="BD406" s="287">
        <f>SUM(BD329:BD405)</f>
        <v>0</v>
      </c>
      <c r="BE406" s="287">
        <f>SUM(BE329:BE405)</f>
        <v>0</v>
      </c>
    </row>
    <row r="407" spans="1:80">
      <c r="A407" s="250" t="s">
        <v>90</v>
      </c>
      <c r="B407" s="251" t="s">
        <v>670</v>
      </c>
      <c r="C407" s="252" t="s">
        <v>671</v>
      </c>
      <c r="D407" s="253"/>
      <c r="E407" s="254"/>
      <c r="F407" s="254"/>
      <c r="G407" s="255"/>
      <c r="H407" s="256"/>
      <c r="I407" s="257"/>
      <c r="J407" s="258"/>
      <c r="K407" s="259"/>
      <c r="O407" s="260">
        <v>1</v>
      </c>
    </row>
    <row r="408" spans="1:80">
      <c r="A408" s="261">
        <v>150</v>
      </c>
      <c r="B408" s="262" t="s">
        <v>673</v>
      </c>
      <c r="C408" s="263" t="s">
        <v>674</v>
      </c>
      <c r="D408" s="264" t="s">
        <v>190</v>
      </c>
      <c r="E408" s="265">
        <v>54.119</v>
      </c>
      <c r="F408" s="265"/>
      <c r="G408" s="266">
        <f>E408*F408</f>
        <v>0</v>
      </c>
      <c r="H408" s="267">
        <v>2.546E-2</v>
      </c>
      <c r="I408" s="268">
        <f>E408*H408</f>
        <v>1.37786974</v>
      </c>
      <c r="J408" s="267">
        <v>0</v>
      </c>
      <c r="K408" s="268">
        <f>E408*J408</f>
        <v>0</v>
      </c>
      <c r="O408" s="260">
        <v>2</v>
      </c>
      <c r="AA408" s="233">
        <v>1</v>
      </c>
      <c r="AB408" s="233">
        <v>1</v>
      </c>
      <c r="AC408" s="233">
        <v>1</v>
      </c>
      <c r="AZ408" s="233">
        <v>1</v>
      </c>
      <c r="BA408" s="233">
        <f>IF(AZ408=1,G408,0)</f>
        <v>0</v>
      </c>
      <c r="BB408" s="233">
        <f>IF(AZ408=2,G408,0)</f>
        <v>0</v>
      </c>
      <c r="BC408" s="233">
        <f>IF(AZ408=3,G408,0)</f>
        <v>0</v>
      </c>
      <c r="BD408" s="233">
        <f>IF(AZ408=4,G408,0)</f>
        <v>0</v>
      </c>
      <c r="BE408" s="233">
        <f>IF(AZ408=5,G408,0)</f>
        <v>0</v>
      </c>
      <c r="CA408" s="260">
        <v>1</v>
      </c>
      <c r="CB408" s="260">
        <v>1</v>
      </c>
    </row>
    <row r="409" spans="1:80">
      <c r="A409" s="269"/>
      <c r="B409" s="272"/>
      <c r="C409" s="1097" t="s">
        <v>675</v>
      </c>
      <c r="D409" s="1098"/>
      <c r="E409" s="273">
        <v>26.2</v>
      </c>
      <c r="F409" s="274"/>
      <c r="G409" s="275"/>
      <c r="H409" s="276"/>
      <c r="I409" s="270"/>
      <c r="J409" s="277"/>
      <c r="K409" s="270"/>
      <c r="M409" s="271" t="s">
        <v>675</v>
      </c>
      <c r="O409" s="260"/>
    </row>
    <row r="410" spans="1:80">
      <c r="A410" s="269"/>
      <c r="B410" s="272"/>
      <c r="C410" s="1097" t="s">
        <v>676</v>
      </c>
      <c r="D410" s="1098"/>
      <c r="E410" s="273">
        <v>25.4</v>
      </c>
      <c r="F410" s="274"/>
      <c r="G410" s="275"/>
      <c r="H410" s="276"/>
      <c r="I410" s="270"/>
      <c r="J410" s="277"/>
      <c r="K410" s="270"/>
      <c r="M410" s="271" t="s">
        <v>676</v>
      </c>
      <c r="O410" s="260"/>
    </row>
    <row r="411" spans="1:80">
      <c r="A411" s="269"/>
      <c r="B411" s="272"/>
      <c r="C411" s="1097" t="s">
        <v>677</v>
      </c>
      <c r="D411" s="1098"/>
      <c r="E411" s="273">
        <v>2.5190000000000001</v>
      </c>
      <c r="F411" s="274"/>
      <c r="G411" s="275"/>
      <c r="H411" s="276"/>
      <c r="I411" s="270"/>
      <c r="J411" s="277"/>
      <c r="K411" s="270"/>
      <c r="M411" s="271" t="s">
        <v>677</v>
      </c>
      <c r="O411" s="260"/>
    </row>
    <row r="412" spans="1:80">
      <c r="A412" s="261">
        <v>151</v>
      </c>
      <c r="B412" s="262" t="s">
        <v>678</v>
      </c>
      <c r="C412" s="263" t="s">
        <v>679</v>
      </c>
      <c r="D412" s="264" t="s">
        <v>309</v>
      </c>
      <c r="E412" s="265">
        <v>400</v>
      </c>
      <c r="F412" s="265"/>
      <c r="G412" s="266">
        <f>E412*F412</f>
        <v>0</v>
      </c>
      <c r="H412" s="267">
        <v>4.3299999999999996E-3</v>
      </c>
      <c r="I412" s="268">
        <f>E412*H412</f>
        <v>1.7319999999999998</v>
      </c>
      <c r="J412" s="267">
        <v>0</v>
      </c>
      <c r="K412" s="268">
        <f>E412*J412</f>
        <v>0</v>
      </c>
      <c r="O412" s="260">
        <v>2</v>
      </c>
      <c r="AA412" s="233">
        <v>1</v>
      </c>
      <c r="AB412" s="233">
        <v>1</v>
      </c>
      <c r="AC412" s="233">
        <v>1</v>
      </c>
      <c r="AZ412" s="233">
        <v>1</v>
      </c>
      <c r="BA412" s="233">
        <f>IF(AZ412=1,G412,0)</f>
        <v>0</v>
      </c>
      <c r="BB412" s="233">
        <f>IF(AZ412=2,G412,0)</f>
        <v>0</v>
      </c>
      <c r="BC412" s="233">
        <f>IF(AZ412=3,G412,0)</f>
        <v>0</v>
      </c>
      <c r="BD412" s="233">
        <f>IF(AZ412=4,G412,0)</f>
        <v>0</v>
      </c>
      <c r="BE412" s="233">
        <f>IF(AZ412=5,G412,0)</f>
        <v>0</v>
      </c>
      <c r="CA412" s="260">
        <v>1</v>
      </c>
      <c r="CB412" s="260">
        <v>1</v>
      </c>
    </row>
    <row r="413" spans="1:80">
      <c r="A413" s="269"/>
      <c r="B413" s="272"/>
      <c r="C413" s="1097" t="s">
        <v>680</v>
      </c>
      <c r="D413" s="1098"/>
      <c r="E413" s="273">
        <v>400</v>
      </c>
      <c r="F413" s="274"/>
      <c r="G413" s="275"/>
      <c r="H413" s="276"/>
      <c r="I413" s="270"/>
      <c r="J413" s="277"/>
      <c r="K413" s="270"/>
      <c r="M413" s="271" t="s">
        <v>680</v>
      </c>
      <c r="O413" s="260"/>
    </row>
    <row r="414" spans="1:80">
      <c r="A414" s="261">
        <v>152</v>
      </c>
      <c r="B414" s="262" t="s">
        <v>681</v>
      </c>
      <c r="C414" s="263" t="s">
        <v>682</v>
      </c>
      <c r="D414" s="264" t="s">
        <v>309</v>
      </c>
      <c r="E414" s="265">
        <v>50</v>
      </c>
      <c r="F414" s="265"/>
      <c r="G414" s="266">
        <f>E414*F414</f>
        <v>0</v>
      </c>
      <c r="H414" s="267">
        <v>8.4899999999999993E-3</v>
      </c>
      <c r="I414" s="268">
        <f>E414*H414</f>
        <v>0.42449999999999999</v>
      </c>
      <c r="J414" s="267">
        <v>0</v>
      </c>
      <c r="K414" s="268">
        <f>E414*J414</f>
        <v>0</v>
      </c>
      <c r="O414" s="260">
        <v>2</v>
      </c>
      <c r="AA414" s="233">
        <v>1</v>
      </c>
      <c r="AB414" s="233">
        <v>1</v>
      </c>
      <c r="AC414" s="233">
        <v>1</v>
      </c>
      <c r="AZ414" s="233">
        <v>1</v>
      </c>
      <c r="BA414" s="233">
        <f>IF(AZ414=1,G414,0)</f>
        <v>0</v>
      </c>
      <c r="BB414" s="233">
        <f>IF(AZ414=2,G414,0)</f>
        <v>0</v>
      </c>
      <c r="BC414" s="233">
        <f>IF(AZ414=3,G414,0)</f>
        <v>0</v>
      </c>
      <c r="BD414" s="233">
        <f>IF(AZ414=4,G414,0)</f>
        <v>0</v>
      </c>
      <c r="BE414" s="233">
        <f>IF(AZ414=5,G414,0)</f>
        <v>0</v>
      </c>
      <c r="CA414" s="260">
        <v>1</v>
      </c>
      <c r="CB414" s="260">
        <v>1</v>
      </c>
    </row>
    <row r="415" spans="1:80">
      <c r="A415" s="269"/>
      <c r="B415" s="272"/>
      <c r="C415" s="1097" t="s">
        <v>683</v>
      </c>
      <c r="D415" s="1098"/>
      <c r="E415" s="273">
        <v>50</v>
      </c>
      <c r="F415" s="274"/>
      <c r="G415" s="275"/>
      <c r="H415" s="276"/>
      <c r="I415" s="270"/>
      <c r="J415" s="277"/>
      <c r="K415" s="270"/>
      <c r="M415" s="271" t="s">
        <v>683</v>
      </c>
      <c r="O415" s="260"/>
    </row>
    <row r="416" spans="1:80">
      <c r="A416" s="261">
        <v>153</v>
      </c>
      <c r="B416" s="262" t="s">
        <v>684</v>
      </c>
      <c r="C416" s="263" t="s">
        <v>685</v>
      </c>
      <c r="D416" s="264" t="s">
        <v>190</v>
      </c>
      <c r="E416" s="265">
        <v>10.35</v>
      </c>
      <c r="F416" s="265"/>
      <c r="G416" s="266">
        <f>E416*F416</f>
        <v>0</v>
      </c>
      <c r="H416" s="267">
        <v>2.0750000000000001E-2</v>
      </c>
      <c r="I416" s="268">
        <f>E416*H416</f>
        <v>0.2147625</v>
      </c>
      <c r="J416" s="267">
        <v>0</v>
      </c>
      <c r="K416" s="268">
        <f>E416*J416</f>
        <v>0</v>
      </c>
      <c r="O416" s="260">
        <v>2</v>
      </c>
      <c r="AA416" s="233">
        <v>1</v>
      </c>
      <c r="AB416" s="233">
        <v>1</v>
      </c>
      <c r="AC416" s="233">
        <v>1</v>
      </c>
      <c r="AZ416" s="233">
        <v>1</v>
      </c>
      <c r="BA416" s="233">
        <f>IF(AZ416=1,G416,0)</f>
        <v>0</v>
      </c>
      <c r="BB416" s="233">
        <f>IF(AZ416=2,G416,0)</f>
        <v>0</v>
      </c>
      <c r="BC416" s="233">
        <f>IF(AZ416=3,G416,0)</f>
        <v>0</v>
      </c>
      <c r="BD416" s="233">
        <f>IF(AZ416=4,G416,0)</f>
        <v>0</v>
      </c>
      <c r="BE416" s="233">
        <f>IF(AZ416=5,G416,0)</f>
        <v>0</v>
      </c>
      <c r="CA416" s="260">
        <v>1</v>
      </c>
      <c r="CB416" s="260">
        <v>1</v>
      </c>
    </row>
    <row r="417" spans="1:80">
      <c r="A417" s="269"/>
      <c r="B417" s="272"/>
      <c r="C417" s="1097" t="s">
        <v>686</v>
      </c>
      <c r="D417" s="1098"/>
      <c r="E417" s="273">
        <v>2.25</v>
      </c>
      <c r="F417" s="274"/>
      <c r="G417" s="275"/>
      <c r="H417" s="276"/>
      <c r="I417" s="270"/>
      <c r="J417" s="277"/>
      <c r="K417" s="270"/>
      <c r="M417" s="271" t="s">
        <v>686</v>
      </c>
      <c r="O417" s="260"/>
    </row>
    <row r="418" spans="1:80">
      <c r="A418" s="269"/>
      <c r="B418" s="272"/>
      <c r="C418" s="1097" t="s">
        <v>687</v>
      </c>
      <c r="D418" s="1098"/>
      <c r="E418" s="273">
        <v>8.1</v>
      </c>
      <c r="F418" s="274"/>
      <c r="G418" s="275"/>
      <c r="H418" s="276"/>
      <c r="I418" s="270"/>
      <c r="J418" s="277"/>
      <c r="K418" s="270"/>
      <c r="M418" s="271" t="s">
        <v>687</v>
      </c>
      <c r="O418" s="260"/>
    </row>
    <row r="419" spans="1:80">
      <c r="A419" s="261">
        <v>154</v>
      </c>
      <c r="B419" s="262" t="s">
        <v>688</v>
      </c>
      <c r="C419" s="263" t="s">
        <v>689</v>
      </c>
      <c r="D419" s="264" t="s">
        <v>190</v>
      </c>
      <c r="E419" s="265">
        <v>916.41499999999996</v>
      </c>
      <c r="F419" s="265"/>
      <c r="G419" s="266">
        <f>E419*F419</f>
        <v>0</v>
      </c>
      <c r="H419" s="267">
        <v>2.7980000000000001E-2</v>
      </c>
      <c r="I419" s="268">
        <f>E419*H419</f>
        <v>25.6412917</v>
      </c>
      <c r="J419" s="267">
        <v>0</v>
      </c>
      <c r="K419" s="268">
        <f>E419*J419</f>
        <v>0</v>
      </c>
      <c r="O419" s="260">
        <v>2</v>
      </c>
      <c r="AA419" s="233">
        <v>1</v>
      </c>
      <c r="AB419" s="233">
        <v>1</v>
      </c>
      <c r="AC419" s="233">
        <v>1</v>
      </c>
      <c r="AZ419" s="233">
        <v>1</v>
      </c>
      <c r="BA419" s="233">
        <f>IF(AZ419=1,G419,0)</f>
        <v>0</v>
      </c>
      <c r="BB419" s="233">
        <f>IF(AZ419=2,G419,0)</f>
        <v>0</v>
      </c>
      <c r="BC419" s="233">
        <f>IF(AZ419=3,G419,0)</f>
        <v>0</v>
      </c>
      <c r="BD419" s="233">
        <f>IF(AZ419=4,G419,0)</f>
        <v>0</v>
      </c>
      <c r="BE419" s="233">
        <f>IF(AZ419=5,G419,0)</f>
        <v>0</v>
      </c>
      <c r="CA419" s="260">
        <v>1</v>
      </c>
      <c r="CB419" s="260">
        <v>1</v>
      </c>
    </row>
    <row r="420" spans="1:80">
      <c r="A420" s="269"/>
      <c r="B420" s="272"/>
      <c r="C420" s="1097" t="s">
        <v>690</v>
      </c>
      <c r="D420" s="1098"/>
      <c r="E420" s="273">
        <v>166.2</v>
      </c>
      <c r="F420" s="274"/>
      <c r="G420" s="275"/>
      <c r="H420" s="276"/>
      <c r="I420" s="270"/>
      <c r="J420" s="277"/>
      <c r="K420" s="270"/>
      <c r="M420" s="271" t="s">
        <v>690</v>
      </c>
      <c r="O420" s="260"/>
    </row>
    <row r="421" spans="1:80">
      <c r="A421" s="269"/>
      <c r="B421" s="272"/>
      <c r="C421" s="1097" t="s">
        <v>691</v>
      </c>
      <c r="D421" s="1098"/>
      <c r="E421" s="273">
        <v>89.7</v>
      </c>
      <c r="F421" s="274"/>
      <c r="G421" s="275"/>
      <c r="H421" s="276"/>
      <c r="I421" s="270"/>
      <c r="J421" s="277"/>
      <c r="K421" s="270"/>
      <c r="M421" s="271" t="s">
        <v>691</v>
      </c>
      <c r="O421" s="260"/>
    </row>
    <row r="422" spans="1:80">
      <c r="A422" s="269"/>
      <c r="B422" s="272"/>
      <c r="C422" s="1097" t="s">
        <v>692</v>
      </c>
      <c r="D422" s="1098"/>
      <c r="E422" s="273">
        <v>105.1</v>
      </c>
      <c r="F422" s="274"/>
      <c r="G422" s="275"/>
      <c r="H422" s="276"/>
      <c r="I422" s="270"/>
      <c r="J422" s="277"/>
      <c r="K422" s="270"/>
      <c r="M422" s="271" t="s">
        <v>692</v>
      </c>
      <c r="O422" s="260"/>
    </row>
    <row r="423" spans="1:80">
      <c r="A423" s="269"/>
      <c r="B423" s="272"/>
      <c r="C423" s="1097" t="s">
        <v>693</v>
      </c>
      <c r="D423" s="1098"/>
      <c r="E423" s="273">
        <v>263.3</v>
      </c>
      <c r="F423" s="274"/>
      <c r="G423" s="275"/>
      <c r="H423" s="276"/>
      <c r="I423" s="270"/>
      <c r="J423" s="277"/>
      <c r="K423" s="270"/>
      <c r="M423" s="271" t="s">
        <v>693</v>
      </c>
      <c r="O423" s="260"/>
    </row>
    <row r="424" spans="1:80">
      <c r="A424" s="269"/>
      <c r="B424" s="272"/>
      <c r="C424" s="1097" t="s">
        <v>694</v>
      </c>
      <c r="D424" s="1098"/>
      <c r="E424" s="273">
        <v>86.8</v>
      </c>
      <c r="F424" s="274"/>
      <c r="G424" s="275"/>
      <c r="H424" s="276"/>
      <c r="I424" s="270"/>
      <c r="J424" s="277"/>
      <c r="K424" s="270"/>
      <c r="M424" s="271" t="s">
        <v>694</v>
      </c>
      <c r="O424" s="260"/>
    </row>
    <row r="425" spans="1:80">
      <c r="A425" s="269"/>
      <c r="B425" s="272"/>
      <c r="C425" s="1097" t="s">
        <v>695</v>
      </c>
      <c r="D425" s="1098"/>
      <c r="E425" s="273">
        <v>45.564999999999998</v>
      </c>
      <c r="F425" s="274"/>
      <c r="G425" s="275"/>
      <c r="H425" s="276"/>
      <c r="I425" s="270"/>
      <c r="J425" s="277"/>
      <c r="K425" s="270"/>
      <c r="M425" s="271" t="s">
        <v>695</v>
      </c>
      <c r="O425" s="260"/>
    </row>
    <row r="426" spans="1:80">
      <c r="A426" s="269"/>
      <c r="B426" s="272"/>
      <c r="C426" s="1097" t="s">
        <v>696</v>
      </c>
      <c r="D426" s="1098"/>
      <c r="E426" s="273">
        <v>68.7</v>
      </c>
      <c r="F426" s="274"/>
      <c r="G426" s="275"/>
      <c r="H426" s="276"/>
      <c r="I426" s="270"/>
      <c r="J426" s="277"/>
      <c r="K426" s="270"/>
      <c r="M426" s="271" t="s">
        <v>696</v>
      </c>
      <c r="O426" s="260"/>
    </row>
    <row r="427" spans="1:80">
      <c r="A427" s="269"/>
      <c r="B427" s="272"/>
      <c r="C427" s="1097" t="s">
        <v>697</v>
      </c>
      <c r="D427" s="1098"/>
      <c r="E427" s="273">
        <v>8.5</v>
      </c>
      <c r="F427" s="274"/>
      <c r="G427" s="275"/>
      <c r="H427" s="276"/>
      <c r="I427" s="270"/>
      <c r="J427" s="277"/>
      <c r="K427" s="270"/>
      <c r="M427" s="271" t="s">
        <v>697</v>
      </c>
      <c r="O427" s="260"/>
    </row>
    <row r="428" spans="1:80">
      <c r="A428" s="269"/>
      <c r="B428" s="272"/>
      <c r="C428" s="1097" t="s">
        <v>698</v>
      </c>
      <c r="D428" s="1098"/>
      <c r="E428" s="273">
        <v>8.5</v>
      </c>
      <c r="F428" s="274"/>
      <c r="G428" s="275"/>
      <c r="H428" s="276"/>
      <c r="I428" s="270"/>
      <c r="J428" s="277"/>
      <c r="K428" s="270"/>
      <c r="M428" s="271" t="s">
        <v>698</v>
      </c>
      <c r="O428" s="260"/>
    </row>
    <row r="429" spans="1:80">
      <c r="A429" s="269"/>
      <c r="B429" s="272"/>
      <c r="C429" s="1097" t="s">
        <v>699</v>
      </c>
      <c r="D429" s="1098"/>
      <c r="E429" s="273">
        <v>11.9</v>
      </c>
      <c r="F429" s="274"/>
      <c r="G429" s="275"/>
      <c r="H429" s="276"/>
      <c r="I429" s="270"/>
      <c r="J429" s="277"/>
      <c r="K429" s="270"/>
      <c r="M429" s="271" t="s">
        <v>699</v>
      </c>
      <c r="O429" s="260"/>
    </row>
    <row r="430" spans="1:80">
      <c r="A430" s="269"/>
      <c r="B430" s="272"/>
      <c r="C430" s="1097" t="s">
        <v>700</v>
      </c>
      <c r="D430" s="1098"/>
      <c r="E430" s="273">
        <v>9.9</v>
      </c>
      <c r="F430" s="274"/>
      <c r="G430" s="275"/>
      <c r="H430" s="276"/>
      <c r="I430" s="270"/>
      <c r="J430" s="277"/>
      <c r="K430" s="270"/>
      <c r="M430" s="271" t="s">
        <v>700</v>
      </c>
      <c r="O430" s="260"/>
    </row>
    <row r="431" spans="1:80">
      <c r="A431" s="269"/>
      <c r="B431" s="272"/>
      <c r="C431" s="1097" t="s">
        <v>701</v>
      </c>
      <c r="D431" s="1098"/>
      <c r="E431" s="273">
        <v>2.8</v>
      </c>
      <c r="F431" s="274"/>
      <c r="G431" s="275"/>
      <c r="H431" s="276"/>
      <c r="I431" s="270"/>
      <c r="J431" s="277"/>
      <c r="K431" s="270"/>
      <c r="M431" s="271" t="s">
        <v>701</v>
      </c>
      <c r="O431" s="260"/>
    </row>
    <row r="432" spans="1:80">
      <c r="A432" s="269"/>
      <c r="B432" s="272"/>
      <c r="C432" s="1097" t="s">
        <v>702</v>
      </c>
      <c r="D432" s="1098"/>
      <c r="E432" s="273">
        <v>8.5</v>
      </c>
      <c r="F432" s="274"/>
      <c r="G432" s="275"/>
      <c r="H432" s="276"/>
      <c r="I432" s="270"/>
      <c r="J432" s="277"/>
      <c r="K432" s="270"/>
      <c r="M432" s="271" t="s">
        <v>702</v>
      </c>
      <c r="O432" s="260"/>
    </row>
    <row r="433" spans="1:80">
      <c r="A433" s="269"/>
      <c r="B433" s="272"/>
      <c r="C433" s="1097" t="s">
        <v>703</v>
      </c>
      <c r="D433" s="1098"/>
      <c r="E433" s="273">
        <v>10.5</v>
      </c>
      <c r="F433" s="274"/>
      <c r="G433" s="275"/>
      <c r="H433" s="276"/>
      <c r="I433" s="270"/>
      <c r="J433" s="277"/>
      <c r="K433" s="270"/>
      <c r="M433" s="271" t="s">
        <v>703</v>
      </c>
      <c r="O433" s="260"/>
    </row>
    <row r="434" spans="1:80">
      <c r="A434" s="269"/>
      <c r="B434" s="272"/>
      <c r="C434" s="1097" t="s">
        <v>704</v>
      </c>
      <c r="D434" s="1098"/>
      <c r="E434" s="273">
        <v>9.85</v>
      </c>
      <c r="F434" s="274"/>
      <c r="G434" s="275"/>
      <c r="H434" s="276"/>
      <c r="I434" s="270"/>
      <c r="J434" s="277"/>
      <c r="K434" s="270"/>
      <c r="M434" s="271" t="s">
        <v>704</v>
      </c>
      <c r="O434" s="260"/>
    </row>
    <row r="435" spans="1:80">
      <c r="A435" s="269"/>
      <c r="B435" s="272"/>
      <c r="C435" s="1097" t="s">
        <v>705</v>
      </c>
      <c r="D435" s="1098"/>
      <c r="E435" s="273">
        <v>9</v>
      </c>
      <c r="F435" s="274"/>
      <c r="G435" s="275"/>
      <c r="H435" s="276"/>
      <c r="I435" s="270"/>
      <c r="J435" s="277"/>
      <c r="K435" s="270"/>
      <c r="M435" s="271" t="s">
        <v>705</v>
      </c>
      <c r="O435" s="260"/>
    </row>
    <row r="436" spans="1:80">
      <c r="A436" s="269"/>
      <c r="B436" s="272"/>
      <c r="C436" s="1097" t="s">
        <v>706</v>
      </c>
      <c r="D436" s="1098"/>
      <c r="E436" s="273">
        <v>11.6</v>
      </c>
      <c r="F436" s="274"/>
      <c r="G436" s="275"/>
      <c r="H436" s="276"/>
      <c r="I436" s="270"/>
      <c r="J436" s="277"/>
      <c r="K436" s="270"/>
      <c r="M436" s="271" t="s">
        <v>706</v>
      </c>
      <c r="O436" s="260"/>
    </row>
    <row r="437" spans="1:80">
      <c r="A437" s="261">
        <v>155</v>
      </c>
      <c r="B437" s="262" t="s">
        <v>688</v>
      </c>
      <c r="C437" s="263" t="s">
        <v>689</v>
      </c>
      <c r="D437" s="264" t="s">
        <v>190</v>
      </c>
      <c r="E437" s="265">
        <v>165.339</v>
      </c>
      <c r="F437" s="265"/>
      <c r="G437" s="266">
        <f>E437*F437</f>
        <v>0</v>
      </c>
      <c r="H437" s="267">
        <v>2.7980000000000001E-2</v>
      </c>
      <c r="I437" s="268">
        <f>E437*H437</f>
        <v>4.62618522</v>
      </c>
      <c r="J437" s="267">
        <v>0</v>
      </c>
      <c r="K437" s="268">
        <f>E437*J437</f>
        <v>0</v>
      </c>
      <c r="O437" s="260">
        <v>2</v>
      </c>
      <c r="AA437" s="233">
        <v>1</v>
      </c>
      <c r="AB437" s="233">
        <v>1</v>
      </c>
      <c r="AC437" s="233">
        <v>1</v>
      </c>
      <c r="AZ437" s="233">
        <v>1</v>
      </c>
      <c r="BA437" s="233">
        <f>IF(AZ437=1,G437,0)</f>
        <v>0</v>
      </c>
      <c r="BB437" s="233">
        <f>IF(AZ437=2,G437,0)</f>
        <v>0</v>
      </c>
      <c r="BC437" s="233">
        <f>IF(AZ437=3,G437,0)</f>
        <v>0</v>
      </c>
      <c r="BD437" s="233">
        <f>IF(AZ437=4,G437,0)</f>
        <v>0</v>
      </c>
      <c r="BE437" s="233">
        <f>IF(AZ437=5,G437,0)</f>
        <v>0</v>
      </c>
      <c r="CA437" s="260">
        <v>1</v>
      </c>
      <c r="CB437" s="260">
        <v>1</v>
      </c>
    </row>
    <row r="438" spans="1:80">
      <c r="A438" s="269"/>
      <c r="B438" s="272"/>
      <c r="C438" s="1097" t="s">
        <v>707</v>
      </c>
      <c r="D438" s="1098"/>
      <c r="E438" s="273">
        <v>46.55</v>
      </c>
      <c r="F438" s="274"/>
      <c r="G438" s="275"/>
      <c r="H438" s="276"/>
      <c r="I438" s="270"/>
      <c r="J438" s="277"/>
      <c r="K438" s="270"/>
      <c r="M438" s="271" t="s">
        <v>707</v>
      </c>
      <c r="O438" s="260"/>
    </row>
    <row r="439" spans="1:80">
      <c r="A439" s="269"/>
      <c r="B439" s="272"/>
      <c r="C439" s="1097" t="s">
        <v>708</v>
      </c>
      <c r="D439" s="1098"/>
      <c r="E439" s="273">
        <v>44.905000000000001</v>
      </c>
      <c r="F439" s="274"/>
      <c r="G439" s="275"/>
      <c r="H439" s="276"/>
      <c r="I439" s="270"/>
      <c r="J439" s="277"/>
      <c r="K439" s="270"/>
      <c r="M439" s="271" t="s">
        <v>708</v>
      </c>
      <c r="O439" s="260"/>
    </row>
    <row r="440" spans="1:80">
      <c r="A440" s="269"/>
      <c r="B440" s="272"/>
      <c r="C440" s="1097" t="s">
        <v>709</v>
      </c>
      <c r="D440" s="1098"/>
      <c r="E440" s="273">
        <v>73.884</v>
      </c>
      <c r="F440" s="274"/>
      <c r="G440" s="275"/>
      <c r="H440" s="276"/>
      <c r="I440" s="270"/>
      <c r="J440" s="277"/>
      <c r="K440" s="270"/>
      <c r="M440" s="271" t="s">
        <v>709</v>
      </c>
      <c r="O440" s="260"/>
    </row>
    <row r="441" spans="1:80">
      <c r="A441" s="261">
        <v>156</v>
      </c>
      <c r="B441" s="262" t="s">
        <v>710</v>
      </c>
      <c r="C441" s="263" t="s">
        <v>711</v>
      </c>
      <c r="D441" s="264" t="s">
        <v>309</v>
      </c>
      <c r="E441" s="265">
        <v>102.1</v>
      </c>
      <c r="F441" s="265"/>
      <c r="G441" s="266">
        <f>E441*F441</f>
        <v>0</v>
      </c>
      <c r="H441" s="267">
        <v>4.6000000000000001E-4</v>
      </c>
      <c r="I441" s="268">
        <f>E441*H441</f>
        <v>4.6966000000000001E-2</v>
      </c>
      <c r="J441" s="267">
        <v>0</v>
      </c>
      <c r="K441" s="268">
        <f>E441*J441</f>
        <v>0</v>
      </c>
      <c r="O441" s="260">
        <v>2</v>
      </c>
      <c r="AA441" s="233">
        <v>1</v>
      </c>
      <c r="AB441" s="233">
        <v>1</v>
      </c>
      <c r="AC441" s="233">
        <v>1</v>
      </c>
      <c r="AZ441" s="233">
        <v>1</v>
      </c>
      <c r="BA441" s="233">
        <f>IF(AZ441=1,G441,0)</f>
        <v>0</v>
      </c>
      <c r="BB441" s="233">
        <f>IF(AZ441=2,G441,0)</f>
        <v>0</v>
      </c>
      <c r="BC441" s="233">
        <f>IF(AZ441=3,G441,0)</f>
        <v>0</v>
      </c>
      <c r="BD441" s="233">
        <f>IF(AZ441=4,G441,0)</f>
        <v>0</v>
      </c>
      <c r="BE441" s="233">
        <f>IF(AZ441=5,G441,0)</f>
        <v>0</v>
      </c>
      <c r="CA441" s="260">
        <v>1</v>
      </c>
      <c r="CB441" s="260">
        <v>1</v>
      </c>
    </row>
    <row r="442" spans="1:80">
      <c r="A442" s="269"/>
      <c r="B442" s="272"/>
      <c r="C442" s="1097" t="s">
        <v>712</v>
      </c>
      <c r="D442" s="1098"/>
      <c r="E442" s="273">
        <v>57.4</v>
      </c>
      <c r="F442" s="274"/>
      <c r="G442" s="275"/>
      <c r="H442" s="276"/>
      <c r="I442" s="270"/>
      <c r="J442" s="277"/>
      <c r="K442" s="270"/>
      <c r="M442" s="271" t="s">
        <v>712</v>
      </c>
      <c r="O442" s="260"/>
    </row>
    <row r="443" spans="1:80">
      <c r="A443" s="269"/>
      <c r="B443" s="272"/>
      <c r="C443" s="1097" t="s">
        <v>713</v>
      </c>
      <c r="D443" s="1098"/>
      <c r="E443" s="273">
        <v>21.45</v>
      </c>
      <c r="F443" s="274"/>
      <c r="G443" s="275"/>
      <c r="H443" s="276"/>
      <c r="I443" s="270"/>
      <c r="J443" s="277"/>
      <c r="K443" s="270"/>
      <c r="M443" s="271" t="s">
        <v>713</v>
      </c>
      <c r="O443" s="260"/>
    </row>
    <row r="444" spans="1:80">
      <c r="A444" s="269"/>
      <c r="B444" s="272"/>
      <c r="C444" s="1097" t="s">
        <v>714</v>
      </c>
      <c r="D444" s="1098"/>
      <c r="E444" s="273">
        <v>23.25</v>
      </c>
      <c r="F444" s="274"/>
      <c r="G444" s="275"/>
      <c r="H444" s="276"/>
      <c r="I444" s="270"/>
      <c r="J444" s="277"/>
      <c r="K444" s="270"/>
      <c r="M444" s="271" t="s">
        <v>714</v>
      </c>
      <c r="O444" s="260"/>
    </row>
    <row r="445" spans="1:80">
      <c r="A445" s="261">
        <v>157</v>
      </c>
      <c r="B445" s="262" t="s">
        <v>710</v>
      </c>
      <c r="C445" s="263" t="s">
        <v>711</v>
      </c>
      <c r="D445" s="264" t="s">
        <v>309</v>
      </c>
      <c r="E445" s="265">
        <v>22.52</v>
      </c>
      <c r="F445" s="265"/>
      <c r="G445" s="266">
        <f>E445*F445</f>
        <v>0</v>
      </c>
      <c r="H445" s="267">
        <v>4.6000000000000001E-4</v>
      </c>
      <c r="I445" s="268">
        <f>E445*H445</f>
        <v>1.0359200000000001E-2</v>
      </c>
      <c r="J445" s="267">
        <v>0</v>
      </c>
      <c r="K445" s="268">
        <f>E445*J445</f>
        <v>0</v>
      </c>
      <c r="O445" s="260">
        <v>2</v>
      </c>
      <c r="AA445" s="233">
        <v>1</v>
      </c>
      <c r="AB445" s="233">
        <v>1</v>
      </c>
      <c r="AC445" s="233">
        <v>1</v>
      </c>
      <c r="AZ445" s="233">
        <v>1</v>
      </c>
      <c r="BA445" s="233">
        <f>IF(AZ445=1,G445,0)</f>
        <v>0</v>
      </c>
      <c r="BB445" s="233">
        <f>IF(AZ445=2,G445,0)</f>
        <v>0</v>
      </c>
      <c r="BC445" s="233">
        <f>IF(AZ445=3,G445,0)</f>
        <v>0</v>
      </c>
      <c r="BD445" s="233">
        <f>IF(AZ445=4,G445,0)</f>
        <v>0</v>
      </c>
      <c r="BE445" s="233">
        <f>IF(AZ445=5,G445,0)</f>
        <v>0</v>
      </c>
      <c r="CA445" s="260">
        <v>1</v>
      </c>
      <c r="CB445" s="260">
        <v>1</v>
      </c>
    </row>
    <row r="446" spans="1:80">
      <c r="A446" s="269"/>
      <c r="B446" s="272"/>
      <c r="C446" s="1097" t="s">
        <v>715</v>
      </c>
      <c r="D446" s="1098"/>
      <c r="E446" s="273">
        <v>6.1</v>
      </c>
      <c r="F446" s="274"/>
      <c r="G446" s="275"/>
      <c r="H446" s="276"/>
      <c r="I446" s="270"/>
      <c r="J446" s="277"/>
      <c r="K446" s="270"/>
      <c r="M446" s="271" t="s">
        <v>715</v>
      </c>
      <c r="O446" s="260"/>
    </row>
    <row r="447" spans="1:80">
      <c r="A447" s="269"/>
      <c r="B447" s="272"/>
      <c r="C447" s="1097" t="s">
        <v>716</v>
      </c>
      <c r="D447" s="1098"/>
      <c r="E447" s="273">
        <v>16.420000000000002</v>
      </c>
      <c r="F447" s="274"/>
      <c r="G447" s="275"/>
      <c r="H447" s="276"/>
      <c r="I447" s="270"/>
      <c r="J447" s="277"/>
      <c r="K447" s="270"/>
      <c r="M447" s="271" t="s">
        <v>716</v>
      </c>
      <c r="O447" s="260"/>
    </row>
    <row r="448" spans="1:80">
      <c r="A448" s="278"/>
      <c r="B448" s="279" t="s">
        <v>94</v>
      </c>
      <c r="C448" s="280" t="s">
        <v>672</v>
      </c>
      <c r="D448" s="281"/>
      <c r="E448" s="282"/>
      <c r="F448" s="283"/>
      <c r="G448" s="284">
        <f>SUM(G407:G447)</f>
        <v>0</v>
      </c>
      <c r="H448" s="285"/>
      <c r="I448" s="286">
        <f>SUM(I407:I447)</f>
        <v>34.073934360000003</v>
      </c>
      <c r="J448" s="285"/>
      <c r="K448" s="286">
        <f>SUM(K407:K447)</f>
        <v>0</v>
      </c>
      <c r="O448" s="260">
        <v>4</v>
      </c>
      <c r="BA448" s="287">
        <f>SUM(BA407:BA447)</f>
        <v>0</v>
      </c>
      <c r="BB448" s="287">
        <f>SUM(BB407:BB447)</f>
        <v>0</v>
      </c>
      <c r="BC448" s="287">
        <f>SUM(BC407:BC447)</f>
        <v>0</v>
      </c>
      <c r="BD448" s="287">
        <f>SUM(BD407:BD447)</f>
        <v>0</v>
      </c>
      <c r="BE448" s="287">
        <f>SUM(BE407:BE447)</f>
        <v>0</v>
      </c>
    </row>
    <row r="449" spans="1:80">
      <c r="A449" s="250" t="s">
        <v>90</v>
      </c>
      <c r="B449" s="251" t="s">
        <v>717</v>
      </c>
      <c r="C449" s="252" t="s">
        <v>718</v>
      </c>
      <c r="D449" s="253"/>
      <c r="E449" s="254"/>
      <c r="F449" s="254"/>
      <c r="G449" s="255"/>
      <c r="H449" s="256"/>
      <c r="I449" s="257"/>
      <c r="J449" s="258"/>
      <c r="K449" s="259"/>
      <c r="O449" s="260">
        <v>1</v>
      </c>
    </row>
    <row r="450" spans="1:80">
      <c r="A450" s="261">
        <v>158</v>
      </c>
      <c r="B450" s="262" t="s">
        <v>720</v>
      </c>
      <c r="C450" s="263" t="s">
        <v>721</v>
      </c>
      <c r="D450" s="264" t="s">
        <v>190</v>
      </c>
      <c r="E450" s="265">
        <v>38.26</v>
      </c>
      <c r="F450" s="265"/>
      <c r="G450" s="266">
        <f>E450*F450</f>
        <v>0</v>
      </c>
      <c r="H450" s="267">
        <v>4.0000000000000003E-5</v>
      </c>
      <c r="I450" s="268">
        <f>E450*H450</f>
        <v>1.5304000000000001E-3</v>
      </c>
      <c r="J450" s="267">
        <v>0</v>
      </c>
      <c r="K450" s="268">
        <f>E450*J450</f>
        <v>0</v>
      </c>
      <c r="O450" s="260">
        <v>2</v>
      </c>
      <c r="AA450" s="233">
        <v>1</v>
      </c>
      <c r="AB450" s="233">
        <v>1</v>
      </c>
      <c r="AC450" s="233">
        <v>1</v>
      </c>
      <c r="AZ450" s="233">
        <v>1</v>
      </c>
      <c r="BA450" s="233">
        <f>IF(AZ450=1,G450,0)</f>
        <v>0</v>
      </c>
      <c r="BB450" s="233">
        <f>IF(AZ450=2,G450,0)</f>
        <v>0</v>
      </c>
      <c r="BC450" s="233">
        <f>IF(AZ450=3,G450,0)</f>
        <v>0</v>
      </c>
      <c r="BD450" s="233">
        <f>IF(AZ450=4,G450,0)</f>
        <v>0</v>
      </c>
      <c r="BE450" s="233">
        <f>IF(AZ450=5,G450,0)</f>
        <v>0</v>
      </c>
      <c r="CA450" s="260">
        <v>1</v>
      </c>
      <c r="CB450" s="260">
        <v>1</v>
      </c>
    </row>
    <row r="451" spans="1:80">
      <c r="A451" s="269"/>
      <c r="B451" s="272"/>
      <c r="C451" s="1097" t="s">
        <v>722</v>
      </c>
      <c r="D451" s="1098"/>
      <c r="E451" s="273">
        <v>24.76</v>
      </c>
      <c r="F451" s="274"/>
      <c r="G451" s="275"/>
      <c r="H451" s="276"/>
      <c r="I451" s="270"/>
      <c r="J451" s="277"/>
      <c r="K451" s="270"/>
      <c r="M451" s="271" t="s">
        <v>722</v>
      </c>
      <c r="O451" s="260"/>
    </row>
    <row r="452" spans="1:80">
      <c r="A452" s="269"/>
      <c r="B452" s="272"/>
      <c r="C452" s="1097" t="s">
        <v>723</v>
      </c>
      <c r="D452" s="1098"/>
      <c r="E452" s="273">
        <v>13.5</v>
      </c>
      <c r="F452" s="274"/>
      <c r="G452" s="275"/>
      <c r="H452" s="276"/>
      <c r="I452" s="270"/>
      <c r="J452" s="277"/>
      <c r="K452" s="270"/>
      <c r="M452" s="271" t="s">
        <v>723</v>
      </c>
      <c r="O452" s="260"/>
    </row>
    <row r="453" spans="1:80">
      <c r="A453" s="261">
        <v>159</v>
      </c>
      <c r="B453" s="262" t="s">
        <v>724</v>
      </c>
      <c r="C453" s="263" t="s">
        <v>725</v>
      </c>
      <c r="D453" s="264" t="s">
        <v>309</v>
      </c>
      <c r="E453" s="265">
        <v>20.28</v>
      </c>
      <c r="F453" s="265"/>
      <c r="G453" s="266">
        <f>E453*F453</f>
        <v>0</v>
      </c>
      <c r="H453" s="267">
        <v>6.4000000000000005E-4</v>
      </c>
      <c r="I453" s="268">
        <f>E453*H453</f>
        <v>1.2979200000000001E-2</v>
      </c>
      <c r="J453" s="267">
        <v>0</v>
      </c>
      <c r="K453" s="268">
        <f>E453*J453</f>
        <v>0</v>
      </c>
      <c r="O453" s="260">
        <v>2</v>
      </c>
      <c r="AA453" s="233">
        <v>1</v>
      </c>
      <c r="AB453" s="233">
        <v>1</v>
      </c>
      <c r="AC453" s="233">
        <v>1</v>
      </c>
      <c r="AZ453" s="233">
        <v>1</v>
      </c>
      <c r="BA453" s="233">
        <f>IF(AZ453=1,G453,0)</f>
        <v>0</v>
      </c>
      <c r="BB453" s="233">
        <f>IF(AZ453=2,G453,0)</f>
        <v>0</v>
      </c>
      <c r="BC453" s="233">
        <f>IF(AZ453=3,G453,0)</f>
        <v>0</v>
      </c>
      <c r="BD453" s="233">
        <f>IF(AZ453=4,G453,0)</f>
        <v>0</v>
      </c>
      <c r="BE453" s="233">
        <f>IF(AZ453=5,G453,0)</f>
        <v>0</v>
      </c>
      <c r="CA453" s="260">
        <v>1</v>
      </c>
      <c r="CB453" s="260">
        <v>1</v>
      </c>
    </row>
    <row r="454" spans="1:80">
      <c r="A454" s="269"/>
      <c r="B454" s="272"/>
      <c r="C454" s="1097" t="s">
        <v>726</v>
      </c>
      <c r="D454" s="1098"/>
      <c r="E454" s="273">
        <v>20.28</v>
      </c>
      <c r="F454" s="274"/>
      <c r="G454" s="275"/>
      <c r="H454" s="276"/>
      <c r="I454" s="270"/>
      <c r="J454" s="277"/>
      <c r="K454" s="270"/>
      <c r="M454" s="271" t="s">
        <v>726</v>
      </c>
      <c r="O454" s="260"/>
    </row>
    <row r="455" spans="1:80">
      <c r="A455" s="261">
        <v>160</v>
      </c>
      <c r="B455" s="262" t="s">
        <v>727</v>
      </c>
      <c r="C455" s="263" t="s">
        <v>728</v>
      </c>
      <c r="D455" s="264" t="s">
        <v>190</v>
      </c>
      <c r="E455" s="265">
        <v>67.465500000000006</v>
      </c>
      <c r="F455" s="265"/>
      <c r="G455" s="266">
        <f>E455*F455</f>
        <v>0</v>
      </c>
      <c r="H455" s="267">
        <v>1.5699999999999999E-2</v>
      </c>
      <c r="I455" s="268">
        <f>E455*H455</f>
        <v>1.05920835</v>
      </c>
      <c r="J455" s="267">
        <v>0</v>
      </c>
      <c r="K455" s="268">
        <f>E455*J455</f>
        <v>0</v>
      </c>
      <c r="O455" s="260">
        <v>2</v>
      </c>
      <c r="AA455" s="233">
        <v>1</v>
      </c>
      <c r="AB455" s="233">
        <v>1</v>
      </c>
      <c r="AC455" s="233">
        <v>1</v>
      </c>
      <c r="AZ455" s="233">
        <v>1</v>
      </c>
      <c r="BA455" s="233">
        <f>IF(AZ455=1,G455,0)</f>
        <v>0</v>
      </c>
      <c r="BB455" s="233">
        <f>IF(AZ455=2,G455,0)</f>
        <v>0</v>
      </c>
      <c r="BC455" s="233">
        <f>IF(AZ455=3,G455,0)</f>
        <v>0</v>
      </c>
      <c r="BD455" s="233">
        <f>IF(AZ455=4,G455,0)</f>
        <v>0</v>
      </c>
      <c r="BE455" s="233">
        <f>IF(AZ455=5,G455,0)</f>
        <v>0</v>
      </c>
      <c r="CA455" s="260">
        <v>1</v>
      </c>
      <c r="CB455" s="260">
        <v>1</v>
      </c>
    </row>
    <row r="456" spans="1:80">
      <c r="A456" s="269"/>
      <c r="B456" s="272"/>
      <c r="C456" s="1097" t="s">
        <v>729</v>
      </c>
      <c r="D456" s="1098"/>
      <c r="E456" s="273">
        <v>0</v>
      </c>
      <c r="F456" s="274"/>
      <c r="G456" s="275"/>
      <c r="H456" s="276"/>
      <c r="I456" s="270"/>
      <c r="J456" s="277"/>
      <c r="K456" s="270"/>
      <c r="M456" s="271" t="s">
        <v>729</v>
      </c>
      <c r="O456" s="260"/>
    </row>
    <row r="457" spans="1:80">
      <c r="A457" s="269"/>
      <c r="B457" s="272"/>
      <c r="C457" s="1097" t="s">
        <v>730</v>
      </c>
      <c r="D457" s="1098"/>
      <c r="E457" s="273">
        <v>26.327999999999999</v>
      </c>
      <c r="F457" s="274"/>
      <c r="G457" s="275"/>
      <c r="H457" s="276"/>
      <c r="I457" s="270"/>
      <c r="J457" s="277"/>
      <c r="K457" s="270"/>
      <c r="M457" s="271" t="s">
        <v>730</v>
      </c>
      <c r="O457" s="260"/>
    </row>
    <row r="458" spans="1:80">
      <c r="A458" s="269"/>
      <c r="B458" s="272"/>
      <c r="C458" s="1097" t="s">
        <v>731</v>
      </c>
      <c r="D458" s="1098"/>
      <c r="E458" s="273">
        <v>41.137500000000003</v>
      </c>
      <c r="F458" s="274"/>
      <c r="G458" s="275"/>
      <c r="H458" s="276"/>
      <c r="I458" s="270"/>
      <c r="J458" s="277"/>
      <c r="K458" s="270"/>
      <c r="M458" s="271" t="s">
        <v>731</v>
      </c>
      <c r="O458" s="260"/>
    </row>
    <row r="459" spans="1:80">
      <c r="A459" s="261">
        <v>161</v>
      </c>
      <c r="B459" s="262" t="s">
        <v>732</v>
      </c>
      <c r="C459" s="263" t="s">
        <v>733</v>
      </c>
      <c r="D459" s="264" t="s">
        <v>190</v>
      </c>
      <c r="E459" s="265">
        <v>111.67</v>
      </c>
      <c r="F459" s="265"/>
      <c r="G459" s="266">
        <f>E459*F459</f>
        <v>0</v>
      </c>
      <c r="H459" s="267">
        <v>1.2930000000000001E-2</v>
      </c>
      <c r="I459" s="268">
        <f>E459*H459</f>
        <v>1.4438931000000002</v>
      </c>
      <c r="J459" s="267">
        <v>0</v>
      </c>
      <c r="K459" s="268">
        <f>E459*J459</f>
        <v>0</v>
      </c>
      <c r="O459" s="260">
        <v>2</v>
      </c>
      <c r="AA459" s="233">
        <v>1</v>
      </c>
      <c r="AB459" s="233">
        <v>1</v>
      </c>
      <c r="AC459" s="233">
        <v>1</v>
      </c>
      <c r="AZ459" s="233">
        <v>1</v>
      </c>
      <c r="BA459" s="233">
        <f>IF(AZ459=1,G459,0)</f>
        <v>0</v>
      </c>
      <c r="BB459" s="233">
        <f>IF(AZ459=2,G459,0)</f>
        <v>0</v>
      </c>
      <c r="BC459" s="233">
        <f>IF(AZ459=3,G459,0)</f>
        <v>0</v>
      </c>
      <c r="BD459" s="233">
        <f>IF(AZ459=4,G459,0)</f>
        <v>0</v>
      </c>
      <c r="BE459" s="233">
        <f>IF(AZ459=5,G459,0)</f>
        <v>0</v>
      </c>
      <c r="CA459" s="260">
        <v>1</v>
      </c>
      <c r="CB459" s="260">
        <v>1</v>
      </c>
    </row>
    <row r="460" spans="1:80">
      <c r="A460" s="269"/>
      <c r="B460" s="272"/>
      <c r="C460" s="1097" t="s">
        <v>734</v>
      </c>
      <c r="D460" s="1098"/>
      <c r="E460" s="273">
        <v>131.82</v>
      </c>
      <c r="F460" s="274"/>
      <c r="G460" s="275"/>
      <c r="H460" s="276"/>
      <c r="I460" s="270"/>
      <c r="J460" s="277"/>
      <c r="K460" s="270"/>
      <c r="M460" s="271" t="s">
        <v>734</v>
      </c>
      <c r="O460" s="260"/>
    </row>
    <row r="461" spans="1:80">
      <c r="A461" s="269"/>
      <c r="B461" s="272"/>
      <c r="C461" s="1097" t="s">
        <v>735</v>
      </c>
      <c r="D461" s="1098"/>
      <c r="E461" s="273">
        <v>-20.149999999999999</v>
      </c>
      <c r="F461" s="274"/>
      <c r="G461" s="275"/>
      <c r="H461" s="276"/>
      <c r="I461" s="270"/>
      <c r="J461" s="277"/>
      <c r="K461" s="270"/>
      <c r="M461" s="271" t="s">
        <v>735</v>
      </c>
      <c r="O461" s="260"/>
    </row>
    <row r="462" spans="1:80">
      <c r="A462" s="261">
        <v>162</v>
      </c>
      <c r="B462" s="262" t="s">
        <v>736</v>
      </c>
      <c r="C462" s="263" t="s">
        <v>737</v>
      </c>
      <c r="D462" s="264" t="s">
        <v>190</v>
      </c>
      <c r="E462" s="265">
        <v>9.1</v>
      </c>
      <c r="F462" s="265"/>
      <c r="G462" s="266">
        <f>E462*F462</f>
        <v>0</v>
      </c>
      <c r="H462" s="267">
        <v>1.3089999999999999E-2</v>
      </c>
      <c r="I462" s="268">
        <f>E462*H462</f>
        <v>0.11911899999999999</v>
      </c>
      <c r="J462" s="267">
        <v>0</v>
      </c>
      <c r="K462" s="268">
        <f>E462*J462</f>
        <v>0</v>
      </c>
      <c r="O462" s="260">
        <v>2</v>
      </c>
      <c r="AA462" s="233">
        <v>1</v>
      </c>
      <c r="AB462" s="233">
        <v>1</v>
      </c>
      <c r="AC462" s="233">
        <v>1</v>
      </c>
      <c r="AZ462" s="233">
        <v>1</v>
      </c>
      <c r="BA462" s="233">
        <f>IF(AZ462=1,G462,0)</f>
        <v>0</v>
      </c>
      <c r="BB462" s="233">
        <f>IF(AZ462=2,G462,0)</f>
        <v>0</v>
      </c>
      <c r="BC462" s="233">
        <f>IF(AZ462=3,G462,0)</f>
        <v>0</v>
      </c>
      <c r="BD462" s="233">
        <f>IF(AZ462=4,G462,0)</f>
        <v>0</v>
      </c>
      <c r="BE462" s="233">
        <f>IF(AZ462=5,G462,0)</f>
        <v>0</v>
      </c>
      <c r="CA462" s="260">
        <v>1</v>
      </c>
      <c r="CB462" s="260">
        <v>1</v>
      </c>
    </row>
    <row r="463" spans="1:80">
      <c r="A463" s="269"/>
      <c r="B463" s="272"/>
      <c r="C463" s="1097" t="s">
        <v>738</v>
      </c>
      <c r="D463" s="1098"/>
      <c r="E463" s="273">
        <v>0.49</v>
      </c>
      <c r="F463" s="274"/>
      <c r="G463" s="275"/>
      <c r="H463" s="276"/>
      <c r="I463" s="270"/>
      <c r="J463" s="277"/>
      <c r="K463" s="270"/>
      <c r="M463" s="271" t="s">
        <v>738</v>
      </c>
      <c r="O463" s="260"/>
    </row>
    <row r="464" spans="1:80">
      <c r="A464" s="269"/>
      <c r="B464" s="272"/>
      <c r="C464" s="1097" t="s">
        <v>739</v>
      </c>
      <c r="D464" s="1098"/>
      <c r="E464" s="273">
        <v>3.45</v>
      </c>
      <c r="F464" s="274"/>
      <c r="G464" s="275"/>
      <c r="H464" s="276"/>
      <c r="I464" s="270"/>
      <c r="J464" s="277"/>
      <c r="K464" s="270"/>
      <c r="M464" s="271" t="s">
        <v>739</v>
      </c>
      <c r="O464" s="260"/>
    </row>
    <row r="465" spans="1:80">
      <c r="A465" s="269"/>
      <c r="B465" s="272"/>
      <c r="C465" s="1097" t="s">
        <v>740</v>
      </c>
      <c r="D465" s="1098"/>
      <c r="E465" s="273">
        <v>5.16</v>
      </c>
      <c r="F465" s="274"/>
      <c r="G465" s="275"/>
      <c r="H465" s="276"/>
      <c r="I465" s="270"/>
      <c r="J465" s="277"/>
      <c r="K465" s="270"/>
      <c r="M465" s="271" t="s">
        <v>740</v>
      </c>
      <c r="O465" s="260"/>
    </row>
    <row r="466" spans="1:80">
      <c r="A466" s="261">
        <v>163</v>
      </c>
      <c r="B466" s="262" t="s">
        <v>741</v>
      </c>
      <c r="C466" s="263" t="s">
        <v>742</v>
      </c>
      <c r="D466" s="264" t="s">
        <v>190</v>
      </c>
      <c r="E466" s="265">
        <v>22.806000000000001</v>
      </c>
      <c r="F466" s="265"/>
      <c r="G466" s="266">
        <f>E466*F466</f>
        <v>0</v>
      </c>
      <c r="H466" s="267">
        <v>1.5699999999999999E-2</v>
      </c>
      <c r="I466" s="268">
        <f>E466*H466</f>
        <v>0.35805419999999999</v>
      </c>
      <c r="J466" s="267">
        <v>0</v>
      </c>
      <c r="K466" s="268">
        <f>E466*J466</f>
        <v>0</v>
      </c>
      <c r="O466" s="260">
        <v>2</v>
      </c>
      <c r="AA466" s="233">
        <v>1</v>
      </c>
      <c r="AB466" s="233">
        <v>1</v>
      </c>
      <c r="AC466" s="233">
        <v>1</v>
      </c>
      <c r="AZ466" s="233">
        <v>1</v>
      </c>
      <c r="BA466" s="233">
        <f>IF(AZ466=1,G466,0)</f>
        <v>0</v>
      </c>
      <c r="BB466" s="233">
        <f>IF(AZ466=2,G466,0)</f>
        <v>0</v>
      </c>
      <c r="BC466" s="233">
        <f>IF(AZ466=3,G466,0)</f>
        <v>0</v>
      </c>
      <c r="BD466" s="233">
        <f>IF(AZ466=4,G466,0)</f>
        <v>0</v>
      </c>
      <c r="BE466" s="233">
        <f>IF(AZ466=5,G466,0)</f>
        <v>0</v>
      </c>
      <c r="CA466" s="260">
        <v>1</v>
      </c>
      <c r="CB466" s="260">
        <v>1</v>
      </c>
    </row>
    <row r="467" spans="1:80">
      <c r="A467" s="269"/>
      <c r="B467" s="272"/>
      <c r="C467" s="1097" t="s">
        <v>743</v>
      </c>
      <c r="D467" s="1098"/>
      <c r="E467" s="273">
        <v>0</v>
      </c>
      <c r="F467" s="274"/>
      <c r="G467" s="275"/>
      <c r="H467" s="276"/>
      <c r="I467" s="270"/>
      <c r="J467" s="277"/>
      <c r="K467" s="270"/>
      <c r="M467" s="271" t="s">
        <v>743</v>
      </c>
      <c r="O467" s="260"/>
    </row>
    <row r="468" spans="1:80">
      <c r="A468" s="269"/>
      <c r="B468" s="272"/>
      <c r="C468" s="1097" t="s">
        <v>744</v>
      </c>
      <c r="D468" s="1098"/>
      <c r="E468" s="273">
        <v>4.056</v>
      </c>
      <c r="F468" s="274"/>
      <c r="G468" s="275"/>
      <c r="H468" s="276"/>
      <c r="I468" s="270"/>
      <c r="J468" s="277"/>
      <c r="K468" s="270"/>
      <c r="M468" s="271" t="s">
        <v>744</v>
      </c>
      <c r="O468" s="260"/>
    </row>
    <row r="469" spans="1:80">
      <c r="A469" s="269"/>
      <c r="B469" s="272"/>
      <c r="C469" s="1097" t="s">
        <v>745</v>
      </c>
      <c r="D469" s="1098"/>
      <c r="E469" s="273">
        <v>18.75</v>
      </c>
      <c r="F469" s="274"/>
      <c r="G469" s="275"/>
      <c r="H469" s="276"/>
      <c r="I469" s="270"/>
      <c r="J469" s="277"/>
      <c r="K469" s="270"/>
      <c r="M469" s="271" t="s">
        <v>745</v>
      </c>
      <c r="O469" s="260"/>
    </row>
    <row r="470" spans="1:80">
      <c r="A470" s="261">
        <v>164</v>
      </c>
      <c r="B470" s="262" t="s">
        <v>746</v>
      </c>
      <c r="C470" s="263" t="s">
        <v>747</v>
      </c>
      <c r="D470" s="264" t="s">
        <v>190</v>
      </c>
      <c r="E470" s="265">
        <v>3.3</v>
      </c>
      <c r="F470" s="265"/>
      <c r="G470" s="266">
        <f>E470*F470</f>
        <v>0</v>
      </c>
      <c r="H470" s="267">
        <v>8.94E-3</v>
      </c>
      <c r="I470" s="268">
        <f>E470*H470</f>
        <v>2.9501999999999997E-2</v>
      </c>
      <c r="J470" s="267">
        <v>0</v>
      </c>
      <c r="K470" s="268">
        <f>E470*J470</f>
        <v>0</v>
      </c>
      <c r="O470" s="260">
        <v>2</v>
      </c>
      <c r="AA470" s="233">
        <v>1</v>
      </c>
      <c r="AB470" s="233">
        <v>1</v>
      </c>
      <c r="AC470" s="233">
        <v>1</v>
      </c>
      <c r="AZ470" s="233">
        <v>1</v>
      </c>
      <c r="BA470" s="233">
        <f>IF(AZ470=1,G470,0)</f>
        <v>0</v>
      </c>
      <c r="BB470" s="233">
        <f>IF(AZ470=2,G470,0)</f>
        <v>0</v>
      </c>
      <c r="BC470" s="233">
        <f>IF(AZ470=3,G470,0)</f>
        <v>0</v>
      </c>
      <c r="BD470" s="233">
        <f>IF(AZ470=4,G470,0)</f>
        <v>0</v>
      </c>
      <c r="BE470" s="233">
        <f>IF(AZ470=5,G470,0)</f>
        <v>0</v>
      </c>
      <c r="CA470" s="260">
        <v>1</v>
      </c>
      <c r="CB470" s="260">
        <v>1</v>
      </c>
    </row>
    <row r="471" spans="1:80">
      <c r="A471" s="269"/>
      <c r="B471" s="272"/>
      <c r="C471" s="1097" t="s">
        <v>748</v>
      </c>
      <c r="D471" s="1098"/>
      <c r="E471" s="273">
        <v>3.3</v>
      </c>
      <c r="F471" s="274"/>
      <c r="G471" s="275"/>
      <c r="H471" s="276"/>
      <c r="I471" s="270"/>
      <c r="J471" s="277"/>
      <c r="K471" s="270"/>
      <c r="M471" s="271" t="s">
        <v>748</v>
      </c>
      <c r="O471" s="260"/>
    </row>
    <row r="472" spans="1:80">
      <c r="A472" s="261">
        <v>165</v>
      </c>
      <c r="B472" s="262" t="s">
        <v>749</v>
      </c>
      <c r="C472" s="263" t="s">
        <v>750</v>
      </c>
      <c r="D472" s="264" t="s">
        <v>190</v>
      </c>
      <c r="E472" s="265">
        <v>76.879000000000005</v>
      </c>
      <c r="F472" s="265"/>
      <c r="G472" s="266">
        <f>E472*F472</f>
        <v>0</v>
      </c>
      <c r="H472" s="267">
        <v>3.4869999999999998E-2</v>
      </c>
      <c r="I472" s="268">
        <f>E472*H472</f>
        <v>2.6807707299999999</v>
      </c>
      <c r="J472" s="267">
        <v>0</v>
      </c>
      <c r="K472" s="268">
        <f>E472*J472</f>
        <v>0</v>
      </c>
      <c r="O472" s="260">
        <v>2</v>
      </c>
      <c r="AA472" s="233">
        <v>1</v>
      </c>
      <c r="AB472" s="233">
        <v>1</v>
      </c>
      <c r="AC472" s="233">
        <v>1</v>
      </c>
      <c r="AZ472" s="233">
        <v>1</v>
      </c>
      <c r="BA472" s="233">
        <f>IF(AZ472=1,G472,0)</f>
        <v>0</v>
      </c>
      <c r="BB472" s="233">
        <f>IF(AZ472=2,G472,0)</f>
        <v>0</v>
      </c>
      <c r="BC472" s="233">
        <f>IF(AZ472=3,G472,0)</f>
        <v>0</v>
      </c>
      <c r="BD472" s="233">
        <f>IF(AZ472=4,G472,0)</f>
        <v>0</v>
      </c>
      <c r="BE472" s="233">
        <f>IF(AZ472=5,G472,0)</f>
        <v>0</v>
      </c>
      <c r="CA472" s="260">
        <v>1</v>
      </c>
      <c r="CB472" s="260">
        <v>1</v>
      </c>
    </row>
    <row r="473" spans="1:80">
      <c r="A473" s="269"/>
      <c r="B473" s="272"/>
      <c r="C473" s="1097" t="s">
        <v>751</v>
      </c>
      <c r="D473" s="1098"/>
      <c r="E473" s="273">
        <v>87.203999999999994</v>
      </c>
      <c r="F473" s="274"/>
      <c r="G473" s="275"/>
      <c r="H473" s="276"/>
      <c r="I473" s="270"/>
      <c r="J473" s="277"/>
      <c r="K473" s="270"/>
      <c r="M473" s="271" t="s">
        <v>751</v>
      </c>
      <c r="O473" s="260"/>
    </row>
    <row r="474" spans="1:80">
      <c r="A474" s="269"/>
      <c r="B474" s="272"/>
      <c r="C474" s="1097" t="s">
        <v>752</v>
      </c>
      <c r="D474" s="1098"/>
      <c r="E474" s="273">
        <v>-18.11</v>
      </c>
      <c r="F474" s="274"/>
      <c r="G474" s="275"/>
      <c r="H474" s="276"/>
      <c r="I474" s="270"/>
      <c r="J474" s="277"/>
      <c r="K474" s="270"/>
      <c r="M474" s="271" t="s">
        <v>752</v>
      </c>
      <c r="O474" s="260"/>
    </row>
    <row r="475" spans="1:80">
      <c r="A475" s="269"/>
      <c r="B475" s="272"/>
      <c r="C475" s="1097" t="s">
        <v>753</v>
      </c>
      <c r="D475" s="1098"/>
      <c r="E475" s="273">
        <v>7.7850000000000001</v>
      </c>
      <c r="F475" s="274"/>
      <c r="G475" s="275"/>
      <c r="H475" s="276"/>
      <c r="I475" s="270"/>
      <c r="J475" s="277"/>
      <c r="K475" s="270"/>
      <c r="M475" s="271" t="s">
        <v>753</v>
      </c>
      <c r="O475" s="260"/>
    </row>
    <row r="476" spans="1:80">
      <c r="A476" s="278"/>
      <c r="B476" s="279" t="s">
        <v>94</v>
      </c>
      <c r="C476" s="280" t="s">
        <v>719</v>
      </c>
      <c r="D476" s="281"/>
      <c r="E476" s="282"/>
      <c r="F476" s="283"/>
      <c r="G476" s="284">
        <f>SUM(G449:G475)</f>
        <v>0</v>
      </c>
      <c r="H476" s="285"/>
      <c r="I476" s="286">
        <f>SUM(I449:I475)</f>
        <v>5.7050569800000002</v>
      </c>
      <c r="J476" s="285"/>
      <c r="K476" s="286">
        <f>SUM(K449:K475)</f>
        <v>0</v>
      </c>
      <c r="O476" s="260">
        <v>4</v>
      </c>
      <c r="BA476" s="287">
        <f>SUM(BA449:BA475)</f>
        <v>0</v>
      </c>
      <c r="BB476" s="287">
        <f>SUM(BB449:BB475)</f>
        <v>0</v>
      </c>
      <c r="BC476" s="287">
        <f>SUM(BC449:BC475)</f>
        <v>0</v>
      </c>
      <c r="BD476" s="287">
        <f>SUM(BD449:BD475)</f>
        <v>0</v>
      </c>
      <c r="BE476" s="287">
        <f>SUM(BE449:BE475)</f>
        <v>0</v>
      </c>
    </row>
    <row r="477" spans="1:80">
      <c r="A477" s="250" t="s">
        <v>90</v>
      </c>
      <c r="B477" s="251" t="s">
        <v>754</v>
      </c>
      <c r="C477" s="252" t="s">
        <v>755</v>
      </c>
      <c r="D477" s="253"/>
      <c r="E477" s="254"/>
      <c r="F477" s="254"/>
      <c r="G477" s="255"/>
      <c r="H477" s="256"/>
      <c r="I477" s="257"/>
      <c r="J477" s="258"/>
      <c r="K477" s="259"/>
      <c r="O477" s="260">
        <v>1</v>
      </c>
    </row>
    <row r="478" spans="1:80">
      <c r="A478" s="261">
        <v>166</v>
      </c>
      <c r="B478" s="262" t="s">
        <v>757</v>
      </c>
      <c r="C478" s="263" t="s">
        <v>758</v>
      </c>
      <c r="D478" s="264" t="s">
        <v>207</v>
      </c>
      <c r="E478" s="265">
        <v>3.714</v>
      </c>
      <c r="F478" s="265"/>
      <c r="G478" s="266">
        <f>E478*F478</f>
        <v>0</v>
      </c>
      <c r="H478" s="267">
        <v>2.5249999999999999</v>
      </c>
      <c r="I478" s="268">
        <f>E478*H478</f>
        <v>9.3778500000000005</v>
      </c>
      <c r="J478" s="267">
        <v>0</v>
      </c>
      <c r="K478" s="268">
        <f>E478*J478</f>
        <v>0</v>
      </c>
      <c r="O478" s="260">
        <v>2</v>
      </c>
      <c r="AA478" s="233">
        <v>1</v>
      </c>
      <c r="AB478" s="233">
        <v>1</v>
      </c>
      <c r="AC478" s="233">
        <v>1</v>
      </c>
      <c r="AZ478" s="233">
        <v>1</v>
      </c>
      <c r="BA478" s="233">
        <f>IF(AZ478=1,G478,0)</f>
        <v>0</v>
      </c>
      <c r="BB478" s="233">
        <f>IF(AZ478=2,G478,0)</f>
        <v>0</v>
      </c>
      <c r="BC478" s="233">
        <f>IF(AZ478=3,G478,0)</f>
        <v>0</v>
      </c>
      <c r="BD478" s="233">
        <f>IF(AZ478=4,G478,0)</f>
        <v>0</v>
      </c>
      <c r="BE478" s="233">
        <f>IF(AZ478=5,G478,0)</f>
        <v>0</v>
      </c>
      <c r="CA478" s="260">
        <v>1</v>
      </c>
      <c r="CB478" s="260">
        <v>1</v>
      </c>
    </row>
    <row r="479" spans="1:80">
      <c r="A479" s="269"/>
      <c r="B479" s="272"/>
      <c r="C479" s="1097" t="s">
        <v>759</v>
      </c>
      <c r="D479" s="1098"/>
      <c r="E479" s="273">
        <v>3.714</v>
      </c>
      <c r="F479" s="274"/>
      <c r="G479" s="275"/>
      <c r="H479" s="276"/>
      <c r="I479" s="270"/>
      <c r="J479" s="277"/>
      <c r="K479" s="270"/>
      <c r="M479" s="271" t="s">
        <v>759</v>
      </c>
      <c r="O479" s="260"/>
    </row>
    <row r="480" spans="1:80">
      <c r="A480" s="261">
        <v>167</v>
      </c>
      <c r="B480" s="262" t="s">
        <v>757</v>
      </c>
      <c r="C480" s="263" t="s">
        <v>758</v>
      </c>
      <c r="D480" s="264" t="s">
        <v>207</v>
      </c>
      <c r="E480" s="265">
        <v>0.57199999999999995</v>
      </c>
      <c r="F480" s="265"/>
      <c r="G480" s="266">
        <f>E480*F480</f>
        <v>0</v>
      </c>
      <c r="H480" s="267">
        <v>2.5249999999999999</v>
      </c>
      <c r="I480" s="268">
        <f>E480*H480</f>
        <v>1.4442999999999999</v>
      </c>
      <c r="J480" s="267">
        <v>0</v>
      </c>
      <c r="K480" s="268">
        <f>E480*J480</f>
        <v>0</v>
      </c>
      <c r="O480" s="260">
        <v>2</v>
      </c>
      <c r="AA480" s="233">
        <v>1</v>
      </c>
      <c r="AB480" s="233">
        <v>1</v>
      </c>
      <c r="AC480" s="233">
        <v>1</v>
      </c>
      <c r="AZ480" s="233">
        <v>1</v>
      </c>
      <c r="BA480" s="233">
        <f>IF(AZ480=1,G480,0)</f>
        <v>0</v>
      </c>
      <c r="BB480" s="233">
        <f>IF(AZ480=2,G480,0)</f>
        <v>0</v>
      </c>
      <c r="BC480" s="233">
        <f>IF(AZ480=3,G480,0)</f>
        <v>0</v>
      </c>
      <c r="BD480" s="233">
        <f>IF(AZ480=4,G480,0)</f>
        <v>0</v>
      </c>
      <c r="BE480" s="233">
        <f>IF(AZ480=5,G480,0)</f>
        <v>0</v>
      </c>
      <c r="CA480" s="260">
        <v>1</v>
      </c>
      <c r="CB480" s="260">
        <v>1</v>
      </c>
    </row>
    <row r="481" spans="1:80">
      <c r="A481" s="269"/>
      <c r="B481" s="272"/>
      <c r="C481" s="1097" t="s">
        <v>760</v>
      </c>
      <c r="D481" s="1098"/>
      <c r="E481" s="273">
        <v>0.57199999999999995</v>
      </c>
      <c r="F481" s="274"/>
      <c r="G481" s="275"/>
      <c r="H481" s="276"/>
      <c r="I481" s="270"/>
      <c r="J481" s="277"/>
      <c r="K481" s="270"/>
      <c r="M481" s="271" t="s">
        <v>760</v>
      </c>
      <c r="O481" s="260"/>
    </row>
    <row r="482" spans="1:80">
      <c r="A482" s="261">
        <v>168</v>
      </c>
      <c r="B482" s="262" t="s">
        <v>757</v>
      </c>
      <c r="C482" s="263" t="s">
        <v>758</v>
      </c>
      <c r="D482" s="264" t="s">
        <v>207</v>
      </c>
      <c r="E482" s="265">
        <v>6.7141999999999999</v>
      </c>
      <c r="F482" s="265"/>
      <c r="G482" s="266">
        <f>E482*F482</f>
        <v>0</v>
      </c>
      <c r="H482" s="267">
        <v>2.5249999999999999</v>
      </c>
      <c r="I482" s="268">
        <f>E482*H482</f>
        <v>16.953354999999998</v>
      </c>
      <c r="J482" s="267">
        <v>0</v>
      </c>
      <c r="K482" s="268">
        <f>E482*J482</f>
        <v>0</v>
      </c>
      <c r="O482" s="260">
        <v>2</v>
      </c>
      <c r="AA482" s="233">
        <v>1</v>
      </c>
      <c r="AB482" s="233">
        <v>1</v>
      </c>
      <c r="AC482" s="233">
        <v>1</v>
      </c>
      <c r="AZ482" s="233">
        <v>1</v>
      </c>
      <c r="BA482" s="233">
        <f>IF(AZ482=1,G482,0)</f>
        <v>0</v>
      </c>
      <c r="BB482" s="233">
        <f>IF(AZ482=2,G482,0)</f>
        <v>0</v>
      </c>
      <c r="BC482" s="233">
        <f>IF(AZ482=3,G482,0)</f>
        <v>0</v>
      </c>
      <c r="BD482" s="233">
        <f>IF(AZ482=4,G482,0)</f>
        <v>0</v>
      </c>
      <c r="BE482" s="233">
        <f>IF(AZ482=5,G482,0)</f>
        <v>0</v>
      </c>
      <c r="CA482" s="260">
        <v>1</v>
      </c>
      <c r="CB482" s="260">
        <v>1</v>
      </c>
    </row>
    <row r="483" spans="1:80">
      <c r="A483" s="269"/>
      <c r="B483" s="272"/>
      <c r="C483" s="1097" t="s">
        <v>761</v>
      </c>
      <c r="D483" s="1098"/>
      <c r="E483" s="273">
        <v>1.456</v>
      </c>
      <c r="F483" s="274"/>
      <c r="G483" s="275"/>
      <c r="H483" s="276"/>
      <c r="I483" s="270"/>
      <c r="J483" s="277"/>
      <c r="K483" s="270"/>
      <c r="M483" s="271" t="s">
        <v>761</v>
      </c>
      <c r="O483" s="260"/>
    </row>
    <row r="484" spans="1:80">
      <c r="A484" s="269"/>
      <c r="B484" s="272"/>
      <c r="C484" s="1097" t="s">
        <v>762</v>
      </c>
      <c r="D484" s="1098"/>
      <c r="E484" s="273">
        <v>0.3972</v>
      </c>
      <c r="F484" s="274"/>
      <c r="G484" s="275"/>
      <c r="H484" s="276"/>
      <c r="I484" s="270"/>
      <c r="J484" s="277"/>
      <c r="K484" s="270"/>
      <c r="M484" s="271" t="s">
        <v>762</v>
      </c>
      <c r="O484" s="260"/>
    </row>
    <row r="485" spans="1:80">
      <c r="A485" s="269"/>
      <c r="B485" s="272"/>
      <c r="C485" s="1097" t="s">
        <v>763</v>
      </c>
      <c r="D485" s="1098"/>
      <c r="E485" s="273">
        <v>0.64500000000000002</v>
      </c>
      <c r="F485" s="274"/>
      <c r="G485" s="275"/>
      <c r="H485" s="276"/>
      <c r="I485" s="270"/>
      <c r="J485" s="277"/>
      <c r="K485" s="270"/>
      <c r="M485" s="271" t="s">
        <v>763</v>
      </c>
      <c r="O485" s="260"/>
    </row>
    <row r="486" spans="1:80">
      <c r="A486" s="269"/>
      <c r="B486" s="272"/>
      <c r="C486" s="1097" t="s">
        <v>764</v>
      </c>
      <c r="D486" s="1098"/>
      <c r="E486" s="273">
        <v>2.1549999999999998</v>
      </c>
      <c r="F486" s="274"/>
      <c r="G486" s="275"/>
      <c r="H486" s="276"/>
      <c r="I486" s="270"/>
      <c r="J486" s="277"/>
      <c r="K486" s="270"/>
      <c r="M486" s="271" t="s">
        <v>764</v>
      </c>
      <c r="O486" s="260"/>
    </row>
    <row r="487" spans="1:80">
      <c r="A487" s="269"/>
      <c r="B487" s="272"/>
      <c r="C487" s="1097" t="s">
        <v>765</v>
      </c>
      <c r="D487" s="1098"/>
      <c r="E487" s="273">
        <v>0.49840000000000001</v>
      </c>
      <c r="F487" s="274"/>
      <c r="G487" s="275"/>
      <c r="H487" s="276"/>
      <c r="I487" s="270"/>
      <c r="J487" s="277"/>
      <c r="K487" s="270"/>
      <c r="M487" s="271" t="s">
        <v>765</v>
      </c>
      <c r="O487" s="260"/>
    </row>
    <row r="488" spans="1:80">
      <c r="A488" s="269"/>
      <c r="B488" s="272"/>
      <c r="C488" s="1097" t="s">
        <v>766</v>
      </c>
      <c r="D488" s="1098"/>
      <c r="E488" s="273">
        <v>1.5625</v>
      </c>
      <c r="F488" s="274"/>
      <c r="G488" s="275"/>
      <c r="H488" s="276"/>
      <c r="I488" s="270"/>
      <c r="J488" s="277"/>
      <c r="K488" s="270"/>
      <c r="M488" s="271" t="s">
        <v>766</v>
      </c>
      <c r="O488" s="260"/>
    </row>
    <row r="489" spans="1:80" ht="20">
      <c r="A489" s="261">
        <v>169</v>
      </c>
      <c r="B489" s="262" t="s">
        <v>767</v>
      </c>
      <c r="C489" s="263" t="s">
        <v>768</v>
      </c>
      <c r="D489" s="264" t="s">
        <v>207</v>
      </c>
      <c r="E489" s="265">
        <v>219.5444</v>
      </c>
      <c r="F489" s="265"/>
      <c r="G489" s="266">
        <f>E489*F489</f>
        <v>0</v>
      </c>
      <c r="H489" s="267">
        <v>2.5499999999999998</v>
      </c>
      <c r="I489" s="268">
        <f>E489*H489</f>
        <v>559.83821999999998</v>
      </c>
      <c r="J489" s="267">
        <v>0</v>
      </c>
      <c r="K489" s="268">
        <f>E489*J489</f>
        <v>0</v>
      </c>
      <c r="O489" s="260">
        <v>2</v>
      </c>
      <c r="AA489" s="233">
        <v>1</v>
      </c>
      <c r="AB489" s="233">
        <v>1</v>
      </c>
      <c r="AC489" s="233">
        <v>1</v>
      </c>
      <c r="AZ489" s="233">
        <v>1</v>
      </c>
      <c r="BA489" s="233">
        <f>IF(AZ489=1,G489,0)</f>
        <v>0</v>
      </c>
      <c r="BB489" s="233">
        <f>IF(AZ489=2,G489,0)</f>
        <v>0</v>
      </c>
      <c r="BC489" s="233">
        <f>IF(AZ489=3,G489,0)</f>
        <v>0</v>
      </c>
      <c r="BD489" s="233">
        <f>IF(AZ489=4,G489,0)</f>
        <v>0</v>
      </c>
      <c r="BE489" s="233">
        <f>IF(AZ489=5,G489,0)</f>
        <v>0</v>
      </c>
      <c r="CA489" s="260">
        <v>1</v>
      </c>
      <c r="CB489" s="260">
        <v>1</v>
      </c>
    </row>
    <row r="490" spans="1:80">
      <c r="A490" s="269"/>
      <c r="B490" s="272"/>
      <c r="C490" s="1097" t="s">
        <v>769</v>
      </c>
      <c r="D490" s="1098"/>
      <c r="E490" s="273">
        <v>0</v>
      </c>
      <c r="F490" s="274"/>
      <c r="G490" s="275"/>
      <c r="H490" s="276"/>
      <c r="I490" s="270"/>
      <c r="J490" s="277"/>
      <c r="K490" s="270"/>
      <c r="M490" s="271" t="s">
        <v>769</v>
      </c>
      <c r="O490" s="260"/>
    </row>
    <row r="491" spans="1:80">
      <c r="A491" s="269"/>
      <c r="B491" s="272"/>
      <c r="C491" s="1097" t="s">
        <v>770</v>
      </c>
      <c r="D491" s="1098"/>
      <c r="E491" s="273">
        <v>220.77440000000001</v>
      </c>
      <c r="F491" s="274"/>
      <c r="G491" s="275"/>
      <c r="H491" s="276"/>
      <c r="I491" s="270"/>
      <c r="J491" s="277"/>
      <c r="K491" s="270"/>
      <c r="M491" s="271" t="s">
        <v>770</v>
      </c>
      <c r="O491" s="260"/>
    </row>
    <row r="492" spans="1:80">
      <c r="A492" s="269"/>
      <c r="B492" s="272"/>
      <c r="C492" s="1097" t="s">
        <v>771</v>
      </c>
      <c r="D492" s="1098"/>
      <c r="E492" s="273">
        <v>-0.27</v>
      </c>
      <c r="F492" s="274"/>
      <c r="G492" s="275"/>
      <c r="H492" s="276"/>
      <c r="I492" s="270"/>
      <c r="J492" s="277"/>
      <c r="K492" s="270"/>
      <c r="M492" s="271" t="s">
        <v>771</v>
      </c>
      <c r="O492" s="260"/>
    </row>
    <row r="493" spans="1:80">
      <c r="A493" s="269"/>
      <c r="B493" s="272"/>
      <c r="C493" s="1097" t="s">
        <v>772</v>
      </c>
      <c r="D493" s="1098"/>
      <c r="E493" s="273">
        <v>-0.96</v>
      </c>
      <c r="F493" s="274"/>
      <c r="G493" s="275"/>
      <c r="H493" s="276"/>
      <c r="I493" s="270"/>
      <c r="J493" s="277"/>
      <c r="K493" s="270"/>
      <c r="M493" s="271" t="s">
        <v>772</v>
      </c>
      <c r="O493" s="260"/>
    </row>
    <row r="494" spans="1:80">
      <c r="A494" s="261">
        <v>170</v>
      </c>
      <c r="B494" s="262" t="s">
        <v>773</v>
      </c>
      <c r="C494" s="263" t="s">
        <v>774</v>
      </c>
      <c r="D494" s="264" t="s">
        <v>190</v>
      </c>
      <c r="E494" s="265">
        <v>1097.6220000000001</v>
      </c>
      <c r="F494" s="265"/>
      <c r="G494" s="266">
        <f>E494*F494</f>
        <v>0</v>
      </c>
      <c r="H494" s="267">
        <v>2.2000000000000001E-4</v>
      </c>
      <c r="I494" s="268">
        <f>E494*H494</f>
        <v>0.24147684000000003</v>
      </c>
      <c r="J494" s="267">
        <v>0</v>
      </c>
      <c r="K494" s="268">
        <f>E494*J494</f>
        <v>0</v>
      </c>
      <c r="O494" s="260">
        <v>2</v>
      </c>
      <c r="AA494" s="233">
        <v>1</v>
      </c>
      <c r="AB494" s="233">
        <v>1</v>
      </c>
      <c r="AC494" s="233">
        <v>1</v>
      </c>
      <c r="AZ494" s="233">
        <v>1</v>
      </c>
      <c r="BA494" s="233">
        <f>IF(AZ494=1,G494,0)</f>
        <v>0</v>
      </c>
      <c r="BB494" s="233">
        <f>IF(AZ494=2,G494,0)</f>
        <v>0</v>
      </c>
      <c r="BC494" s="233">
        <f>IF(AZ494=3,G494,0)</f>
        <v>0</v>
      </c>
      <c r="BD494" s="233">
        <f>IF(AZ494=4,G494,0)</f>
        <v>0</v>
      </c>
      <c r="BE494" s="233">
        <f>IF(AZ494=5,G494,0)</f>
        <v>0</v>
      </c>
      <c r="CA494" s="260">
        <v>1</v>
      </c>
      <c r="CB494" s="260">
        <v>1</v>
      </c>
    </row>
    <row r="495" spans="1:80">
      <c r="A495" s="269"/>
      <c r="B495" s="272"/>
      <c r="C495" s="1097" t="s">
        <v>775</v>
      </c>
      <c r="D495" s="1098"/>
      <c r="E495" s="273">
        <v>1103.8720000000001</v>
      </c>
      <c r="F495" s="274"/>
      <c r="G495" s="275"/>
      <c r="H495" s="276"/>
      <c r="I495" s="270"/>
      <c r="J495" s="277"/>
      <c r="K495" s="270"/>
      <c r="M495" s="271" t="s">
        <v>775</v>
      </c>
      <c r="O495" s="260"/>
    </row>
    <row r="496" spans="1:80">
      <c r="A496" s="269"/>
      <c r="B496" s="272"/>
      <c r="C496" s="1097" t="s">
        <v>776</v>
      </c>
      <c r="D496" s="1098"/>
      <c r="E496" s="273">
        <v>-6.25</v>
      </c>
      <c r="F496" s="274"/>
      <c r="G496" s="275"/>
      <c r="H496" s="276"/>
      <c r="I496" s="270"/>
      <c r="J496" s="277"/>
      <c r="K496" s="270"/>
      <c r="M496" s="271" t="s">
        <v>776</v>
      </c>
      <c r="O496" s="260"/>
    </row>
    <row r="497" spans="1:80" ht="20">
      <c r="A497" s="261">
        <v>171</v>
      </c>
      <c r="B497" s="262" t="s">
        <v>777</v>
      </c>
      <c r="C497" s="263" t="s">
        <v>778</v>
      </c>
      <c r="D497" s="264" t="s">
        <v>190</v>
      </c>
      <c r="E497" s="265">
        <v>1097.6220000000001</v>
      </c>
      <c r="F497" s="265"/>
      <c r="G497" s="266">
        <f>E497*F497</f>
        <v>0</v>
      </c>
      <c r="H497" s="267">
        <v>5.0000000000000001E-3</v>
      </c>
      <c r="I497" s="268">
        <f>E497*H497</f>
        <v>5.4881100000000007</v>
      </c>
      <c r="J497" s="267">
        <v>0</v>
      </c>
      <c r="K497" s="268">
        <f>E497*J497</f>
        <v>0</v>
      </c>
      <c r="O497" s="260">
        <v>2</v>
      </c>
      <c r="AA497" s="233">
        <v>1</v>
      </c>
      <c r="AB497" s="233">
        <v>1</v>
      </c>
      <c r="AC497" s="233">
        <v>1</v>
      </c>
      <c r="AZ497" s="233">
        <v>1</v>
      </c>
      <c r="BA497" s="233">
        <f>IF(AZ497=1,G497,0)</f>
        <v>0</v>
      </c>
      <c r="BB497" s="233">
        <f>IF(AZ497=2,G497,0)</f>
        <v>0</v>
      </c>
      <c r="BC497" s="233">
        <f>IF(AZ497=3,G497,0)</f>
        <v>0</v>
      </c>
      <c r="BD497" s="233">
        <f>IF(AZ497=4,G497,0)</f>
        <v>0</v>
      </c>
      <c r="BE497" s="233">
        <f>IF(AZ497=5,G497,0)</f>
        <v>0</v>
      </c>
      <c r="CA497" s="260">
        <v>1</v>
      </c>
      <c r="CB497" s="260">
        <v>1</v>
      </c>
    </row>
    <row r="498" spans="1:80">
      <c r="A498" s="261">
        <v>172</v>
      </c>
      <c r="B498" s="262" t="s">
        <v>779</v>
      </c>
      <c r="C498" s="263" t="s">
        <v>780</v>
      </c>
      <c r="D498" s="264" t="s">
        <v>190</v>
      </c>
      <c r="E498" s="265">
        <v>7.32</v>
      </c>
      <c r="F498" s="265"/>
      <c r="G498" s="266">
        <f>E498*F498</f>
        <v>0</v>
      </c>
      <c r="H498" s="267">
        <v>0.1231</v>
      </c>
      <c r="I498" s="268">
        <f>E498*H498</f>
        <v>0.901092</v>
      </c>
      <c r="J498" s="267">
        <v>0</v>
      </c>
      <c r="K498" s="268">
        <f>E498*J498</f>
        <v>0</v>
      </c>
      <c r="O498" s="260">
        <v>2</v>
      </c>
      <c r="AA498" s="233">
        <v>1</v>
      </c>
      <c r="AB498" s="233">
        <v>1</v>
      </c>
      <c r="AC498" s="233">
        <v>1</v>
      </c>
      <c r="AZ498" s="233">
        <v>1</v>
      </c>
      <c r="BA498" s="233">
        <f>IF(AZ498=1,G498,0)</f>
        <v>0</v>
      </c>
      <c r="BB498" s="233">
        <f>IF(AZ498=2,G498,0)</f>
        <v>0</v>
      </c>
      <c r="BC498" s="233">
        <f>IF(AZ498=3,G498,0)</f>
        <v>0</v>
      </c>
      <c r="BD498" s="233">
        <f>IF(AZ498=4,G498,0)</f>
        <v>0</v>
      </c>
      <c r="BE498" s="233">
        <f>IF(AZ498=5,G498,0)</f>
        <v>0</v>
      </c>
      <c r="CA498" s="260">
        <v>1</v>
      </c>
      <c r="CB498" s="260">
        <v>1</v>
      </c>
    </row>
    <row r="499" spans="1:80">
      <c r="A499" s="269"/>
      <c r="B499" s="272"/>
      <c r="C499" s="1097" t="s">
        <v>781</v>
      </c>
      <c r="D499" s="1098"/>
      <c r="E499" s="273">
        <v>3.54</v>
      </c>
      <c r="F499" s="274"/>
      <c r="G499" s="275"/>
      <c r="H499" s="276"/>
      <c r="I499" s="270"/>
      <c r="J499" s="277"/>
      <c r="K499" s="270"/>
      <c r="M499" s="271" t="s">
        <v>781</v>
      </c>
      <c r="O499" s="260"/>
    </row>
    <row r="500" spans="1:80">
      <c r="A500" s="269"/>
      <c r="B500" s="272"/>
      <c r="C500" s="1097" t="s">
        <v>782</v>
      </c>
      <c r="D500" s="1098"/>
      <c r="E500" s="273">
        <v>3.78</v>
      </c>
      <c r="F500" s="274"/>
      <c r="G500" s="275"/>
      <c r="H500" s="276"/>
      <c r="I500" s="270"/>
      <c r="J500" s="277"/>
      <c r="K500" s="270"/>
      <c r="M500" s="271" t="s">
        <v>782</v>
      </c>
      <c r="O500" s="260"/>
    </row>
    <row r="501" spans="1:80">
      <c r="A501" s="261">
        <v>173</v>
      </c>
      <c r="B501" s="262" t="s">
        <v>783</v>
      </c>
      <c r="C501" s="263" t="s">
        <v>784</v>
      </c>
      <c r="D501" s="264" t="s">
        <v>190</v>
      </c>
      <c r="E501" s="265">
        <v>25.4</v>
      </c>
      <c r="F501" s="265"/>
      <c r="G501" s="266">
        <f>E501*F501</f>
        <v>0</v>
      </c>
      <c r="H501" s="267">
        <v>9.7680000000000003E-2</v>
      </c>
      <c r="I501" s="268">
        <f>E501*H501</f>
        <v>2.4810719999999997</v>
      </c>
      <c r="J501" s="267">
        <v>0</v>
      </c>
      <c r="K501" s="268">
        <f>E501*J501</f>
        <v>0</v>
      </c>
      <c r="O501" s="260">
        <v>2</v>
      </c>
      <c r="AA501" s="233">
        <v>1</v>
      </c>
      <c r="AB501" s="233">
        <v>1</v>
      </c>
      <c r="AC501" s="233">
        <v>1</v>
      </c>
      <c r="AZ501" s="233">
        <v>1</v>
      </c>
      <c r="BA501" s="233">
        <f>IF(AZ501=1,G501,0)</f>
        <v>0</v>
      </c>
      <c r="BB501" s="233">
        <f>IF(AZ501=2,G501,0)</f>
        <v>0</v>
      </c>
      <c r="BC501" s="233">
        <f>IF(AZ501=3,G501,0)</f>
        <v>0</v>
      </c>
      <c r="BD501" s="233">
        <f>IF(AZ501=4,G501,0)</f>
        <v>0</v>
      </c>
      <c r="BE501" s="233">
        <f>IF(AZ501=5,G501,0)</f>
        <v>0</v>
      </c>
      <c r="CA501" s="260">
        <v>1</v>
      </c>
      <c r="CB501" s="260">
        <v>1</v>
      </c>
    </row>
    <row r="502" spans="1:80">
      <c r="A502" s="269"/>
      <c r="B502" s="272"/>
      <c r="C502" s="1097" t="s">
        <v>785</v>
      </c>
      <c r="D502" s="1098"/>
      <c r="E502" s="273">
        <v>25.4</v>
      </c>
      <c r="F502" s="274"/>
      <c r="G502" s="275"/>
      <c r="H502" s="276"/>
      <c r="I502" s="270"/>
      <c r="J502" s="277"/>
      <c r="K502" s="270"/>
      <c r="M502" s="271" t="s">
        <v>785</v>
      </c>
      <c r="O502" s="260"/>
    </row>
    <row r="503" spans="1:80">
      <c r="A503" s="261">
        <v>174</v>
      </c>
      <c r="B503" s="262" t="s">
        <v>786</v>
      </c>
      <c r="C503" s="263" t="s">
        <v>787</v>
      </c>
      <c r="D503" s="264" t="s">
        <v>190</v>
      </c>
      <c r="E503" s="265">
        <v>268.7</v>
      </c>
      <c r="F503" s="265"/>
      <c r="G503" s="266">
        <f>E503*F503</f>
        <v>0</v>
      </c>
      <c r="H503" s="267">
        <v>3.1620000000000002E-2</v>
      </c>
      <c r="I503" s="268">
        <f>E503*H503</f>
        <v>8.4962940000000007</v>
      </c>
      <c r="J503" s="267">
        <v>0</v>
      </c>
      <c r="K503" s="268">
        <f>E503*J503</f>
        <v>0</v>
      </c>
      <c r="O503" s="260">
        <v>2</v>
      </c>
      <c r="AA503" s="233">
        <v>1</v>
      </c>
      <c r="AB503" s="233">
        <v>0</v>
      </c>
      <c r="AC503" s="233">
        <v>0</v>
      </c>
      <c r="AZ503" s="233">
        <v>1</v>
      </c>
      <c r="BA503" s="233">
        <f>IF(AZ503=1,G503,0)</f>
        <v>0</v>
      </c>
      <c r="BB503" s="233">
        <f>IF(AZ503=2,G503,0)</f>
        <v>0</v>
      </c>
      <c r="BC503" s="233">
        <f>IF(AZ503=3,G503,0)</f>
        <v>0</v>
      </c>
      <c r="BD503" s="233">
        <f>IF(AZ503=4,G503,0)</f>
        <v>0</v>
      </c>
      <c r="BE503" s="233">
        <f>IF(AZ503=5,G503,0)</f>
        <v>0</v>
      </c>
      <c r="CA503" s="260">
        <v>1</v>
      </c>
      <c r="CB503" s="260">
        <v>0</v>
      </c>
    </row>
    <row r="504" spans="1:80">
      <c r="A504" s="269"/>
      <c r="B504" s="272"/>
      <c r="C504" s="1097" t="s">
        <v>788</v>
      </c>
      <c r="D504" s="1098"/>
      <c r="E504" s="273">
        <v>134.6</v>
      </c>
      <c r="F504" s="274"/>
      <c r="G504" s="275"/>
      <c r="H504" s="276"/>
      <c r="I504" s="270"/>
      <c r="J504" s="277"/>
      <c r="K504" s="270"/>
      <c r="M504" s="271" t="s">
        <v>788</v>
      </c>
      <c r="O504" s="260"/>
    </row>
    <row r="505" spans="1:80">
      <c r="A505" s="269"/>
      <c r="B505" s="272"/>
      <c r="C505" s="1097" t="s">
        <v>789</v>
      </c>
      <c r="D505" s="1098"/>
      <c r="E505" s="273">
        <v>134.1</v>
      </c>
      <c r="F505" s="274"/>
      <c r="G505" s="275"/>
      <c r="H505" s="276"/>
      <c r="I505" s="270"/>
      <c r="J505" s="277"/>
      <c r="K505" s="270"/>
      <c r="M505" s="271" t="s">
        <v>789</v>
      </c>
      <c r="O505" s="260"/>
    </row>
    <row r="506" spans="1:80">
      <c r="A506" s="278"/>
      <c r="B506" s="279" t="s">
        <v>94</v>
      </c>
      <c r="C506" s="280" t="s">
        <v>756</v>
      </c>
      <c r="D506" s="281"/>
      <c r="E506" s="282"/>
      <c r="F506" s="283"/>
      <c r="G506" s="284">
        <f>SUM(G477:G505)</f>
        <v>0</v>
      </c>
      <c r="H506" s="285"/>
      <c r="I506" s="286">
        <f>SUM(I477:I505)</f>
        <v>605.22176983999998</v>
      </c>
      <c r="J506" s="285"/>
      <c r="K506" s="286">
        <f>SUM(K477:K505)</f>
        <v>0</v>
      </c>
      <c r="O506" s="260">
        <v>4</v>
      </c>
      <c r="BA506" s="287">
        <f>SUM(BA477:BA505)</f>
        <v>0</v>
      </c>
      <c r="BB506" s="287">
        <f>SUM(BB477:BB505)</f>
        <v>0</v>
      </c>
      <c r="BC506" s="287">
        <f>SUM(BC477:BC505)</f>
        <v>0</v>
      </c>
      <c r="BD506" s="287">
        <f>SUM(BD477:BD505)</f>
        <v>0</v>
      </c>
      <c r="BE506" s="287">
        <f>SUM(BE477:BE505)</f>
        <v>0</v>
      </c>
    </row>
    <row r="507" spans="1:80">
      <c r="A507" s="250" t="s">
        <v>90</v>
      </c>
      <c r="B507" s="251" t="s">
        <v>790</v>
      </c>
      <c r="C507" s="252" t="s">
        <v>791</v>
      </c>
      <c r="D507" s="253"/>
      <c r="E507" s="254"/>
      <c r="F507" s="254"/>
      <c r="G507" s="255"/>
      <c r="H507" s="256"/>
      <c r="I507" s="257"/>
      <c r="J507" s="258"/>
      <c r="K507" s="259"/>
      <c r="O507" s="260">
        <v>1</v>
      </c>
    </row>
    <row r="508" spans="1:80">
      <c r="A508" s="261">
        <v>175</v>
      </c>
      <c r="B508" s="262" t="s">
        <v>181</v>
      </c>
      <c r="C508" s="263" t="s">
        <v>793</v>
      </c>
      <c r="D508" s="264" t="s">
        <v>93</v>
      </c>
      <c r="E508" s="265">
        <v>1</v>
      </c>
      <c r="F508" s="265"/>
      <c r="G508" s="266">
        <f>E508*F508</f>
        <v>0</v>
      </c>
      <c r="H508" s="267">
        <v>0</v>
      </c>
      <c r="I508" s="268">
        <f>E508*H508</f>
        <v>0</v>
      </c>
      <c r="J508" s="267"/>
      <c r="K508" s="268">
        <f>E508*J508</f>
        <v>0</v>
      </c>
      <c r="O508" s="260">
        <v>2</v>
      </c>
      <c r="AA508" s="233">
        <v>11</v>
      </c>
      <c r="AB508" s="233">
        <v>3</v>
      </c>
      <c r="AC508" s="233">
        <v>14</v>
      </c>
      <c r="AZ508" s="233">
        <v>1</v>
      </c>
      <c r="BA508" s="233">
        <f>IF(AZ508=1,G508,0)</f>
        <v>0</v>
      </c>
      <c r="BB508" s="233">
        <f>IF(AZ508=2,G508,0)</f>
        <v>0</v>
      </c>
      <c r="BC508" s="233">
        <f>IF(AZ508=3,G508,0)</f>
        <v>0</v>
      </c>
      <c r="BD508" s="233">
        <f>IF(AZ508=4,G508,0)</f>
        <v>0</v>
      </c>
      <c r="BE508" s="233">
        <f>IF(AZ508=5,G508,0)</f>
        <v>0</v>
      </c>
      <c r="CA508" s="260">
        <v>11</v>
      </c>
      <c r="CB508" s="260">
        <v>3</v>
      </c>
    </row>
    <row r="509" spans="1:80">
      <c r="A509" s="269"/>
      <c r="B509" s="272"/>
      <c r="C509" s="1097" t="s">
        <v>794</v>
      </c>
      <c r="D509" s="1098"/>
      <c r="E509" s="273">
        <v>0</v>
      </c>
      <c r="F509" s="274"/>
      <c r="G509" s="275"/>
      <c r="H509" s="276"/>
      <c r="I509" s="270"/>
      <c r="J509" s="277"/>
      <c r="K509" s="270"/>
      <c r="M509" s="271" t="s">
        <v>794</v>
      </c>
      <c r="O509" s="260"/>
    </row>
    <row r="510" spans="1:80">
      <c r="A510" s="269"/>
      <c r="B510" s="272"/>
      <c r="C510" s="1097" t="s">
        <v>795</v>
      </c>
      <c r="D510" s="1098"/>
      <c r="E510" s="273">
        <v>0</v>
      </c>
      <c r="F510" s="274"/>
      <c r="G510" s="275"/>
      <c r="H510" s="276"/>
      <c r="I510" s="270"/>
      <c r="J510" s="277"/>
      <c r="K510" s="270"/>
      <c r="M510" s="271" t="s">
        <v>795</v>
      </c>
      <c r="O510" s="260"/>
    </row>
    <row r="511" spans="1:80">
      <c r="A511" s="269"/>
      <c r="B511" s="272"/>
      <c r="C511" s="1097" t="s">
        <v>796</v>
      </c>
      <c r="D511" s="1098"/>
      <c r="E511" s="273">
        <v>0</v>
      </c>
      <c r="F511" s="274"/>
      <c r="G511" s="275"/>
      <c r="H511" s="276"/>
      <c r="I511" s="270"/>
      <c r="J511" s="277"/>
      <c r="K511" s="270"/>
      <c r="M511" s="271" t="s">
        <v>796</v>
      </c>
      <c r="O511" s="260"/>
    </row>
    <row r="512" spans="1:80">
      <c r="A512" s="269"/>
      <c r="B512" s="272"/>
      <c r="C512" s="1097" t="s">
        <v>797</v>
      </c>
      <c r="D512" s="1098"/>
      <c r="E512" s="273">
        <v>1</v>
      </c>
      <c r="F512" s="274"/>
      <c r="G512" s="275"/>
      <c r="H512" s="276"/>
      <c r="I512" s="270"/>
      <c r="J512" s="277"/>
      <c r="K512" s="270"/>
      <c r="M512" s="271" t="s">
        <v>797</v>
      </c>
      <c r="O512" s="260"/>
    </row>
    <row r="513" spans="1:80">
      <c r="A513" s="261">
        <v>176</v>
      </c>
      <c r="B513" s="262" t="s">
        <v>185</v>
      </c>
      <c r="C513" s="263" t="s">
        <v>793</v>
      </c>
      <c r="D513" s="264" t="s">
        <v>93</v>
      </c>
      <c r="E513" s="265">
        <v>1</v>
      </c>
      <c r="F513" s="265"/>
      <c r="G513" s="266">
        <f>E513*F513</f>
        <v>0</v>
      </c>
      <c r="H513" s="267">
        <v>0</v>
      </c>
      <c r="I513" s="268">
        <f>E513*H513</f>
        <v>0</v>
      </c>
      <c r="J513" s="267"/>
      <c r="K513" s="268">
        <f>E513*J513</f>
        <v>0</v>
      </c>
      <c r="O513" s="260">
        <v>2</v>
      </c>
      <c r="AA513" s="233">
        <v>11</v>
      </c>
      <c r="AB513" s="233">
        <v>3</v>
      </c>
      <c r="AC513" s="233">
        <v>15</v>
      </c>
      <c r="AZ513" s="233">
        <v>1</v>
      </c>
      <c r="BA513" s="233">
        <f>IF(AZ513=1,G513,0)</f>
        <v>0</v>
      </c>
      <c r="BB513" s="233">
        <f>IF(AZ513=2,G513,0)</f>
        <v>0</v>
      </c>
      <c r="BC513" s="233">
        <f>IF(AZ513=3,G513,0)</f>
        <v>0</v>
      </c>
      <c r="BD513" s="233">
        <f>IF(AZ513=4,G513,0)</f>
        <v>0</v>
      </c>
      <c r="BE513" s="233">
        <f>IF(AZ513=5,G513,0)</f>
        <v>0</v>
      </c>
      <c r="CA513" s="260">
        <v>11</v>
      </c>
      <c r="CB513" s="260">
        <v>3</v>
      </c>
    </row>
    <row r="514" spans="1:80">
      <c r="A514" s="269"/>
      <c r="B514" s="272"/>
      <c r="C514" s="1097" t="s">
        <v>794</v>
      </c>
      <c r="D514" s="1098"/>
      <c r="E514" s="273">
        <v>0</v>
      </c>
      <c r="F514" s="274"/>
      <c r="G514" s="275"/>
      <c r="H514" s="276"/>
      <c r="I514" s="270"/>
      <c r="J514" s="277"/>
      <c r="K514" s="270"/>
      <c r="M514" s="271" t="s">
        <v>794</v>
      </c>
      <c r="O514" s="260"/>
    </row>
    <row r="515" spans="1:80">
      <c r="A515" s="269"/>
      <c r="B515" s="272"/>
      <c r="C515" s="1097" t="s">
        <v>795</v>
      </c>
      <c r="D515" s="1098"/>
      <c r="E515" s="273">
        <v>0</v>
      </c>
      <c r="F515" s="274"/>
      <c r="G515" s="275"/>
      <c r="H515" s="276"/>
      <c r="I515" s="270"/>
      <c r="J515" s="277"/>
      <c r="K515" s="270"/>
      <c r="M515" s="271" t="s">
        <v>795</v>
      </c>
      <c r="O515" s="260"/>
    </row>
    <row r="516" spans="1:80">
      <c r="A516" s="269"/>
      <c r="B516" s="272"/>
      <c r="C516" s="1097" t="s">
        <v>798</v>
      </c>
      <c r="D516" s="1098"/>
      <c r="E516" s="273">
        <v>0</v>
      </c>
      <c r="F516" s="274"/>
      <c r="G516" s="275"/>
      <c r="H516" s="276"/>
      <c r="I516" s="270"/>
      <c r="J516" s="277"/>
      <c r="K516" s="270"/>
      <c r="M516" s="271" t="s">
        <v>798</v>
      </c>
      <c r="O516" s="260"/>
    </row>
    <row r="517" spans="1:80">
      <c r="A517" s="269"/>
      <c r="B517" s="272"/>
      <c r="C517" s="1097" t="s">
        <v>799</v>
      </c>
      <c r="D517" s="1098"/>
      <c r="E517" s="273">
        <v>1</v>
      </c>
      <c r="F517" s="274"/>
      <c r="G517" s="275"/>
      <c r="H517" s="276"/>
      <c r="I517" s="270"/>
      <c r="J517" s="277"/>
      <c r="K517" s="270"/>
      <c r="M517" s="271" t="s">
        <v>799</v>
      </c>
      <c r="O517" s="260"/>
    </row>
    <row r="518" spans="1:80">
      <c r="A518" s="278"/>
      <c r="B518" s="279" t="s">
        <v>94</v>
      </c>
      <c r="C518" s="280" t="s">
        <v>792</v>
      </c>
      <c r="D518" s="281"/>
      <c r="E518" s="282"/>
      <c r="F518" s="283"/>
      <c r="G518" s="284">
        <f>SUM(G507:G517)</f>
        <v>0</v>
      </c>
      <c r="H518" s="285"/>
      <c r="I518" s="286">
        <f>SUM(I507:I517)</f>
        <v>0</v>
      </c>
      <c r="J518" s="285"/>
      <c r="K518" s="286">
        <f>SUM(K507:K517)</f>
        <v>0</v>
      </c>
      <c r="O518" s="260">
        <v>4</v>
      </c>
      <c r="BA518" s="287">
        <f>SUM(BA507:BA517)</f>
        <v>0</v>
      </c>
      <c r="BB518" s="287">
        <f>SUM(BB507:BB517)</f>
        <v>0</v>
      </c>
      <c r="BC518" s="287">
        <f>SUM(BC507:BC517)</f>
        <v>0</v>
      </c>
      <c r="BD518" s="287">
        <f>SUM(BD507:BD517)</f>
        <v>0</v>
      </c>
      <c r="BE518" s="287">
        <f>SUM(BE507:BE517)</f>
        <v>0</v>
      </c>
    </row>
    <row r="519" spans="1:80">
      <c r="A519" s="250" t="s">
        <v>90</v>
      </c>
      <c r="B519" s="251" t="s">
        <v>800</v>
      </c>
      <c r="C519" s="252" t="s">
        <v>801</v>
      </c>
      <c r="D519" s="253"/>
      <c r="E519" s="254"/>
      <c r="F519" s="254"/>
      <c r="G519" s="255"/>
      <c r="H519" s="256"/>
      <c r="I519" s="257"/>
      <c r="J519" s="258"/>
      <c r="K519" s="259"/>
      <c r="O519" s="260">
        <v>1</v>
      </c>
    </row>
    <row r="520" spans="1:80">
      <c r="A520" s="261">
        <v>177</v>
      </c>
      <c r="B520" s="262" t="s">
        <v>803</v>
      </c>
      <c r="C520" s="263" t="s">
        <v>804</v>
      </c>
      <c r="D520" s="264" t="s">
        <v>190</v>
      </c>
      <c r="E520" s="265">
        <v>74.846999999999994</v>
      </c>
      <c r="F520" s="265"/>
      <c r="G520" s="266">
        <f>E520*F520</f>
        <v>0</v>
      </c>
      <c r="H520" s="267">
        <v>1.8380000000000001E-2</v>
      </c>
      <c r="I520" s="268">
        <f>E520*H520</f>
        <v>1.37568786</v>
      </c>
      <c r="J520" s="267">
        <v>0</v>
      </c>
      <c r="K520" s="268">
        <f>E520*J520</f>
        <v>0</v>
      </c>
      <c r="O520" s="260">
        <v>2</v>
      </c>
      <c r="AA520" s="233">
        <v>1</v>
      </c>
      <c r="AB520" s="233">
        <v>1</v>
      </c>
      <c r="AC520" s="233">
        <v>1</v>
      </c>
      <c r="AZ520" s="233">
        <v>1</v>
      </c>
      <c r="BA520" s="233">
        <f>IF(AZ520=1,G520,0)</f>
        <v>0</v>
      </c>
      <c r="BB520" s="233">
        <f>IF(AZ520=2,G520,0)</f>
        <v>0</v>
      </c>
      <c r="BC520" s="233">
        <f>IF(AZ520=3,G520,0)</f>
        <v>0</v>
      </c>
      <c r="BD520" s="233">
        <f>IF(AZ520=4,G520,0)</f>
        <v>0</v>
      </c>
      <c r="BE520" s="233">
        <f>IF(AZ520=5,G520,0)</f>
        <v>0</v>
      </c>
      <c r="CA520" s="260">
        <v>1</v>
      </c>
      <c r="CB520" s="260">
        <v>1</v>
      </c>
    </row>
    <row r="521" spans="1:80">
      <c r="A521" s="269"/>
      <c r="B521" s="272"/>
      <c r="C521" s="1097" t="s">
        <v>805</v>
      </c>
      <c r="D521" s="1098"/>
      <c r="E521" s="273">
        <v>74.846999999999994</v>
      </c>
      <c r="F521" s="274"/>
      <c r="G521" s="275"/>
      <c r="H521" s="276"/>
      <c r="I521" s="270"/>
      <c r="J521" s="277"/>
      <c r="K521" s="270"/>
      <c r="M521" s="271" t="s">
        <v>805</v>
      </c>
      <c r="O521" s="260"/>
    </row>
    <row r="522" spans="1:80">
      <c r="A522" s="261">
        <v>178</v>
      </c>
      <c r="B522" s="262" t="s">
        <v>803</v>
      </c>
      <c r="C522" s="263" t="s">
        <v>804</v>
      </c>
      <c r="D522" s="264" t="s">
        <v>190</v>
      </c>
      <c r="E522" s="265">
        <v>824.16</v>
      </c>
      <c r="F522" s="265"/>
      <c r="G522" s="266">
        <f>E522*F522</f>
        <v>0</v>
      </c>
      <c r="H522" s="267">
        <v>1.8380000000000001E-2</v>
      </c>
      <c r="I522" s="268">
        <f>E522*H522</f>
        <v>15.1480608</v>
      </c>
      <c r="J522" s="267">
        <v>0</v>
      </c>
      <c r="K522" s="268">
        <f>E522*J522</f>
        <v>0</v>
      </c>
      <c r="O522" s="260">
        <v>2</v>
      </c>
      <c r="AA522" s="233">
        <v>1</v>
      </c>
      <c r="AB522" s="233">
        <v>1</v>
      </c>
      <c r="AC522" s="233">
        <v>1</v>
      </c>
      <c r="AZ522" s="233">
        <v>1</v>
      </c>
      <c r="BA522" s="233">
        <f>IF(AZ522=1,G522,0)</f>
        <v>0</v>
      </c>
      <c r="BB522" s="233">
        <f>IF(AZ522=2,G522,0)</f>
        <v>0</v>
      </c>
      <c r="BC522" s="233">
        <f>IF(AZ522=3,G522,0)</f>
        <v>0</v>
      </c>
      <c r="BD522" s="233">
        <f>IF(AZ522=4,G522,0)</f>
        <v>0</v>
      </c>
      <c r="BE522" s="233">
        <f>IF(AZ522=5,G522,0)</f>
        <v>0</v>
      </c>
      <c r="CA522" s="260">
        <v>1</v>
      </c>
      <c r="CB522" s="260">
        <v>1</v>
      </c>
    </row>
    <row r="523" spans="1:80">
      <c r="A523" s="269"/>
      <c r="B523" s="272"/>
      <c r="C523" s="1097" t="s">
        <v>806</v>
      </c>
      <c r="D523" s="1098"/>
      <c r="E523" s="273">
        <v>0</v>
      </c>
      <c r="F523" s="274"/>
      <c r="G523" s="275"/>
      <c r="H523" s="276"/>
      <c r="I523" s="270"/>
      <c r="J523" s="277"/>
      <c r="K523" s="270"/>
      <c r="M523" s="271" t="s">
        <v>806</v>
      </c>
      <c r="O523" s="260"/>
    </row>
    <row r="524" spans="1:80">
      <c r="A524" s="269"/>
      <c r="B524" s="272"/>
      <c r="C524" s="1097" t="s">
        <v>807</v>
      </c>
      <c r="D524" s="1098"/>
      <c r="E524" s="273">
        <v>323.89999999999998</v>
      </c>
      <c r="F524" s="274"/>
      <c r="G524" s="275"/>
      <c r="H524" s="276"/>
      <c r="I524" s="270"/>
      <c r="J524" s="277"/>
      <c r="K524" s="270"/>
      <c r="M524" s="271" t="s">
        <v>807</v>
      </c>
      <c r="O524" s="260"/>
    </row>
    <row r="525" spans="1:80">
      <c r="A525" s="269"/>
      <c r="B525" s="272"/>
      <c r="C525" s="1097" t="s">
        <v>808</v>
      </c>
      <c r="D525" s="1098"/>
      <c r="E525" s="273">
        <v>214.8</v>
      </c>
      <c r="F525" s="274"/>
      <c r="G525" s="275"/>
      <c r="H525" s="276"/>
      <c r="I525" s="270"/>
      <c r="J525" s="277"/>
      <c r="K525" s="270"/>
      <c r="M525" s="271" t="s">
        <v>808</v>
      </c>
      <c r="O525" s="260"/>
    </row>
    <row r="526" spans="1:80">
      <c r="A526" s="269"/>
      <c r="B526" s="272"/>
      <c r="C526" s="1097" t="s">
        <v>809</v>
      </c>
      <c r="D526" s="1098"/>
      <c r="E526" s="273">
        <v>285.45999999999998</v>
      </c>
      <c r="F526" s="274"/>
      <c r="G526" s="275"/>
      <c r="H526" s="276"/>
      <c r="I526" s="270"/>
      <c r="J526" s="277"/>
      <c r="K526" s="270"/>
      <c r="M526" s="271" t="s">
        <v>809</v>
      </c>
      <c r="O526" s="260"/>
    </row>
    <row r="527" spans="1:80">
      <c r="A527" s="261">
        <v>179</v>
      </c>
      <c r="B527" s="262" t="s">
        <v>810</v>
      </c>
      <c r="C527" s="263" t="s">
        <v>811</v>
      </c>
      <c r="D527" s="264" t="s">
        <v>190</v>
      </c>
      <c r="E527" s="265">
        <v>1648.32</v>
      </c>
      <c r="F527" s="265"/>
      <c r="G527" s="266">
        <f>E527*F527</f>
        <v>0</v>
      </c>
      <c r="H527" s="267">
        <v>9.7000000000000005E-4</v>
      </c>
      <c r="I527" s="268">
        <f>E527*H527</f>
        <v>1.5988704</v>
      </c>
      <c r="J527" s="267">
        <v>0</v>
      </c>
      <c r="K527" s="268">
        <f>E527*J527</f>
        <v>0</v>
      </c>
      <c r="O527" s="260">
        <v>2</v>
      </c>
      <c r="AA527" s="233">
        <v>1</v>
      </c>
      <c r="AB527" s="233">
        <v>1</v>
      </c>
      <c r="AC527" s="233">
        <v>1</v>
      </c>
      <c r="AZ527" s="233">
        <v>1</v>
      </c>
      <c r="BA527" s="233">
        <f>IF(AZ527=1,G527,0)</f>
        <v>0</v>
      </c>
      <c r="BB527" s="233">
        <f>IF(AZ527=2,G527,0)</f>
        <v>0</v>
      </c>
      <c r="BC527" s="233">
        <f>IF(AZ527=3,G527,0)</f>
        <v>0</v>
      </c>
      <c r="BD527" s="233">
        <f>IF(AZ527=4,G527,0)</f>
        <v>0</v>
      </c>
      <c r="BE527" s="233">
        <f>IF(AZ527=5,G527,0)</f>
        <v>0</v>
      </c>
      <c r="CA527" s="260">
        <v>1</v>
      </c>
      <c r="CB527" s="260">
        <v>1</v>
      </c>
    </row>
    <row r="528" spans="1:80">
      <c r="A528" s="269"/>
      <c r="B528" s="272"/>
      <c r="C528" s="1097" t="s">
        <v>812</v>
      </c>
      <c r="D528" s="1098"/>
      <c r="E528" s="273">
        <v>1648.32</v>
      </c>
      <c r="F528" s="274"/>
      <c r="G528" s="275"/>
      <c r="H528" s="276"/>
      <c r="I528" s="270"/>
      <c r="J528" s="277"/>
      <c r="K528" s="270"/>
      <c r="M528" s="271" t="s">
        <v>812</v>
      </c>
      <c r="O528" s="260"/>
    </row>
    <row r="529" spans="1:80">
      <c r="A529" s="261">
        <v>180</v>
      </c>
      <c r="B529" s="262" t="s">
        <v>810</v>
      </c>
      <c r="C529" s="263" t="s">
        <v>811</v>
      </c>
      <c r="D529" s="264" t="s">
        <v>190</v>
      </c>
      <c r="E529" s="265">
        <v>74.846999999999994</v>
      </c>
      <c r="F529" s="265"/>
      <c r="G529" s="266">
        <f>E529*F529</f>
        <v>0</v>
      </c>
      <c r="H529" s="267">
        <v>9.7000000000000005E-4</v>
      </c>
      <c r="I529" s="268">
        <f>E529*H529</f>
        <v>7.2601589999999994E-2</v>
      </c>
      <c r="J529" s="267">
        <v>0</v>
      </c>
      <c r="K529" s="268">
        <f>E529*J529</f>
        <v>0</v>
      </c>
      <c r="O529" s="260">
        <v>2</v>
      </c>
      <c r="AA529" s="233">
        <v>1</v>
      </c>
      <c r="AB529" s="233">
        <v>1</v>
      </c>
      <c r="AC529" s="233">
        <v>1</v>
      </c>
      <c r="AZ529" s="233">
        <v>1</v>
      </c>
      <c r="BA529" s="233">
        <f>IF(AZ529=1,G529,0)</f>
        <v>0</v>
      </c>
      <c r="BB529" s="233">
        <f>IF(AZ529=2,G529,0)</f>
        <v>0</v>
      </c>
      <c r="BC529" s="233">
        <f>IF(AZ529=3,G529,0)</f>
        <v>0</v>
      </c>
      <c r="BD529" s="233">
        <f>IF(AZ529=4,G529,0)</f>
        <v>0</v>
      </c>
      <c r="BE529" s="233">
        <f>IF(AZ529=5,G529,0)</f>
        <v>0</v>
      </c>
      <c r="CA529" s="260">
        <v>1</v>
      </c>
      <c r="CB529" s="260">
        <v>1</v>
      </c>
    </row>
    <row r="530" spans="1:80">
      <c r="A530" s="261">
        <v>181</v>
      </c>
      <c r="B530" s="262" t="s">
        <v>813</v>
      </c>
      <c r="C530" s="263" t="s">
        <v>814</v>
      </c>
      <c r="D530" s="264" t="s">
        <v>190</v>
      </c>
      <c r="E530" s="265">
        <v>74.846999999999994</v>
      </c>
      <c r="F530" s="265"/>
      <c r="G530" s="266">
        <f>E530*F530</f>
        <v>0</v>
      </c>
      <c r="H530" s="267">
        <v>0</v>
      </c>
      <c r="I530" s="268">
        <f>E530*H530</f>
        <v>0</v>
      </c>
      <c r="J530" s="267">
        <v>0</v>
      </c>
      <c r="K530" s="268">
        <f>E530*J530</f>
        <v>0</v>
      </c>
      <c r="O530" s="260">
        <v>2</v>
      </c>
      <c r="AA530" s="233">
        <v>1</v>
      </c>
      <c r="AB530" s="233">
        <v>1</v>
      </c>
      <c r="AC530" s="233">
        <v>1</v>
      </c>
      <c r="AZ530" s="233">
        <v>1</v>
      </c>
      <c r="BA530" s="233">
        <f>IF(AZ530=1,G530,0)</f>
        <v>0</v>
      </c>
      <c r="BB530" s="233">
        <f>IF(AZ530=2,G530,0)</f>
        <v>0</v>
      </c>
      <c r="BC530" s="233">
        <f>IF(AZ530=3,G530,0)</f>
        <v>0</v>
      </c>
      <c r="BD530" s="233">
        <f>IF(AZ530=4,G530,0)</f>
        <v>0</v>
      </c>
      <c r="BE530" s="233">
        <f>IF(AZ530=5,G530,0)</f>
        <v>0</v>
      </c>
      <c r="CA530" s="260">
        <v>1</v>
      </c>
      <c r="CB530" s="260">
        <v>1</v>
      </c>
    </row>
    <row r="531" spans="1:80">
      <c r="A531" s="261">
        <v>182</v>
      </c>
      <c r="B531" s="262" t="s">
        <v>813</v>
      </c>
      <c r="C531" s="263" t="s">
        <v>814</v>
      </c>
      <c r="D531" s="264" t="s">
        <v>190</v>
      </c>
      <c r="E531" s="265">
        <v>824.16</v>
      </c>
      <c r="F531" s="265"/>
      <c r="G531" s="266">
        <f>E531*F531</f>
        <v>0</v>
      </c>
      <c r="H531" s="267">
        <v>0</v>
      </c>
      <c r="I531" s="268">
        <f>E531*H531</f>
        <v>0</v>
      </c>
      <c r="J531" s="267">
        <v>0</v>
      </c>
      <c r="K531" s="268">
        <f>E531*J531</f>
        <v>0</v>
      </c>
      <c r="O531" s="260">
        <v>2</v>
      </c>
      <c r="AA531" s="233">
        <v>1</v>
      </c>
      <c r="AB531" s="233">
        <v>1</v>
      </c>
      <c r="AC531" s="233">
        <v>1</v>
      </c>
      <c r="AZ531" s="233">
        <v>1</v>
      </c>
      <c r="BA531" s="233">
        <f>IF(AZ531=1,G531,0)</f>
        <v>0</v>
      </c>
      <c r="BB531" s="233">
        <f>IF(AZ531=2,G531,0)</f>
        <v>0</v>
      </c>
      <c r="BC531" s="233">
        <f>IF(AZ531=3,G531,0)</f>
        <v>0</v>
      </c>
      <c r="BD531" s="233">
        <f>IF(AZ531=4,G531,0)</f>
        <v>0</v>
      </c>
      <c r="BE531" s="233">
        <f>IF(AZ531=5,G531,0)</f>
        <v>0</v>
      </c>
      <c r="CA531" s="260">
        <v>1</v>
      </c>
      <c r="CB531" s="260">
        <v>1</v>
      </c>
    </row>
    <row r="532" spans="1:80">
      <c r="A532" s="261">
        <v>183</v>
      </c>
      <c r="B532" s="262" t="s">
        <v>815</v>
      </c>
      <c r="C532" s="263" t="s">
        <v>816</v>
      </c>
      <c r="D532" s="264" t="s">
        <v>190</v>
      </c>
      <c r="E532" s="265">
        <v>312.39999999999998</v>
      </c>
      <c r="F532" s="265"/>
      <c r="G532" s="266">
        <f>E532*F532</f>
        <v>0</v>
      </c>
      <c r="H532" s="267">
        <v>1.2099999999999999E-3</v>
      </c>
      <c r="I532" s="268">
        <f>E532*H532</f>
        <v>0.37800399999999995</v>
      </c>
      <c r="J532" s="267">
        <v>0</v>
      </c>
      <c r="K532" s="268">
        <f>E532*J532</f>
        <v>0</v>
      </c>
      <c r="O532" s="260">
        <v>2</v>
      </c>
      <c r="AA532" s="233">
        <v>1</v>
      </c>
      <c r="AB532" s="233">
        <v>1</v>
      </c>
      <c r="AC532" s="233">
        <v>1</v>
      </c>
      <c r="AZ532" s="233">
        <v>1</v>
      </c>
      <c r="BA532" s="233">
        <f>IF(AZ532=1,G532,0)</f>
        <v>0</v>
      </c>
      <c r="BB532" s="233">
        <f>IF(AZ532=2,G532,0)</f>
        <v>0</v>
      </c>
      <c r="BC532" s="233">
        <f>IF(AZ532=3,G532,0)</f>
        <v>0</v>
      </c>
      <c r="BD532" s="233">
        <f>IF(AZ532=4,G532,0)</f>
        <v>0</v>
      </c>
      <c r="BE532" s="233">
        <f>IF(AZ532=5,G532,0)</f>
        <v>0</v>
      </c>
      <c r="CA532" s="260">
        <v>1</v>
      </c>
      <c r="CB532" s="260">
        <v>1</v>
      </c>
    </row>
    <row r="533" spans="1:80">
      <c r="A533" s="269"/>
      <c r="B533" s="272"/>
      <c r="C533" s="1097" t="s">
        <v>817</v>
      </c>
      <c r="D533" s="1098"/>
      <c r="E533" s="273">
        <v>146.19999999999999</v>
      </c>
      <c r="F533" s="274"/>
      <c r="G533" s="275"/>
      <c r="H533" s="276"/>
      <c r="I533" s="270"/>
      <c r="J533" s="277"/>
      <c r="K533" s="270"/>
      <c r="M533" s="271" t="s">
        <v>817</v>
      </c>
      <c r="O533" s="260"/>
    </row>
    <row r="534" spans="1:80">
      <c r="A534" s="269"/>
      <c r="B534" s="272"/>
      <c r="C534" s="1097" t="s">
        <v>818</v>
      </c>
      <c r="D534" s="1098"/>
      <c r="E534" s="273">
        <v>145</v>
      </c>
      <c r="F534" s="274"/>
      <c r="G534" s="275"/>
      <c r="H534" s="276"/>
      <c r="I534" s="270"/>
      <c r="J534" s="277"/>
      <c r="K534" s="270"/>
      <c r="M534" s="271" t="s">
        <v>818</v>
      </c>
      <c r="O534" s="260"/>
    </row>
    <row r="535" spans="1:80">
      <c r="A535" s="269"/>
      <c r="B535" s="272"/>
      <c r="C535" s="1097" t="s">
        <v>819</v>
      </c>
      <c r="D535" s="1098"/>
      <c r="E535" s="273">
        <v>21.2</v>
      </c>
      <c r="F535" s="274"/>
      <c r="G535" s="275"/>
      <c r="H535" s="276"/>
      <c r="I535" s="270"/>
      <c r="J535" s="277"/>
      <c r="K535" s="270"/>
      <c r="M535" s="271" t="s">
        <v>819</v>
      </c>
      <c r="O535" s="260"/>
    </row>
    <row r="536" spans="1:80">
      <c r="A536" s="261">
        <v>184</v>
      </c>
      <c r="B536" s="262" t="s">
        <v>820</v>
      </c>
      <c r="C536" s="263" t="s">
        <v>821</v>
      </c>
      <c r="D536" s="264" t="s">
        <v>190</v>
      </c>
      <c r="E536" s="265">
        <v>138.9</v>
      </c>
      <c r="F536" s="265"/>
      <c r="G536" s="266">
        <f>E536*F536</f>
        <v>0</v>
      </c>
      <c r="H536" s="267">
        <v>1.58E-3</v>
      </c>
      <c r="I536" s="268">
        <f>E536*H536</f>
        <v>0.21946200000000002</v>
      </c>
      <c r="J536" s="267">
        <v>0</v>
      </c>
      <c r="K536" s="268">
        <f>E536*J536</f>
        <v>0</v>
      </c>
      <c r="O536" s="260">
        <v>2</v>
      </c>
      <c r="AA536" s="233">
        <v>1</v>
      </c>
      <c r="AB536" s="233">
        <v>1</v>
      </c>
      <c r="AC536" s="233">
        <v>1</v>
      </c>
      <c r="AZ536" s="233">
        <v>1</v>
      </c>
      <c r="BA536" s="233">
        <f>IF(AZ536=1,G536,0)</f>
        <v>0</v>
      </c>
      <c r="BB536" s="233">
        <f>IF(AZ536=2,G536,0)</f>
        <v>0</v>
      </c>
      <c r="BC536" s="233">
        <f>IF(AZ536=3,G536,0)</f>
        <v>0</v>
      </c>
      <c r="BD536" s="233">
        <f>IF(AZ536=4,G536,0)</f>
        <v>0</v>
      </c>
      <c r="BE536" s="233">
        <f>IF(AZ536=5,G536,0)</f>
        <v>0</v>
      </c>
      <c r="CA536" s="260">
        <v>1</v>
      </c>
      <c r="CB536" s="260">
        <v>1</v>
      </c>
    </row>
    <row r="537" spans="1:80">
      <c r="A537" s="269"/>
      <c r="B537" s="272"/>
      <c r="C537" s="1097" t="s">
        <v>822</v>
      </c>
      <c r="D537" s="1098"/>
      <c r="E537" s="273">
        <v>86.1</v>
      </c>
      <c r="F537" s="274"/>
      <c r="G537" s="275"/>
      <c r="H537" s="276"/>
      <c r="I537" s="270"/>
      <c r="J537" s="277"/>
      <c r="K537" s="270"/>
      <c r="M537" s="271" t="s">
        <v>822</v>
      </c>
      <c r="O537" s="260"/>
    </row>
    <row r="538" spans="1:80">
      <c r="A538" s="269"/>
      <c r="B538" s="272"/>
      <c r="C538" s="1097" t="s">
        <v>823</v>
      </c>
      <c r="D538" s="1098"/>
      <c r="E538" s="273">
        <v>52.8</v>
      </c>
      <c r="F538" s="274"/>
      <c r="G538" s="275"/>
      <c r="H538" s="276"/>
      <c r="I538" s="270"/>
      <c r="J538" s="277"/>
      <c r="K538" s="270"/>
      <c r="M538" s="271" t="s">
        <v>823</v>
      </c>
      <c r="O538" s="260"/>
    </row>
    <row r="539" spans="1:80">
      <c r="A539" s="261">
        <v>185</v>
      </c>
      <c r="B539" s="262" t="s">
        <v>824</v>
      </c>
      <c r="C539" s="263" t="s">
        <v>825</v>
      </c>
      <c r="D539" s="264" t="s">
        <v>190</v>
      </c>
      <c r="E539" s="265">
        <v>109.6</v>
      </c>
      <c r="F539" s="265"/>
      <c r="G539" s="266">
        <f>E539*F539</f>
        <v>0</v>
      </c>
      <c r="H539" s="267">
        <v>5.9199999999999999E-3</v>
      </c>
      <c r="I539" s="268">
        <f>E539*H539</f>
        <v>0.64883199999999996</v>
      </c>
      <c r="J539" s="267">
        <v>0</v>
      </c>
      <c r="K539" s="268">
        <f>E539*J539</f>
        <v>0</v>
      </c>
      <c r="O539" s="260">
        <v>2</v>
      </c>
      <c r="AA539" s="233">
        <v>1</v>
      </c>
      <c r="AB539" s="233">
        <v>1</v>
      </c>
      <c r="AC539" s="233">
        <v>1</v>
      </c>
      <c r="AZ539" s="233">
        <v>1</v>
      </c>
      <c r="BA539" s="233">
        <f>IF(AZ539=1,G539,0)</f>
        <v>0</v>
      </c>
      <c r="BB539" s="233">
        <f>IF(AZ539=2,G539,0)</f>
        <v>0</v>
      </c>
      <c r="BC539" s="233">
        <f>IF(AZ539=3,G539,0)</f>
        <v>0</v>
      </c>
      <c r="BD539" s="233">
        <f>IF(AZ539=4,G539,0)</f>
        <v>0</v>
      </c>
      <c r="BE539" s="233">
        <f>IF(AZ539=5,G539,0)</f>
        <v>0</v>
      </c>
      <c r="CA539" s="260">
        <v>1</v>
      </c>
      <c r="CB539" s="260">
        <v>1</v>
      </c>
    </row>
    <row r="540" spans="1:80">
      <c r="A540" s="269"/>
      <c r="B540" s="272"/>
      <c r="C540" s="1097" t="s">
        <v>826</v>
      </c>
      <c r="D540" s="1098"/>
      <c r="E540" s="273">
        <v>109.6</v>
      </c>
      <c r="F540" s="274"/>
      <c r="G540" s="275"/>
      <c r="H540" s="276"/>
      <c r="I540" s="270"/>
      <c r="J540" s="277"/>
      <c r="K540" s="270"/>
      <c r="M540" s="271" t="s">
        <v>826</v>
      </c>
      <c r="O540" s="260"/>
    </row>
    <row r="541" spans="1:80">
      <c r="A541" s="261">
        <v>186</v>
      </c>
      <c r="B541" s="262" t="s">
        <v>827</v>
      </c>
      <c r="C541" s="263" t="s">
        <v>828</v>
      </c>
      <c r="D541" s="264" t="s">
        <v>207</v>
      </c>
      <c r="E541" s="265">
        <v>7172.72</v>
      </c>
      <c r="F541" s="265"/>
      <c r="G541" s="266">
        <f>E541*F541</f>
        <v>0</v>
      </c>
      <c r="H541" s="267">
        <v>7.3499999999999998E-3</v>
      </c>
      <c r="I541" s="268">
        <f>E541*H541</f>
        <v>52.719492000000002</v>
      </c>
      <c r="J541" s="267">
        <v>0</v>
      </c>
      <c r="K541" s="268">
        <f>E541*J541</f>
        <v>0</v>
      </c>
      <c r="O541" s="260">
        <v>2</v>
      </c>
      <c r="AA541" s="233">
        <v>1</v>
      </c>
      <c r="AB541" s="233">
        <v>1</v>
      </c>
      <c r="AC541" s="233">
        <v>1</v>
      </c>
      <c r="AZ541" s="233">
        <v>1</v>
      </c>
      <c r="BA541" s="233">
        <f>IF(AZ541=1,G541,0)</f>
        <v>0</v>
      </c>
      <c r="BB541" s="233">
        <f>IF(AZ541=2,G541,0)</f>
        <v>0</v>
      </c>
      <c r="BC541" s="233">
        <f>IF(AZ541=3,G541,0)</f>
        <v>0</v>
      </c>
      <c r="BD541" s="233">
        <f>IF(AZ541=4,G541,0)</f>
        <v>0</v>
      </c>
      <c r="BE541" s="233">
        <f>IF(AZ541=5,G541,0)</f>
        <v>0</v>
      </c>
      <c r="CA541" s="260">
        <v>1</v>
      </c>
      <c r="CB541" s="260">
        <v>1</v>
      </c>
    </row>
    <row r="542" spans="1:80">
      <c r="A542" s="269"/>
      <c r="B542" s="272"/>
      <c r="C542" s="1097" t="s">
        <v>829</v>
      </c>
      <c r="D542" s="1098"/>
      <c r="E542" s="273">
        <v>7077.6</v>
      </c>
      <c r="F542" s="274"/>
      <c r="G542" s="275"/>
      <c r="H542" s="276"/>
      <c r="I542" s="270"/>
      <c r="J542" s="277"/>
      <c r="K542" s="270"/>
      <c r="M542" s="271" t="s">
        <v>829</v>
      </c>
      <c r="O542" s="260"/>
    </row>
    <row r="543" spans="1:80">
      <c r="A543" s="269"/>
      <c r="B543" s="272"/>
      <c r="C543" s="1097" t="s">
        <v>830</v>
      </c>
      <c r="D543" s="1098"/>
      <c r="E543" s="273">
        <v>95.12</v>
      </c>
      <c r="F543" s="274"/>
      <c r="G543" s="275"/>
      <c r="H543" s="276"/>
      <c r="I543" s="270"/>
      <c r="J543" s="277"/>
      <c r="K543" s="270"/>
      <c r="M543" s="271" t="s">
        <v>830</v>
      </c>
      <c r="O543" s="260"/>
    </row>
    <row r="544" spans="1:80">
      <c r="A544" s="261">
        <v>187</v>
      </c>
      <c r="B544" s="262" t="s">
        <v>831</v>
      </c>
      <c r="C544" s="263" t="s">
        <v>832</v>
      </c>
      <c r="D544" s="264" t="s">
        <v>207</v>
      </c>
      <c r="E544" s="265">
        <v>14345.44</v>
      </c>
      <c r="F544" s="265"/>
      <c r="G544" s="266">
        <f>E544*F544</f>
        <v>0</v>
      </c>
      <c r="H544" s="267">
        <v>1.2E-4</v>
      </c>
      <c r="I544" s="268">
        <f>E544*H544</f>
        <v>1.7214528</v>
      </c>
      <c r="J544" s="267">
        <v>0</v>
      </c>
      <c r="K544" s="268">
        <f>E544*J544</f>
        <v>0</v>
      </c>
      <c r="O544" s="260">
        <v>2</v>
      </c>
      <c r="AA544" s="233">
        <v>1</v>
      </c>
      <c r="AB544" s="233">
        <v>1</v>
      </c>
      <c r="AC544" s="233">
        <v>1</v>
      </c>
      <c r="AZ544" s="233">
        <v>1</v>
      </c>
      <c r="BA544" s="233">
        <f>IF(AZ544=1,G544,0)</f>
        <v>0</v>
      </c>
      <c r="BB544" s="233">
        <f>IF(AZ544=2,G544,0)</f>
        <v>0</v>
      </c>
      <c r="BC544" s="233">
        <f>IF(AZ544=3,G544,0)</f>
        <v>0</v>
      </c>
      <c r="BD544" s="233">
        <f>IF(AZ544=4,G544,0)</f>
        <v>0</v>
      </c>
      <c r="BE544" s="233">
        <f>IF(AZ544=5,G544,0)</f>
        <v>0</v>
      </c>
      <c r="CA544" s="260">
        <v>1</v>
      </c>
      <c r="CB544" s="260">
        <v>1</v>
      </c>
    </row>
    <row r="545" spans="1:80">
      <c r="A545" s="269"/>
      <c r="B545" s="272"/>
      <c r="C545" s="1097" t="s">
        <v>833</v>
      </c>
      <c r="D545" s="1098"/>
      <c r="E545" s="273">
        <v>14345.44</v>
      </c>
      <c r="F545" s="274"/>
      <c r="G545" s="275"/>
      <c r="H545" s="276"/>
      <c r="I545" s="270"/>
      <c r="J545" s="277"/>
      <c r="K545" s="270"/>
      <c r="M545" s="271" t="s">
        <v>833</v>
      </c>
      <c r="O545" s="260"/>
    </row>
    <row r="546" spans="1:80">
      <c r="A546" s="261">
        <v>188</v>
      </c>
      <c r="B546" s="262" t="s">
        <v>834</v>
      </c>
      <c r="C546" s="263" t="s">
        <v>835</v>
      </c>
      <c r="D546" s="264" t="s">
        <v>207</v>
      </c>
      <c r="E546" s="265">
        <v>7172.72</v>
      </c>
      <c r="F546" s="265"/>
      <c r="G546" s="266">
        <f>E546*F546</f>
        <v>0</v>
      </c>
      <c r="H546" s="267">
        <v>0</v>
      </c>
      <c r="I546" s="268">
        <f>E546*H546</f>
        <v>0</v>
      </c>
      <c r="J546" s="267">
        <v>0</v>
      </c>
      <c r="K546" s="268">
        <f>E546*J546</f>
        <v>0</v>
      </c>
      <c r="O546" s="260">
        <v>2</v>
      </c>
      <c r="AA546" s="233">
        <v>1</v>
      </c>
      <c r="AB546" s="233">
        <v>1</v>
      </c>
      <c r="AC546" s="233">
        <v>1</v>
      </c>
      <c r="AZ546" s="233">
        <v>1</v>
      </c>
      <c r="BA546" s="233">
        <f>IF(AZ546=1,G546,0)</f>
        <v>0</v>
      </c>
      <c r="BB546" s="233">
        <f>IF(AZ546=2,G546,0)</f>
        <v>0</v>
      </c>
      <c r="BC546" s="233">
        <f>IF(AZ546=3,G546,0)</f>
        <v>0</v>
      </c>
      <c r="BD546" s="233">
        <f>IF(AZ546=4,G546,0)</f>
        <v>0</v>
      </c>
      <c r="BE546" s="233">
        <f>IF(AZ546=5,G546,0)</f>
        <v>0</v>
      </c>
      <c r="CA546" s="260">
        <v>1</v>
      </c>
      <c r="CB546" s="260">
        <v>1</v>
      </c>
    </row>
    <row r="547" spans="1:80">
      <c r="A547" s="261">
        <v>189</v>
      </c>
      <c r="B547" s="262" t="s">
        <v>836</v>
      </c>
      <c r="C547" s="263" t="s">
        <v>837</v>
      </c>
      <c r="D547" s="264" t="s">
        <v>190</v>
      </c>
      <c r="E547" s="265">
        <v>1266.0239999999999</v>
      </c>
      <c r="F547" s="265"/>
      <c r="G547" s="266">
        <f>E547*F547</f>
        <v>0</v>
      </c>
      <c r="H547" s="267">
        <v>1.6910000000000001E-2</v>
      </c>
      <c r="I547" s="268">
        <f>E547*H547</f>
        <v>21.408465840000002</v>
      </c>
      <c r="J547" s="267">
        <v>0</v>
      </c>
      <c r="K547" s="268">
        <f>E547*J547</f>
        <v>0</v>
      </c>
      <c r="O547" s="260">
        <v>2</v>
      </c>
      <c r="AA547" s="233">
        <v>1</v>
      </c>
      <c r="AB547" s="233">
        <v>1</v>
      </c>
      <c r="AC547" s="233">
        <v>1</v>
      </c>
      <c r="AZ547" s="233">
        <v>1</v>
      </c>
      <c r="BA547" s="233">
        <f>IF(AZ547=1,G547,0)</f>
        <v>0</v>
      </c>
      <c r="BB547" s="233">
        <f>IF(AZ547=2,G547,0)</f>
        <v>0</v>
      </c>
      <c r="BC547" s="233">
        <f>IF(AZ547=3,G547,0)</f>
        <v>0</v>
      </c>
      <c r="BD547" s="233">
        <f>IF(AZ547=4,G547,0)</f>
        <v>0</v>
      </c>
      <c r="BE547" s="233">
        <f>IF(AZ547=5,G547,0)</f>
        <v>0</v>
      </c>
      <c r="CA547" s="260">
        <v>1</v>
      </c>
      <c r="CB547" s="260">
        <v>1</v>
      </c>
    </row>
    <row r="548" spans="1:80">
      <c r="A548" s="269"/>
      <c r="B548" s="272"/>
      <c r="C548" s="1097" t="s">
        <v>838</v>
      </c>
      <c r="D548" s="1098"/>
      <c r="E548" s="273">
        <v>786.4</v>
      </c>
      <c r="F548" s="274"/>
      <c r="G548" s="275"/>
      <c r="H548" s="276"/>
      <c r="I548" s="270"/>
      <c r="J548" s="277"/>
      <c r="K548" s="270"/>
      <c r="M548" s="271" t="s">
        <v>838</v>
      </c>
      <c r="O548" s="260"/>
    </row>
    <row r="549" spans="1:80">
      <c r="A549" s="269"/>
      <c r="B549" s="272"/>
      <c r="C549" s="1097" t="s">
        <v>839</v>
      </c>
      <c r="D549" s="1098"/>
      <c r="E549" s="273">
        <v>433.22399999999999</v>
      </c>
      <c r="F549" s="274"/>
      <c r="G549" s="275"/>
      <c r="H549" s="276"/>
      <c r="I549" s="270"/>
      <c r="J549" s="277"/>
      <c r="K549" s="270"/>
      <c r="M549" s="271" t="s">
        <v>839</v>
      </c>
      <c r="O549" s="260"/>
    </row>
    <row r="550" spans="1:80">
      <c r="A550" s="269"/>
      <c r="B550" s="272"/>
      <c r="C550" s="1097" t="s">
        <v>840</v>
      </c>
      <c r="D550" s="1098"/>
      <c r="E550" s="273">
        <v>46.4</v>
      </c>
      <c r="F550" s="274"/>
      <c r="G550" s="275"/>
      <c r="H550" s="276"/>
      <c r="I550" s="270"/>
      <c r="J550" s="277"/>
      <c r="K550" s="270"/>
      <c r="M550" s="271" t="s">
        <v>840</v>
      </c>
      <c r="O550" s="260"/>
    </row>
    <row r="551" spans="1:80">
      <c r="A551" s="261">
        <v>190</v>
      </c>
      <c r="B551" s="262" t="s">
        <v>841</v>
      </c>
      <c r="C551" s="263" t="s">
        <v>842</v>
      </c>
      <c r="D551" s="264" t="s">
        <v>190</v>
      </c>
      <c r="E551" s="265">
        <v>2532.0479999999998</v>
      </c>
      <c r="F551" s="265"/>
      <c r="G551" s="266">
        <f>E551*F551</f>
        <v>0</v>
      </c>
      <c r="H551" s="267">
        <v>4.0000000000000002E-4</v>
      </c>
      <c r="I551" s="268">
        <f>E551*H551</f>
        <v>1.0128192</v>
      </c>
      <c r="J551" s="267">
        <v>0</v>
      </c>
      <c r="K551" s="268">
        <f>E551*J551</f>
        <v>0</v>
      </c>
      <c r="O551" s="260">
        <v>2</v>
      </c>
      <c r="AA551" s="233">
        <v>1</v>
      </c>
      <c r="AB551" s="233">
        <v>1</v>
      </c>
      <c r="AC551" s="233">
        <v>1</v>
      </c>
      <c r="AZ551" s="233">
        <v>1</v>
      </c>
      <c r="BA551" s="233">
        <f>IF(AZ551=1,G551,0)</f>
        <v>0</v>
      </c>
      <c r="BB551" s="233">
        <f>IF(AZ551=2,G551,0)</f>
        <v>0</v>
      </c>
      <c r="BC551" s="233">
        <f>IF(AZ551=3,G551,0)</f>
        <v>0</v>
      </c>
      <c r="BD551" s="233">
        <f>IF(AZ551=4,G551,0)</f>
        <v>0</v>
      </c>
      <c r="BE551" s="233">
        <f>IF(AZ551=5,G551,0)</f>
        <v>0</v>
      </c>
      <c r="CA551" s="260">
        <v>1</v>
      </c>
      <c r="CB551" s="260">
        <v>1</v>
      </c>
    </row>
    <row r="552" spans="1:80">
      <c r="A552" s="269"/>
      <c r="B552" s="272"/>
      <c r="C552" s="1097" t="s">
        <v>843</v>
      </c>
      <c r="D552" s="1098"/>
      <c r="E552" s="273">
        <v>2532.0479999999998</v>
      </c>
      <c r="F552" s="274"/>
      <c r="G552" s="275"/>
      <c r="H552" s="276"/>
      <c r="I552" s="270"/>
      <c r="J552" s="277"/>
      <c r="K552" s="270"/>
      <c r="M552" s="271" t="s">
        <v>843</v>
      </c>
      <c r="O552" s="260"/>
    </row>
    <row r="553" spans="1:80">
      <c r="A553" s="261">
        <v>191</v>
      </c>
      <c r="B553" s="262" t="s">
        <v>844</v>
      </c>
      <c r="C553" s="263" t="s">
        <v>845</v>
      </c>
      <c r="D553" s="264" t="s">
        <v>190</v>
      </c>
      <c r="E553" s="265">
        <v>1266.0239999999999</v>
      </c>
      <c r="F553" s="265"/>
      <c r="G553" s="266">
        <f>E553*F553</f>
        <v>0</v>
      </c>
      <c r="H553" s="267">
        <v>0</v>
      </c>
      <c r="I553" s="268">
        <f>E553*H553</f>
        <v>0</v>
      </c>
      <c r="J553" s="267">
        <v>0</v>
      </c>
      <c r="K553" s="268">
        <f>E553*J553</f>
        <v>0</v>
      </c>
      <c r="O553" s="260">
        <v>2</v>
      </c>
      <c r="AA553" s="233">
        <v>1</v>
      </c>
      <c r="AB553" s="233">
        <v>1</v>
      </c>
      <c r="AC553" s="233">
        <v>1</v>
      </c>
      <c r="AZ553" s="233">
        <v>1</v>
      </c>
      <c r="BA553" s="233">
        <f>IF(AZ553=1,G553,0)</f>
        <v>0</v>
      </c>
      <c r="BB553" s="233">
        <f>IF(AZ553=2,G553,0)</f>
        <v>0</v>
      </c>
      <c r="BC553" s="233">
        <f>IF(AZ553=3,G553,0)</f>
        <v>0</v>
      </c>
      <c r="BD553" s="233">
        <f>IF(AZ553=4,G553,0)</f>
        <v>0</v>
      </c>
      <c r="BE553" s="233">
        <f>IF(AZ553=5,G553,0)</f>
        <v>0</v>
      </c>
      <c r="CA553" s="260">
        <v>1</v>
      </c>
      <c r="CB553" s="260">
        <v>1</v>
      </c>
    </row>
    <row r="554" spans="1:80">
      <c r="A554" s="278"/>
      <c r="B554" s="279" t="s">
        <v>94</v>
      </c>
      <c r="C554" s="280" t="s">
        <v>802</v>
      </c>
      <c r="D554" s="281"/>
      <c r="E554" s="282"/>
      <c r="F554" s="283"/>
      <c r="G554" s="284">
        <f>SUM(G519:G553)</f>
        <v>0</v>
      </c>
      <c r="H554" s="285"/>
      <c r="I554" s="286">
        <f>SUM(I519:I553)</f>
        <v>96.303748490000004</v>
      </c>
      <c r="J554" s="285"/>
      <c r="K554" s="286">
        <f>SUM(K519:K553)</f>
        <v>0</v>
      </c>
      <c r="O554" s="260">
        <v>4</v>
      </c>
      <c r="BA554" s="287">
        <f>SUM(BA519:BA553)</f>
        <v>0</v>
      </c>
      <c r="BB554" s="287">
        <f>SUM(BB519:BB553)</f>
        <v>0</v>
      </c>
      <c r="BC554" s="287">
        <f>SUM(BC519:BC553)</f>
        <v>0</v>
      </c>
      <c r="BD554" s="287">
        <f>SUM(BD519:BD553)</f>
        <v>0</v>
      </c>
      <c r="BE554" s="287">
        <f>SUM(BE519:BE553)</f>
        <v>0</v>
      </c>
    </row>
    <row r="555" spans="1:80">
      <c r="A555" s="250" t="s">
        <v>90</v>
      </c>
      <c r="B555" s="251" t="s">
        <v>846</v>
      </c>
      <c r="C555" s="252" t="s">
        <v>847</v>
      </c>
      <c r="D555" s="253"/>
      <c r="E555" s="254"/>
      <c r="F555" s="254"/>
      <c r="G555" s="255"/>
      <c r="H555" s="256"/>
      <c r="I555" s="257"/>
      <c r="J555" s="258"/>
      <c r="K555" s="259"/>
      <c r="O555" s="260">
        <v>1</v>
      </c>
    </row>
    <row r="556" spans="1:80">
      <c r="A556" s="261">
        <v>192</v>
      </c>
      <c r="B556" s="262" t="s">
        <v>849</v>
      </c>
      <c r="C556" s="263" t="s">
        <v>850</v>
      </c>
      <c r="D556" s="264" t="s">
        <v>190</v>
      </c>
      <c r="E556" s="265">
        <v>291.2</v>
      </c>
      <c r="F556" s="265"/>
      <c r="G556" s="266">
        <f>E556*F556</f>
        <v>0</v>
      </c>
      <c r="H556" s="267">
        <v>4.0000000000000003E-5</v>
      </c>
      <c r="I556" s="268">
        <f>E556*H556</f>
        <v>1.1648E-2</v>
      </c>
      <c r="J556" s="267">
        <v>0</v>
      </c>
      <c r="K556" s="268">
        <f>E556*J556</f>
        <v>0</v>
      </c>
      <c r="O556" s="260">
        <v>2</v>
      </c>
      <c r="AA556" s="233">
        <v>1</v>
      </c>
      <c r="AB556" s="233">
        <v>1</v>
      </c>
      <c r="AC556" s="233">
        <v>1</v>
      </c>
      <c r="AZ556" s="233">
        <v>1</v>
      </c>
      <c r="BA556" s="233">
        <f>IF(AZ556=1,G556,0)</f>
        <v>0</v>
      </c>
      <c r="BB556" s="233">
        <f>IF(AZ556=2,G556,0)</f>
        <v>0</v>
      </c>
      <c r="BC556" s="233">
        <f>IF(AZ556=3,G556,0)</f>
        <v>0</v>
      </c>
      <c r="BD556" s="233">
        <f>IF(AZ556=4,G556,0)</f>
        <v>0</v>
      </c>
      <c r="BE556" s="233">
        <f>IF(AZ556=5,G556,0)</f>
        <v>0</v>
      </c>
      <c r="CA556" s="260">
        <v>1</v>
      </c>
      <c r="CB556" s="260">
        <v>1</v>
      </c>
    </row>
    <row r="557" spans="1:80">
      <c r="A557" s="269"/>
      <c r="B557" s="272"/>
      <c r="C557" s="1097" t="s">
        <v>851</v>
      </c>
      <c r="D557" s="1098"/>
      <c r="E557" s="273">
        <v>146.19999999999999</v>
      </c>
      <c r="F557" s="274"/>
      <c r="G557" s="275"/>
      <c r="H557" s="276"/>
      <c r="I557" s="270"/>
      <c r="J557" s="277"/>
      <c r="K557" s="270"/>
      <c r="M557" s="271" t="s">
        <v>851</v>
      </c>
      <c r="O557" s="260"/>
    </row>
    <row r="558" spans="1:80">
      <c r="A558" s="269"/>
      <c r="B558" s="272"/>
      <c r="C558" s="1097" t="s">
        <v>852</v>
      </c>
      <c r="D558" s="1098"/>
      <c r="E558" s="273">
        <v>145</v>
      </c>
      <c r="F558" s="274"/>
      <c r="G558" s="275"/>
      <c r="H558" s="276"/>
      <c r="I558" s="270"/>
      <c r="J558" s="277"/>
      <c r="K558" s="270"/>
      <c r="M558" s="271" t="s">
        <v>852</v>
      </c>
      <c r="O558" s="260"/>
    </row>
    <row r="559" spans="1:80">
      <c r="A559" s="261">
        <v>193</v>
      </c>
      <c r="B559" s="262" t="s">
        <v>849</v>
      </c>
      <c r="C559" s="263" t="s">
        <v>850</v>
      </c>
      <c r="D559" s="264" t="s">
        <v>190</v>
      </c>
      <c r="E559" s="265">
        <v>1094.5116</v>
      </c>
      <c r="F559" s="265"/>
      <c r="G559" s="266">
        <f>E559*F559</f>
        <v>0</v>
      </c>
      <c r="H559" s="267">
        <v>4.0000000000000003E-5</v>
      </c>
      <c r="I559" s="268">
        <f>E559*H559</f>
        <v>4.3780464000000005E-2</v>
      </c>
      <c r="J559" s="267">
        <v>0</v>
      </c>
      <c r="K559" s="268">
        <f>E559*J559</f>
        <v>0</v>
      </c>
      <c r="O559" s="260">
        <v>2</v>
      </c>
      <c r="AA559" s="233">
        <v>1</v>
      </c>
      <c r="AB559" s="233">
        <v>1</v>
      </c>
      <c r="AC559" s="233">
        <v>1</v>
      </c>
      <c r="AZ559" s="233">
        <v>1</v>
      </c>
      <c r="BA559" s="233">
        <f>IF(AZ559=1,G559,0)</f>
        <v>0</v>
      </c>
      <c r="BB559" s="233">
        <f>IF(AZ559=2,G559,0)</f>
        <v>0</v>
      </c>
      <c r="BC559" s="233">
        <f>IF(AZ559=3,G559,0)</f>
        <v>0</v>
      </c>
      <c r="BD559" s="233">
        <f>IF(AZ559=4,G559,0)</f>
        <v>0</v>
      </c>
      <c r="BE559" s="233">
        <f>IF(AZ559=5,G559,0)</f>
        <v>0</v>
      </c>
      <c r="CA559" s="260">
        <v>1</v>
      </c>
      <c r="CB559" s="260">
        <v>1</v>
      </c>
    </row>
    <row r="560" spans="1:80">
      <c r="A560" s="269"/>
      <c r="B560" s="272"/>
      <c r="C560" s="1097" t="s">
        <v>853</v>
      </c>
      <c r="D560" s="1098"/>
      <c r="E560" s="273">
        <v>1094.5116</v>
      </c>
      <c r="F560" s="274"/>
      <c r="G560" s="275"/>
      <c r="H560" s="276"/>
      <c r="I560" s="270"/>
      <c r="J560" s="277"/>
      <c r="K560" s="270"/>
      <c r="M560" s="271" t="s">
        <v>853</v>
      </c>
      <c r="O560" s="260"/>
    </row>
    <row r="561" spans="1:80">
      <c r="A561" s="261">
        <v>194</v>
      </c>
      <c r="B561" s="262" t="s">
        <v>849</v>
      </c>
      <c r="C561" s="263" t="s">
        <v>850</v>
      </c>
      <c r="D561" s="264" t="s">
        <v>190</v>
      </c>
      <c r="E561" s="265">
        <v>29.6</v>
      </c>
      <c r="F561" s="265"/>
      <c r="G561" s="266">
        <f>E561*F561</f>
        <v>0</v>
      </c>
      <c r="H561" s="267">
        <v>4.0000000000000003E-5</v>
      </c>
      <c r="I561" s="268">
        <f>E561*H561</f>
        <v>1.1840000000000002E-3</v>
      </c>
      <c r="J561" s="267">
        <v>0</v>
      </c>
      <c r="K561" s="268">
        <f>E561*J561</f>
        <v>0</v>
      </c>
      <c r="O561" s="260">
        <v>2</v>
      </c>
      <c r="AA561" s="233">
        <v>1</v>
      </c>
      <c r="AB561" s="233">
        <v>1</v>
      </c>
      <c r="AC561" s="233">
        <v>1</v>
      </c>
      <c r="AZ561" s="233">
        <v>1</v>
      </c>
      <c r="BA561" s="233">
        <f>IF(AZ561=1,G561,0)</f>
        <v>0</v>
      </c>
      <c r="BB561" s="233">
        <f>IF(AZ561=2,G561,0)</f>
        <v>0</v>
      </c>
      <c r="BC561" s="233">
        <f>IF(AZ561=3,G561,0)</f>
        <v>0</v>
      </c>
      <c r="BD561" s="233">
        <f>IF(AZ561=4,G561,0)</f>
        <v>0</v>
      </c>
      <c r="BE561" s="233">
        <f>IF(AZ561=5,G561,0)</f>
        <v>0</v>
      </c>
      <c r="CA561" s="260">
        <v>1</v>
      </c>
      <c r="CB561" s="260">
        <v>1</v>
      </c>
    </row>
    <row r="562" spans="1:80">
      <c r="A562" s="269"/>
      <c r="B562" s="272"/>
      <c r="C562" s="1097" t="s">
        <v>676</v>
      </c>
      <c r="D562" s="1098"/>
      <c r="E562" s="273">
        <v>25.4</v>
      </c>
      <c r="F562" s="274"/>
      <c r="G562" s="275"/>
      <c r="H562" s="276"/>
      <c r="I562" s="270"/>
      <c r="J562" s="277"/>
      <c r="K562" s="270"/>
      <c r="M562" s="271" t="s">
        <v>676</v>
      </c>
      <c r="O562" s="260"/>
    </row>
    <row r="563" spans="1:80">
      <c r="A563" s="269"/>
      <c r="B563" s="272"/>
      <c r="C563" s="1097" t="s">
        <v>854</v>
      </c>
      <c r="D563" s="1098"/>
      <c r="E563" s="273">
        <v>4.2</v>
      </c>
      <c r="F563" s="274"/>
      <c r="G563" s="275"/>
      <c r="H563" s="276"/>
      <c r="I563" s="270"/>
      <c r="J563" s="277"/>
      <c r="K563" s="270"/>
      <c r="M563" s="271" t="s">
        <v>854</v>
      </c>
      <c r="O563" s="260"/>
    </row>
    <row r="564" spans="1:80">
      <c r="A564" s="278"/>
      <c r="B564" s="279" t="s">
        <v>94</v>
      </c>
      <c r="C564" s="280" t="s">
        <v>848</v>
      </c>
      <c r="D564" s="281"/>
      <c r="E564" s="282"/>
      <c r="F564" s="283"/>
      <c r="G564" s="284">
        <f>SUM(G555:G563)</f>
        <v>0</v>
      </c>
      <c r="H564" s="285"/>
      <c r="I564" s="286">
        <f>SUM(I555:I563)</f>
        <v>5.6612464000000001E-2</v>
      </c>
      <c r="J564" s="285"/>
      <c r="K564" s="286">
        <f>SUM(K555:K563)</f>
        <v>0</v>
      </c>
      <c r="O564" s="260">
        <v>4</v>
      </c>
      <c r="BA564" s="287">
        <f>SUM(BA555:BA563)</f>
        <v>0</v>
      </c>
      <c r="BB564" s="287">
        <f>SUM(BB555:BB563)</f>
        <v>0</v>
      </c>
      <c r="BC564" s="287">
        <f>SUM(BC555:BC563)</f>
        <v>0</v>
      </c>
      <c r="BD564" s="287">
        <f>SUM(BD555:BD563)</f>
        <v>0</v>
      </c>
      <c r="BE564" s="287">
        <f>SUM(BE555:BE563)</f>
        <v>0</v>
      </c>
    </row>
    <row r="565" spans="1:80">
      <c r="A565" s="250" t="s">
        <v>90</v>
      </c>
      <c r="B565" s="251" t="s">
        <v>855</v>
      </c>
      <c r="C565" s="252" t="s">
        <v>856</v>
      </c>
      <c r="D565" s="253"/>
      <c r="E565" s="254"/>
      <c r="F565" s="254"/>
      <c r="G565" s="255"/>
      <c r="H565" s="256"/>
      <c r="I565" s="257"/>
      <c r="J565" s="258"/>
      <c r="K565" s="259"/>
      <c r="O565" s="260">
        <v>1</v>
      </c>
    </row>
    <row r="566" spans="1:80">
      <c r="A566" s="261">
        <v>195</v>
      </c>
      <c r="B566" s="262" t="s">
        <v>181</v>
      </c>
      <c r="C566" s="263" t="s">
        <v>858</v>
      </c>
      <c r="D566" s="264" t="s">
        <v>309</v>
      </c>
      <c r="E566" s="265">
        <v>2.6</v>
      </c>
      <c r="F566" s="265"/>
      <c r="G566" s="266">
        <f>E566*F566</f>
        <v>0</v>
      </c>
      <c r="H566" s="267">
        <v>0</v>
      </c>
      <c r="I566" s="268">
        <f>E566*H566</f>
        <v>0</v>
      </c>
      <c r="J566" s="267"/>
      <c r="K566" s="268">
        <f>E566*J566</f>
        <v>0</v>
      </c>
      <c r="O566" s="260">
        <v>2</v>
      </c>
      <c r="AA566" s="233">
        <v>11</v>
      </c>
      <c r="AB566" s="233">
        <v>3</v>
      </c>
      <c r="AC566" s="233">
        <v>16</v>
      </c>
      <c r="AZ566" s="233">
        <v>1</v>
      </c>
      <c r="BA566" s="233">
        <f>IF(AZ566=1,G566,0)</f>
        <v>0</v>
      </c>
      <c r="BB566" s="233">
        <f>IF(AZ566=2,G566,0)</f>
        <v>0</v>
      </c>
      <c r="BC566" s="233">
        <f>IF(AZ566=3,G566,0)</f>
        <v>0</v>
      </c>
      <c r="BD566" s="233">
        <f>IF(AZ566=4,G566,0)</f>
        <v>0</v>
      </c>
      <c r="BE566" s="233">
        <f>IF(AZ566=5,G566,0)</f>
        <v>0</v>
      </c>
      <c r="CA566" s="260">
        <v>11</v>
      </c>
      <c r="CB566" s="260">
        <v>3</v>
      </c>
    </row>
    <row r="567" spans="1:80">
      <c r="A567" s="269"/>
      <c r="B567" s="272"/>
      <c r="C567" s="1097" t="s">
        <v>859</v>
      </c>
      <c r="D567" s="1098"/>
      <c r="E567" s="273">
        <v>2.6</v>
      </c>
      <c r="F567" s="274"/>
      <c r="G567" s="275"/>
      <c r="H567" s="276"/>
      <c r="I567" s="270"/>
      <c r="J567" s="277"/>
      <c r="K567" s="270"/>
      <c r="M567" s="271" t="s">
        <v>859</v>
      </c>
      <c r="O567" s="260"/>
    </row>
    <row r="568" spans="1:80">
      <c r="A568" s="269"/>
      <c r="B568" s="272"/>
      <c r="C568" s="1097" t="s">
        <v>860</v>
      </c>
      <c r="D568" s="1098"/>
      <c r="E568" s="273">
        <v>0</v>
      </c>
      <c r="F568" s="274"/>
      <c r="G568" s="275"/>
      <c r="H568" s="276"/>
      <c r="I568" s="270"/>
      <c r="J568" s="277"/>
      <c r="K568" s="270"/>
      <c r="M568" s="271" t="s">
        <v>860</v>
      </c>
      <c r="O568" s="260"/>
    </row>
    <row r="569" spans="1:80">
      <c r="A569" s="261">
        <v>196</v>
      </c>
      <c r="B569" s="262" t="s">
        <v>861</v>
      </c>
      <c r="C569" s="263" t="s">
        <v>862</v>
      </c>
      <c r="D569" s="264" t="s">
        <v>207</v>
      </c>
      <c r="E569" s="265">
        <v>7.5</v>
      </c>
      <c r="F569" s="265"/>
      <c r="G569" s="266">
        <f>E569*F569</f>
        <v>0</v>
      </c>
      <c r="H569" s="267">
        <v>1.47E-3</v>
      </c>
      <c r="I569" s="268">
        <f>E569*H569</f>
        <v>1.1025E-2</v>
      </c>
      <c r="J569" s="267">
        <v>-2.4</v>
      </c>
      <c r="K569" s="268">
        <f>E569*J569</f>
        <v>-18</v>
      </c>
      <c r="O569" s="260">
        <v>2</v>
      </c>
      <c r="AA569" s="233">
        <v>1</v>
      </c>
      <c r="AB569" s="233">
        <v>1</v>
      </c>
      <c r="AC569" s="233">
        <v>1</v>
      </c>
      <c r="AZ569" s="233">
        <v>1</v>
      </c>
      <c r="BA569" s="233">
        <f>IF(AZ569=1,G569,0)</f>
        <v>0</v>
      </c>
      <c r="BB569" s="233">
        <f>IF(AZ569=2,G569,0)</f>
        <v>0</v>
      </c>
      <c r="BC569" s="233">
        <f>IF(AZ569=3,G569,0)</f>
        <v>0</v>
      </c>
      <c r="BD569" s="233">
        <f>IF(AZ569=4,G569,0)</f>
        <v>0</v>
      </c>
      <c r="BE569" s="233">
        <f>IF(AZ569=5,G569,0)</f>
        <v>0</v>
      </c>
      <c r="CA569" s="260">
        <v>1</v>
      </c>
      <c r="CB569" s="260">
        <v>1</v>
      </c>
    </row>
    <row r="570" spans="1:80">
      <c r="A570" s="269"/>
      <c r="B570" s="272"/>
      <c r="C570" s="1097" t="s">
        <v>863</v>
      </c>
      <c r="D570" s="1098"/>
      <c r="E570" s="273">
        <v>7.5</v>
      </c>
      <c r="F570" s="274"/>
      <c r="G570" s="275"/>
      <c r="H570" s="276"/>
      <c r="I570" s="270"/>
      <c r="J570" s="277"/>
      <c r="K570" s="270"/>
      <c r="M570" s="271" t="s">
        <v>863</v>
      </c>
      <c r="O570" s="260"/>
    </row>
    <row r="571" spans="1:80">
      <c r="A571" s="278"/>
      <c r="B571" s="279" t="s">
        <v>94</v>
      </c>
      <c r="C571" s="280" t="s">
        <v>857</v>
      </c>
      <c r="D571" s="281"/>
      <c r="E571" s="282"/>
      <c r="F571" s="283"/>
      <c r="G571" s="284">
        <f>SUM(G565:G570)</f>
        <v>0</v>
      </c>
      <c r="H571" s="285"/>
      <c r="I571" s="286">
        <f>SUM(I565:I570)</f>
        <v>1.1025E-2</v>
      </c>
      <c r="J571" s="285"/>
      <c r="K571" s="286">
        <f>SUM(K565:K570)</f>
        <v>-18</v>
      </c>
      <c r="O571" s="260">
        <v>4</v>
      </c>
      <c r="BA571" s="287">
        <f>SUM(BA565:BA570)</f>
        <v>0</v>
      </c>
      <c r="BB571" s="287">
        <f>SUM(BB565:BB570)</f>
        <v>0</v>
      </c>
      <c r="BC571" s="287">
        <f>SUM(BC565:BC570)</f>
        <v>0</v>
      </c>
      <c r="BD571" s="287">
        <f>SUM(BD565:BD570)</f>
        <v>0</v>
      </c>
      <c r="BE571" s="287">
        <f>SUM(BE565:BE570)</f>
        <v>0</v>
      </c>
    </row>
    <row r="572" spans="1:80">
      <c r="A572" s="250" t="s">
        <v>90</v>
      </c>
      <c r="B572" s="251" t="s">
        <v>864</v>
      </c>
      <c r="C572" s="252" t="s">
        <v>865</v>
      </c>
      <c r="D572" s="253"/>
      <c r="E572" s="254"/>
      <c r="F572" s="254"/>
      <c r="G572" s="255"/>
      <c r="H572" s="256"/>
      <c r="I572" s="257"/>
      <c r="J572" s="258"/>
      <c r="K572" s="259"/>
      <c r="O572" s="260">
        <v>1</v>
      </c>
    </row>
    <row r="573" spans="1:80">
      <c r="A573" s="261">
        <v>197</v>
      </c>
      <c r="B573" s="262" t="s">
        <v>867</v>
      </c>
      <c r="C573" s="263" t="s">
        <v>868</v>
      </c>
      <c r="D573" s="264" t="s">
        <v>255</v>
      </c>
      <c r="E573" s="265">
        <v>4496.2084248680003</v>
      </c>
      <c r="F573" s="265"/>
      <c r="G573" s="266">
        <f>E573*F573</f>
        <v>0</v>
      </c>
      <c r="H573" s="267">
        <v>0</v>
      </c>
      <c r="I573" s="268">
        <f>E573*H573</f>
        <v>0</v>
      </c>
      <c r="J573" s="267"/>
      <c r="K573" s="268">
        <f>E573*J573</f>
        <v>0</v>
      </c>
      <c r="O573" s="260">
        <v>2</v>
      </c>
      <c r="AA573" s="233">
        <v>7</v>
      </c>
      <c r="AB573" s="233">
        <v>1</v>
      </c>
      <c r="AC573" s="233">
        <v>2</v>
      </c>
      <c r="AZ573" s="233">
        <v>1</v>
      </c>
      <c r="BA573" s="233">
        <f>IF(AZ573=1,G573,0)</f>
        <v>0</v>
      </c>
      <c r="BB573" s="233">
        <f>IF(AZ573=2,G573,0)</f>
        <v>0</v>
      </c>
      <c r="BC573" s="233">
        <f>IF(AZ573=3,G573,0)</f>
        <v>0</v>
      </c>
      <c r="BD573" s="233">
        <f>IF(AZ573=4,G573,0)</f>
        <v>0</v>
      </c>
      <c r="BE573" s="233">
        <f>IF(AZ573=5,G573,0)</f>
        <v>0</v>
      </c>
      <c r="CA573" s="260">
        <v>7</v>
      </c>
      <c r="CB573" s="260">
        <v>1</v>
      </c>
    </row>
    <row r="574" spans="1:80">
      <c r="A574" s="278"/>
      <c r="B574" s="279" t="s">
        <v>94</v>
      </c>
      <c r="C574" s="280" t="s">
        <v>866</v>
      </c>
      <c r="D574" s="281"/>
      <c r="E574" s="282"/>
      <c r="F574" s="283"/>
      <c r="G574" s="284">
        <f>SUM(G572:G573)</f>
        <v>0</v>
      </c>
      <c r="H574" s="285"/>
      <c r="I574" s="286">
        <f>SUM(I572:I573)</f>
        <v>0</v>
      </c>
      <c r="J574" s="285"/>
      <c r="K574" s="286">
        <f>SUM(K572:K573)</f>
        <v>0</v>
      </c>
      <c r="O574" s="260">
        <v>4</v>
      </c>
      <c r="BA574" s="287">
        <f>SUM(BA572:BA573)</f>
        <v>0</v>
      </c>
      <c r="BB574" s="287">
        <f>SUM(BB572:BB573)</f>
        <v>0</v>
      </c>
      <c r="BC574" s="287">
        <f>SUM(BC572:BC573)</f>
        <v>0</v>
      </c>
      <c r="BD574" s="287">
        <f>SUM(BD572:BD573)</f>
        <v>0</v>
      </c>
      <c r="BE574" s="287">
        <f>SUM(BE572:BE573)</f>
        <v>0</v>
      </c>
    </row>
    <row r="575" spans="1:80">
      <c r="A575" s="250" t="s">
        <v>90</v>
      </c>
      <c r="B575" s="251" t="s">
        <v>869</v>
      </c>
      <c r="C575" s="252" t="s">
        <v>870</v>
      </c>
      <c r="D575" s="253"/>
      <c r="E575" s="254"/>
      <c r="F575" s="254"/>
      <c r="G575" s="255"/>
      <c r="H575" s="256"/>
      <c r="I575" s="257"/>
      <c r="J575" s="258"/>
      <c r="K575" s="259"/>
      <c r="O575" s="260">
        <v>1</v>
      </c>
    </row>
    <row r="576" spans="1:80">
      <c r="A576" s="261">
        <v>198</v>
      </c>
      <c r="B576" s="262" t="s">
        <v>181</v>
      </c>
      <c r="C576" s="263" t="s">
        <v>872</v>
      </c>
      <c r="D576" s="264" t="s">
        <v>190</v>
      </c>
      <c r="E576" s="265">
        <v>30.1</v>
      </c>
      <c r="F576" s="265"/>
      <c r="G576" s="266">
        <f>E576*F576</f>
        <v>0</v>
      </c>
      <c r="H576" s="267">
        <v>0</v>
      </c>
      <c r="I576" s="268">
        <f>E576*H576</f>
        <v>0</v>
      </c>
      <c r="J576" s="267"/>
      <c r="K576" s="268">
        <f>E576*J576</f>
        <v>0</v>
      </c>
      <c r="O576" s="260">
        <v>2</v>
      </c>
      <c r="AA576" s="233">
        <v>11</v>
      </c>
      <c r="AB576" s="233">
        <v>3</v>
      </c>
      <c r="AC576" s="233">
        <v>17</v>
      </c>
      <c r="AZ576" s="233">
        <v>2</v>
      </c>
      <c r="BA576" s="233">
        <f>IF(AZ576=1,G576,0)</f>
        <v>0</v>
      </c>
      <c r="BB576" s="233">
        <f>IF(AZ576=2,G576,0)</f>
        <v>0</v>
      </c>
      <c r="BC576" s="233">
        <f>IF(AZ576=3,G576,0)</f>
        <v>0</v>
      </c>
      <c r="BD576" s="233">
        <f>IF(AZ576=4,G576,0)</f>
        <v>0</v>
      </c>
      <c r="BE576" s="233">
        <f>IF(AZ576=5,G576,0)</f>
        <v>0</v>
      </c>
      <c r="CA576" s="260">
        <v>11</v>
      </c>
      <c r="CB576" s="260">
        <v>3</v>
      </c>
    </row>
    <row r="577" spans="1:80">
      <c r="A577" s="269"/>
      <c r="B577" s="272"/>
      <c r="C577" s="1097" t="s">
        <v>873</v>
      </c>
      <c r="D577" s="1098"/>
      <c r="E577" s="273">
        <v>26.3</v>
      </c>
      <c r="F577" s="274"/>
      <c r="G577" s="275"/>
      <c r="H577" s="276"/>
      <c r="I577" s="270"/>
      <c r="J577" s="277"/>
      <c r="K577" s="270"/>
      <c r="M577" s="271" t="s">
        <v>873</v>
      </c>
      <c r="O577" s="260"/>
    </row>
    <row r="578" spans="1:80">
      <c r="A578" s="269"/>
      <c r="B578" s="272"/>
      <c r="C578" s="1097" t="s">
        <v>874</v>
      </c>
      <c r="D578" s="1098"/>
      <c r="E578" s="273">
        <v>3.8</v>
      </c>
      <c r="F578" s="274"/>
      <c r="G578" s="275"/>
      <c r="H578" s="276"/>
      <c r="I578" s="270"/>
      <c r="J578" s="277"/>
      <c r="K578" s="270"/>
      <c r="M578" s="271" t="s">
        <v>874</v>
      </c>
      <c r="O578" s="260"/>
    </row>
    <row r="579" spans="1:80">
      <c r="A579" s="261">
        <v>199</v>
      </c>
      <c r="B579" s="262" t="s">
        <v>875</v>
      </c>
      <c r="C579" s="263" t="s">
        <v>876</v>
      </c>
      <c r="D579" s="264" t="s">
        <v>190</v>
      </c>
      <c r="E579" s="265">
        <v>16.2</v>
      </c>
      <c r="F579" s="265"/>
      <c r="G579" s="266">
        <f>E579*F579</f>
        <v>0</v>
      </c>
      <c r="H579" s="267">
        <v>1.58E-3</v>
      </c>
      <c r="I579" s="268">
        <f>E579*H579</f>
        <v>2.5596000000000001E-2</v>
      </c>
      <c r="J579" s="267">
        <v>0</v>
      </c>
      <c r="K579" s="268">
        <f>E579*J579</f>
        <v>0</v>
      </c>
      <c r="O579" s="260">
        <v>2</v>
      </c>
      <c r="AA579" s="233">
        <v>1</v>
      </c>
      <c r="AB579" s="233">
        <v>7</v>
      </c>
      <c r="AC579" s="233">
        <v>7</v>
      </c>
      <c r="AZ579" s="233">
        <v>2</v>
      </c>
      <c r="BA579" s="233">
        <f>IF(AZ579=1,G579,0)</f>
        <v>0</v>
      </c>
      <c r="BB579" s="233">
        <f>IF(AZ579=2,G579,0)</f>
        <v>0</v>
      </c>
      <c r="BC579" s="233">
        <f>IF(AZ579=3,G579,0)</f>
        <v>0</v>
      </c>
      <c r="BD579" s="233">
        <f>IF(AZ579=4,G579,0)</f>
        <v>0</v>
      </c>
      <c r="BE579" s="233">
        <f>IF(AZ579=5,G579,0)</f>
        <v>0</v>
      </c>
      <c r="CA579" s="260">
        <v>1</v>
      </c>
      <c r="CB579" s="260">
        <v>7</v>
      </c>
    </row>
    <row r="580" spans="1:80">
      <c r="A580" s="269"/>
      <c r="B580" s="272"/>
      <c r="C580" s="1097" t="s">
        <v>877</v>
      </c>
      <c r="D580" s="1098"/>
      <c r="E580" s="273">
        <v>16.2</v>
      </c>
      <c r="F580" s="274"/>
      <c r="G580" s="275"/>
      <c r="H580" s="276"/>
      <c r="I580" s="270"/>
      <c r="J580" s="277"/>
      <c r="K580" s="270"/>
      <c r="M580" s="271" t="s">
        <v>877</v>
      </c>
      <c r="O580" s="260"/>
    </row>
    <row r="581" spans="1:80" ht="20">
      <c r="A581" s="261">
        <v>200</v>
      </c>
      <c r="B581" s="262" t="s">
        <v>878</v>
      </c>
      <c r="C581" s="263" t="s">
        <v>879</v>
      </c>
      <c r="D581" s="264" t="s">
        <v>190</v>
      </c>
      <c r="E581" s="265">
        <v>1084.192</v>
      </c>
      <c r="F581" s="265"/>
      <c r="G581" s="266">
        <f>E581*F581</f>
        <v>0</v>
      </c>
      <c r="H581" s="267">
        <v>2.1199999999999999E-3</v>
      </c>
      <c r="I581" s="268">
        <f>E581*H581</f>
        <v>2.2984870399999999</v>
      </c>
      <c r="J581" s="267">
        <v>0</v>
      </c>
      <c r="K581" s="268">
        <f>E581*J581</f>
        <v>0</v>
      </c>
      <c r="O581" s="260">
        <v>2</v>
      </c>
      <c r="AA581" s="233">
        <v>1</v>
      </c>
      <c r="AB581" s="233">
        <v>7</v>
      </c>
      <c r="AC581" s="233">
        <v>7</v>
      </c>
      <c r="AZ581" s="233">
        <v>2</v>
      </c>
      <c r="BA581" s="233">
        <f>IF(AZ581=1,G581,0)</f>
        <v>0</v>
      </c>
      <c r="BB581" s="233">
        <f>IF(AZ581=2,G581,0)</f>
        <v>0</v>
      </c>
      <c r="BC581" s="233">
        <f>IF(AZ581=3,G581,0)</f>
        <v>0</v>
      </c>
      <c r="BD581" s="233">
        <f>IF(AZ581=4,G581,0)</f>
        <v>0</v>
      </c>
      <c r="BE581" s="233">
        <f>IF(AZ581=5,G581,0)</f>
        <v>0</v>
      </c>
      <c r="CA581" s="260">
        <v>1</v>
      </c>
      <c r="CB581" s="260">
        <v>7</v>
      </c>
    </row>
    <row r="582" spans="1:80">
      <c r="A582" s="269"/>
      <c r="B582" s="272"/>
      <c r="C582" s="1097" t="s">
        <v>880</v>
      </c>
      <c r="D582" s="1098"/>
      <c r="E582" s="273">
        <v>1103.8720000000001</v>
      </c>
      <c r="F582" s="274"/>
      <c r="G582" s="275"/>
      <c r="H582" s="276"/>
      <c r="I582" s="270"/>
      <c r="J582" s="277"/>
      <c r="K582" s="270"/>
      <c r="M582" s="271" t="s">
        <v>880</v>
      </c>
      <c r="O582" s="260"/>
    </row>
    <row r="583" spans="1:80">
      <c r="A583" s="269"/>
      <c r="B583" s="272"/>
      <c r="C583" s="1097" t="s">
        <v>881</v>
      </c>
      <c r="D583" s="1098"/>
      <c r="E583" s="273">
        <v>-19.68</v>
      </c>
      <c r="F583" s="274"/>
      <c r="G583" s="275"/>
      <c r="H583" s="276"/>
      <c r="I583" s="270"/>
      <c r="J583" s="277"/>
      <c r="K583" s="270"/>
      <c r="M583" s="271" t="s">
        <v>881</v>
      </c>
      <c r="O583" s="260"/>
    </row>
    <row r="584" spans="1:80" ht="20">
      <c r="A584" s="261">
        <v>201</v>
      </c>
      <c r="B584" s="262" t="s">
        <v>882</v>
      </c>
      <c r="C584" s="263" t="s">
        <v>883</v>
      </c>
      <c r="D584" s="264" t="s">
        <v>190</v>
      </c>
      <c r="E584" s="265">
        <v>9.4</v>
      </c>
      <c r="F584" s="265"/>
      <c r="G584" s="266">
        <f>E584*F584</f>
        <v>0</v>
      </c>
      <c r="H584" s="267">
        <v>2.3800000000000002E-3</v>
      </c>
      <c r="I584" s="268">
        <f>E584*H584</f>
        <v>2.2372000000000003E-2</v>
      </c>
      <c r="J584" s="267">
        <v>0</v>
      </c>
      <c r="K584" s="268">
        <f>E584*J584</f>
        <v>0</v>
      </c>
      <c r="O584" s="260">
        <v>2</v>
      </c>
      <c r="AA584" s="233">
        <v>1</v>
      </c>
      <c r="AB584" s="233">
        <v>7</v>
      </c>
      <c r="AC584" s="233">
        <v>7</v>
      </c>
      <c r="AZ584" s="233">
        <v>2</v>
      </c>
      <c r="BA584" s="233">
        <f>IF(AZ584=1,G584,0)</f>
        <v>0</v>
      </c>
      <c r="BB584" s="233">
        <f>IF(AZ584=2,G584,0)</f>
        <v>0</v>
      </c>
      <c r="BC584" s="233">
        <f>IF(AZ584=3,G584,0)</f>
        <v>0</v>
      </c>
      <c r="BD584" s="233">
        <f>IF(AZ584=4,G584,0)</f>
        <v>0</v>
      </c>
      <c r="BE584" s="233">
        <f>IF(AZ584=5,G584,0)</f>
        <v>0</v>
      </c>
      <c r="CA584" s="260">
        <v>1</v>
      </c>
      <c r="CB584" s="260">
        <v>7</v>
      </c>
    </row>
    <row r="585" spans="1:80">
      <c r="A585" s="269"/>
      <c r="B585" s="272"/>
      <c r="C585" s="1097" t="s">
        <v>884</v>
      </c>
      <c r="D585" s="1098"/>
      <c r="E585" s="273">
        <v>5.4</v>
      </c>
      <c r="F585" s="274"/>
      <c r="G585" s="275"/>
      <c r="H585" s="276"/>
      <c r="I585" s="270"/>
      <c r="J585" s="277"/>
      <c r="K585" s="270"/>
      <c r="M585" s="271" t="s">
        <v>884</v>
      </c>
      <c r="O585" s="260"/>
    </row>
    <row r="586" spans="1:80">
      <c r="A586" s="269"/>
      <c r="B586" s="272"/>
      <c r="C586" s="1097" t="s">
        <v>885</v>
      </c>
      <c r="D586" s="1098"/>
      <c r="E586" s="273">
        <v>4</v>
      </c>
      <c r="F586" s="274"/>
      <c r="G586" s="275"/>
      <c r="H586" s="276"/>
      <c r="I586" s="270"/>
      <c r="J586" s="277"/>
      <c r="K586" s="270"/>
      <c r="M586" s="271" t="s">
        <v>885</v>
      </c>
      <c r="O586" s="260"/>
    </row>
    <row r="587" spans="1:80">
      <c r="A587" s="261">
        <v>202</v>
      </c>
      <c r="B587" s="262" t="s">
        <v>886</v>
      </c>
      <c r="C587" s="263" t="s">
        <v>887</v>
      </c>
      <c r="D587" s="264" t="s">
        <v>190</v>
      </c>
      <c r="E587" s="265">
        <v>1084.192</v>
      </c>
      <c r="F587" s="265"/>
      <c r="G587" s="266">
        <f>E587*F587</f>
        <v>0</v>
      </c>
      <c r="H587" s="267">
        <v>0</v>
      </c>
      <c r="I587" s="268">
        <f>E587*H587</f>
        <v>0</v>
      </c>
      <c r="J587" s="267">
        <v>0</v>
      </c>
      <c r="K587" s="268">
        <f>E587*J587</f>
        <v>0</v>
      </c>
      <c r="O587" s="260">
        <v>2</v>
      </c>
      <c r="AA587" s="233">
        <v>1</v>
      </c>
      <c r="AB587" s="233">
        <v>7</v>
      </c>
      <c r="AC587" s="233">
        <v>7</v>
      </c>
      <c r="AZ587" s="233">
        <v>2</v>
      </c>
      <c r="BA587" s="233">
        <f>IF(AZ587=1,G587,0)</f>
        <v>0</v>
      </c>
      <c r="BB587" s="233">
        <f>IF(AZ587=2,G587,0)</f>
        <v>0</v>
      </c>
      <c r="BC587" s="233">
        <f>IF(AZ587=3,G587,0)</f>
        <v>0</v>
      </c>
      <c r="BD587" s="233">
        <f>IF(AZ587=4,G587,0)</f>
        <v>0</v>
      </c>
      <c r="BE587" s="233">
        <f>IF(AZ587=5,G587,0)</f>
        <v>0</v>
      </c>
      <c r="CA587" s="260">
        <v>1</v>
      </c>
      <c r="CB587" s="260">
        <v>7</v>
      </c>
    </row>
    <row r="588" spans="1:80">
      <c r="A588" s="261">
        <v>203</v>
      </c>
      <c r="B588" s="262" t="s">
        <v>888</v>
      </c>
      <c r="C588" s="263" t="s">
        <v>889</v>
      </c>
      <c r="D588" s="264" t="s">
        <v>190</v>
      </c>
      <c r="E588" s="265">
        <v>1084.192</v>
      </c>
      <c r="F588" s="265"/>
      <c r="G588" s="266">
        <f>E588*F588</f>
        <v>0</v>
      </c>
      <c r="H588" s="267">
        <v>0</v>
      </c>
      <c r="I588" s="268">
        <f>E588*H588</f>
        <v>0</v>
      </c>
      <c r="J588" s="267">
        <v>0</v>
      </c>
      <c r="K588" s="268">
        <f>E588*J588</f>
        <v>0</v>
      </c>
      <c r="O588" s="260">
        <v>2</v>
      </c>
      <c r="AA588" s="233">
        <v>1</v>
      </c>
      <c r="AB588" s="233">
        <v>7</v>
      </c>
      <c r="AC588" s="233">
        <v>7</v>
      </c>
      <c r="AZ588" s="233">
        <v>2</v>
      </c>
      <c r="BA588" s="233">
        <f>IF(AZ588=1,G588,0)</f>
        <v>0</v>
      </c>
      <c r="BB588" s="233">
        <f>IF(AZ588=2,G588,0)</f>
        <v>0</v>
      </c>
      <c r="BC588" s="233">
        <f>IF(AZ588=3,G588,0)</f>
        <v>0</v>
      </c>
      <c r="BD588" s="233">
        <f>IF(AZ588=4,G588,0)</f>
        <v>0</v>
      </c>
      <c r="BE588" s="233">
        <f>IF(AZ588=5,G588,0)</f>
        <v>0</v>
      </c>
      <c r="CA588" s="260">
        <v>1</v>
      </c>
      <c r="CB588" s="260">
        <v>7</v>
      </c>
    </row>
    <row r="589" spans="1:80">
      <c r="A589" s="261">
        <v>204</v>
      </c>
      <c r="B589" s="262" t="s">
        <v>890</v>
      </c>
      <c r="C589" s="263" t="s">
        <v>891</v>
      </c>
      <c r="D589" s="264" t="s">
        <v>190</v>
      </c>
      <c r="E589" s="265">
        <v>9.4</v>
      </c>
      <c r="F589" s="265"/>
      <c r="G589" s="266">
        <f>E589*F589</f>
        <v>0</v>
      </c>
      <c r="H589" s="267">
        <v>1.7000000000000001E-4</v>
      </c>
      <c r="I589" s="268">
        <f>E589*H589</f>
        <v>1.5980000000000002E-3</v>
      </c>
      <c r="J589" s="267">
        <v>0</v>
      </c>
      <c r="K589" s="268">
        <f>E589*J589</f>
        <v>0</v>
      </c>
      <c r="O589" s="260">
        <v>2</v>
      </c>
      <c r="AA589" s="233">
        <v>1</v>
      </c>
      <c r="AB589" s="233">
        <v>7</v>
      </c>
      <c r="AC589" s="233">
        <v>7</v>
      </c>
      <c r="AZ589" s="233">
        <v>2</v>
      </c>
      <c r="BA589" s="233">
        <f>IF(AZ589=1,G589,0)</f>
        <v>0</v>
      </c>
      <c r="BB589" s="233">
        <f>IF(AZ589=2,G589,0)</f>
        <v>0</v>
      </c>
      <c r="BC589" s="233">
        <f>IF(AZ589=3,G589,0)</f>
        <v>0</v>
      </c>
      <c r="BD589" s="233">
        <f>IF(AZ589=4,G589,0)</f>
        <v>0</v>
      </c>
      <c r="BE589" s="233">
        <f>IF(AZ589=5,G589,0)</f>
        <v>0</v>
      </c>
      <c r="CA589" s="260">
        <v>1</v>
      </c>
      <c r="CB589" s="260">
        <v>7</v>
      </c>
    </row>
    <row r="590" spans="1:80">
      <c r="A590" s="261">
        <v>205</v>
      </c>
      <c r="B590" s="262" t="s">
        <v>892</v>
      </c>
      <c r="C590" s="263" t="s">
        <v>893</v>
      </c>
      <c r="D590" s="264" t="s">
        <v>190</v>
      </c>
      <c r="E590" s="265">
        <v>9.4</v>
      </c>
      <c r="F590" s="265"/>
      <c r="G590" s="266">
        <f>E590*F590</f>
        <v>0</v>
      </c>
      <c r="H590" s="267">
        <v>1.9000000000000001E-4</v>
      </c>
      <c r="I590" s="268">
        <f>E590*H590</f>
        <v>1.7860000000000003E-3</v>
      </c>
      <c r="J590" s="267">
        <v>0</v>
      </c>
      <c r="K590" s="268">
        <f>E590*J590</f>
        <v>0</v>
      </c>
      <c r="O590" s="260">
        <v>2</v>
      </c>
      <c r="AA590" s="233">
        <v>1</v>
      </c>
      <c r="AB590" s="233">
        <v>7</v>
      </c>
      <c r="AC590" s="233">
        <v>7</v>
      </c>
      <c r="AZ590" s="233">
        <v>2</v>
      </c>
      <c r="BA590" s="233">
        <f>IF(AZ590=1,G590,0)</f>
        <v>0</v>
      </c>
      <c r="BB590" s="233">
        <f>IF(AZ590=2,G590,0)</f>
        <v>0</v>
      </c>
      <c r="BC590" s="233">
        <f>IF(AZ590=3,G590,0)</f>
        <v>0</v>
      </c>
      <c r="BD590" s="233">
        <f>IF(AZ590=4,G590,0)</f>
        <v>0</v>
      </c>
      <c r="BE590" s="233">
        <f>IF(AZ590=5,G590,0)</f>
        <v>0</v>
      </c>
      <c r="CA590" s="260">
        <v>1</v>
      </c>
      <c r="CB590" s="260">
        <v>7</v>
      </c>
    </row>
    <row r="591" spans="1:80">
      <c r="A591" s="261">
        <v>206</v>
      </c>
      <c r="B591" s="262" t="s">
        <v>894</v>
      </c>
      <c r="C591" s="263" t="s">
        <v>895</v>
      </c>
      <c r="D591" s="264" t="s">
        <v>190</v>
      </c>
      <c r="E591" s="265">
        <v>48.612499999999997</v>
      </c>
      <c r="F591" s="265"/>
      <c r="G591" s="266">
        <f>E591*F591</f>
        <v>0</v>
      </c>
      <c r="H591" s="267">
        <v>3.7799999999999999E-3</v>
      </c>
      <c r="I591" s="268">
        <f>E591*H591</f>
        <v>0.18375524999999998</v>
      </c>
      <c r="J591" s="267">
        <v>0</v>
      </c>
      <c r="K591" s="268">
        <f>E591*J591</f>
        <v>0</v>
      </c>
      <c r="O591" s="260">
        <v>2</v>
      </c>
      <c r="AA591" s="233">
        <v>2</v>
      </c>
      <c r="AB591" s="233">
        <v>7</v>
      </c>
      <c r="AC591" s="233">
        <v>7</v>
      </c>
      <c r="AZ591" s="233">
        <v>2</v>
      </c>
      <c r="BA591" s="233">
        <f>IF(AZ591=1,G591,0)</f>
        <v>0</v>
      </c>
      <c r="BB591" s="233">
        <f>IF(AZ591=2,G591,0)</f>
        <v>0</v>
      </c>
      <c r="BC591" s="233">
        <f>IF(AZ591=3,G591,0)</f>
        <v>0</v>
      </c>
      <c r="BD591" s="233">
        <f>IF(AZ591=4,G591,0)</f>
        <v>0</v>
      </c>
      <c r="BE591" s="233">
        <f>IF(AZ591=5,G591,0)</f>
        <v>0</v>
      </c>
      <c r="CA591" s="260">
        <v>2</v>
      </c>
      <c r="CB591" s="260">
        <v>7</v>
      </c>
    </row>
    <row r="592" spans="1:80">
      <c r="A592" s="269"/>
      <c r="B592" s="272"/>
      <c r="C592" s="1097" t="s">
        <v>896</v>
      </c>
      <c r="D592" s="1098"/>
      <c r="E592" s="273">
        <v>27</v>
      </c>
      <c r="F592" s="274"/>
      <c r="G592" s="275"/>
      <c r="H592" s="276"/>
      <c r="I592" s="270"/>
      <c r="J592" s="277"/>
      <c r="K592" s="270"/>
      <c r="M592" s="271" t="s">
        <v>896</v>
      </c>
      <c r="O592" s="260"/>
    </row>
    <row r="593" spans="1:80">
      <c r="A593" s="269"/>
      <c r="B593" s="272"/>
      <c r="C593" s="1097" t="s">
        <v>897</v>
      </c>
      <c r="D593" s="1098"/>
      <c r="E593" s="273">
        <v>7.8825000000000003</v>
      </c>
      <c r="F593" s="274"/>
      <c r="G593" s="275"/>
      <c r="H593" s="276"/>
      <c r="I593" s="270"/>
      <c r="J593" s="277"/>
      <c r="K593" s="270"/>
      <c r="M593" s="271" t="s">
        <v>897</v>
      </c>
      <c r="O593" s="260"/>
    </row>
    <row r="594" spans="1:80">
      <c r="A594" s="269"/>
      <c r="B594" s="272"/>
      <c r="C594" s="1097" t="s">
        <v>898</v>
      </c>
      <c r="D594" s="1098"/>
      <c r="E594" s="273">
        <v>10.1</v>
      </c>
      <c r="F594" s="274"/>
      <c r="G594" s="275"/>
      <c r="H594" s="276"/>
      <c r="I594" s="270"/>
      <c r="J594" s="277"/>
      <c r="K594" s="270"/>
      <c r="M594" s="271" t="s">
        <v>898</v>
      </c>
      <c r="O594" s="260"/>
    </row>
    <row r="595" spans="1:80">
      <c r="A595" s="269"/>
      <c r="B595" s="272"/>
      <c r="C595" s="1097" t="s">
        <v>899</v>
      </c>
      <c r="D595" s="1098"/>
      <c r="E595" s="273">
        <v>3.63</v>
      </c>
      <c r="F595" s="274"/>
      <c r="G595" s="275"/>
      <c r="H595" s="276"/>
      <c r="I595" s="270"/>
      <c r="J595" s="277"/>
      <c r="K595" s="270"/>
      <c r="M595" s="271" t="s">
        <v>899</v>
      </c>
      <c r="O595" s="260"/>
    </row>
    <row r="596" spans="1:80">
      <c r="A596" s="261">
        <v>207</v>
      </c>
      <c r="B596" s="262" t="s">
        <v>900</v>
      </c>
      <c r="C596" s="263" t="s">
        <v>901</v>
      </c>
      <c r="D596" s="264" t="s">
        <v>190</v>
      </c>
      <c r="E596" s="265">
        <v>2395.5623999999998</v>
      </c>
      <c r="F596" s="265"/>
      <c r="G596" s="266">
        <f>E596*F596</f>
        <v>0</v>
      </c>
      <c r="H596" s="267">
        <v>5.0000000000000001E-4</v>
      </c>
      <c r="I596" s="268">
        <f>E596*H596</f>
        <v>1.1977811999999999</v>
      </c>
      <c r="J596" s="267"/>
      <c r="K596" s="268">
        <f>E596*J596</f>
        <v>0</v>
      </c>
      <c r="O596" s="260">
        <v>2</v>
      </c>
      <c r="AA596" s="233">
        <v>3</v>
      </c>
      <c r="AB596" s="233">
        <v>7</v>
      </c>
      <c r="AC596" s="233">
        <v>69366058</v>
      </c>
      <c r="AZ596" s="233">
        <v>2</v>
      </c>
      <c r="BA596" s="233">
        <f>IF(AZ596=1,G596,0)</f>
        <v>0</v>
      </c>
      <c r="BB596" s="233">
        <f>IF(AZ596=2,G596,0)</f>
        <v>0</v>
      </c>
      <c r="BC596" s="233">
        <f>IF(AZ596=3,G596,0)</f>
        <v>0</v>
      </c>
      <c r="BD596" s="233">
        <f>IF(AZ596=4,G596,0)</f>
        <v>0</v>
      </c>
      <c r="BE596" s="233">
        <f>IF(AZ596=5,G596,0)</f>
        <v>0</v>
      </c>
      <c r="CA596" s="260">
        <v>3</v>
      </c>
      <c r="CB596" s="260">
        <v>7</v>
      </c>
    </row>
    <row r="597" spans="1:80">
      <c r="A597" s="269"/>
      <c r="B597" s="272"/>
      <c r="C597" s="1097" t="s">
        <v>902</v>
      </c>
      <c r="D597" s="1098"/>
      <c r="E597" s="273">
        <v>2385.2224000000001</v>
      </c>
      <c r="F597" s="274"/>
      <c r="G597" s="275"/>
      <c r="H597" s="276"/>
      <c r="I597" s="270"/>
      <c r="J597" s="277"/>
      <c r="K597" s="270"/>
      <c r="M597" s="271" t="s">
        <v>902</v>
      </c>
      <c r="O597" s="260"/>
    </row>
    <row r="598" spans="1:80">
      <c r="A598" s="269"/>
      <c r="B598" s="272"/>
      <c r="C598" s="1097" t="s">
        <v>903</v>
      </c>
      <c r="D598" s="1098"/>
      <c r="E598" s="273">
        <v>10.34</v>
      </c>
      <c r="F598" s="274"/>
      <c r="G598" s="275"/>
      <c r="H598" s="276"/>
      <c r="I598" s="270"/>
      <c r="J598" s="277"/>
      <c r="K598" s="270"/>
      <c r="M598" s="271" t="s">
        <v>903</v>
      </c>
      <c r="O598" s="260"/>
    </row>
    <row r="599" spans="1:80">
      <c r="A599" s="261">
        <v>208</v>
      </c>
      <c r="B599" s="262" t="s">
        <v>904</v>
      </c>
      <c r="C599" s="263" t="s">
        <v>905</v>
      </c>
      <c r="D599" s="264" t="s">
        <v>255</v>
      </c>
      <c r="E599" s="265">
        <v>3.5476202400000001</v>
      </c>
      <c r="F599" s="265"/>
      <c r="G599" s="266">
        <f>E599*F599</f>
        <v>0</v>
      </c>
      <c r="H599" s="267">
        <v>0</v>
      </c>
      <c r="I599" s="268">
        <f>E599*H599</f>
        <v>0</v>
      </c>
      <c r="J599" s="267"/>
      <c r="K599" s="268">
        <f>E599*J599</f>
        <v>0</v>
      </c>
      <c r="O599" s="260">
        <v>2</v>
      </c>
      <c r="AA599" s="233">
        <v>7</v>
      </c>
      <c r="AB599" s="233">
        <v>1001</v>
      </c>
      <c r="AC599" s="233">
        <v>5</v>
      </c>
      <c r="AZ599" s="233">
        <v>2</v>
      </c>
      <c r="BA599" s="233">
        <f>IF(AZ599=1,G599,0)</f>
        <v>0</v>
      </c>
      <c r="BB599" s="233">
        <f>IF(AZ599=2,G599,0)</f>
        <v>0</v>
      </c>
      <c r="BC599" s="233">
        <f>IF(AZ599=3,G599,0)</f>
        <v>0</v>
      </c>
      <c r="BD599" s="233">
        <f>IF(AZ599=4,G599,0)</f>
        <v>0</v>
      </c>
      <c r="BE599" s="233">
        <f>IF(AZ599=5,G599,0)</f>
        <v>0</v>
      </c>
      <c r="CA599" s="260">
        <v>7</v>
      </c>
      <c r="CB599" s="260">
        <v>1001</v>
      </c>
    </row>
    <row r="600" spans="1:80">
      <c r="A600" s="278"/>
      <c r="B600" s="279" t="s">
        <v>94</v>
      </c>
      <c r="C600" s="280" t="s">
        <v>871</v>
      </c>
      <c r="D600" s="281"/>
      <c r="E600" s="282"/>
      <c r="F600" s="283"/>
      <c r="G600" s="284">
        <f>SUM(G575:G599)</f>
        <v>0</v>
      </c>
      <c r="H600" s="285"/>
      <c r="I600" s="286">
        <f>SUM(I575:I599)</f>
        <v>3.7313754899999996</v>
      </c>
      <c r="J600" s="285"/>
      <c r="K600" s="286">
        <f>SUM(K575:K599)</f>
        <v>0</v>
      </c>
      <c r="O600" s="260">
        <v>4</v>
      </c>
      <c r="BA600" s="287">
        <f>SUM(BA575:BA599)</f>
        <v>0</v>
      </c>
      <c r="BB600" s="287">
        <f>SUM(BB575:BB599)</f>
        <v>0</v>
      </c>
      <c r="BC600" s="287">
        <f>SUM(BC575:BC599)</f>
        <v>0</v>
      </c>
      <c r="BD600" s="287">
        <f>SUM(BD575:BD599)</f>
        <v>0</v>
      </c>
      <c r="BE600" s="287">
        <f>SUM(BE575:BE599)</f>
        <v>0</v>
      </c>
    </row>
    <row r="601" spans="1:80">
      <c r="A601" s="250" t="s">
        <v>90</v>
      </c>
      <c r="B601" s="251" t="s">
        <v>906</v>
      </c>
      <c r="C601" s="252" t="s">
        <v>907</v>
      </c>
      <c r="D601" s="253"/>
      <c r="E601" s="254"/>
      <c r="F601" s="254"/>
      <c r="G601" s="255"/>
      <c r="H601" s="256"/>
      <c r="I601" s="257"/>
      <c r="J601" s="258"/>
      <c r="K601" s="259"/>
      <c r="O601" s="260">
        <v>1</v>
      </c>
    </row>
    <row r="602" spans="1:80">
      <c r="A602" s="261">
        <v>209</v>
      </c>
      <c r="B602" s="262" t="s">
        <v>181</v>
      </c>
      <c r="C602" s="263" t="s">
        <v>909</v>
      </c>
      <c r="D602" s="264" t="s">
        <v>309</v>
      </c>
      <c r="E602" s="265">
        <v>65.77</v>
      </c>
      <c r="F602" s="265"/>
      <c r="G602" s="266">
        <f>E602*F602</f>
        <v>0</v>
      </c>
      <c r="H602" s="267">
        <v>0</v>
      </c>
      <c r="I602" s="268">
        <f>E602*H602</f>
        <v>0</v>
      </c>
      <c r="J602" s="267"/>
      <c r="K602" s="268">
        <f>E602*J602</f>
        <v>0</v>
      </c>
      <c r="O602" s="260">
        <v>2</v>
      </c>
      <c r="AA602" s="233">
        <v>11</v>
      </c>
      <c r="AB602" s="233">
        <v>3</v>
      </c>
      <c r="AC602" s="233">
        <v>18</v>
      </c>
      <c r="AZ602" s="233">
        <v>2</v>
      </c>
      <c r="BA602" s="233">
        <f>IF(AZ602=1,G602,0)</f>
        <v>0</v>
      </c>
      <c r="BB602" s="233">
        <f>IF(AZ602=2,G602,0)</f>
        <v>0</v>
      </c>
      <c r="BC602" s="233">
        <f>IF(AZ602=3,G602,0)</f>
        <v>0</v>
      </c>
      <c r="BD602" s="233">
        <f>IF(AZ602=4,G602,0)</f>
        <v>0</v>
      </c>
      <c r="BE602" s="233">
        <f>IF(AZ602=5,G602,0)</f>
        <v>0</v>
      </c>
      <c r="CA602" s="260">
        <v>11</v>
      </c>
      <c r="CB602" s="260">
        <v>3</v>
      </c>
    </row>
    <row r="603" spans="1:80">
      <c r="A603" s="269"/>
      <c r="B603" s="272"/>
      <c r="C603" s="1097" t="s">
        <v>910</v>
      </c>
      <c r="D603" s="1098"/>
      <c r="E603" s="273">
        <v>0</v>
      </c>
      <c r="F603" s="274"/>
      <c r="G603" s="275"/>
      <c r="H603" s="276"/>
      <c r="I603" s="270"/>
      <c r="J603" s="277"/>
      <c r="K603" s="270"/>
      <c r="M603" s="271" t="s">
        <v>910</v>
      </c>
      <c r="O603" s="260"/>
    </row>
    <row r="604" spans="1:80">
      <c r="A604" s="269"/>
      <c r="B604" s="272"/>
      <c r="C604" s="1097" t="s">
        <v>911</v>
      </c>
      <c r="D604" s="1098"/>
      <c r="E604" s="273">
        <v>48.57</v>
      </c>
      <c r="F604" s="274"/>
      <c r="G604" s="275"/>
      <c r="H604" s="276"/>
      <c r="I604" s="270"/>
      <c r="J604" s="277"/>
      <c r="K604" s="270"/>
      <c r="M604" s="271" t="s">
        <v>911</v>
      </c>
      <c r="O604" s="260"/>
    </row>
    <row r="605" spans="1:80">
      <c r="A605" s="269"/>
      <c r="B605" s="272"/>
      <c r="C605" s="1097" t="s">
        <v>912</v>
      </c>
      <c r="D605" s="1098"/>
      <c r="E605" s="273">
        <v>17.2</v>
      </c>
      <c r="F605" s="274"/>
      <c r="G605" s="275"/>
      <c r="H605" s="276"/>
      <c r="I605" s="270"/>
      <c r="J605" s="277"/>
      <c r="K605" s="270"/>
      <c r="M605" s="271" t="s">
        <v>912</v>
      </c>
      <c r="O605" s="260"/>
    </row>
    <row r="606" spans="1:80" ht="20">
      <c r="A606" s="261">
        <v>210</v>
      </c>
      <c r="B606" s="262" t="s">
        <v>913</v>
      </c>
      <c r="C606" s="263" t="s">
        <v>914</v>
      </c>
      <c r="D606" s="264" t="s">
        <v>190</v>
      </c>
      <c r="E606" s="265">
        <v>156.77000000000001</v>
      </c>
      <c r="F606" s="265"/>
      <c r="G606" s="266">
        <f>E606*F606</f>
        <v>0</v>
      </c>
      <c r="H606" s="267">
        <v>3.6000000000000002E-4</v>
      </c>
      <c r="I606" s="268">
        <f>E606*H606</f>
        <v>5.6437200000000007E-2</v>
      </c>
      <c r="J606" s="267">
        <v>0</v>
      </c>
      <c r="K606" s="268">
        <f>E606*J606</f>
        <v>0</v>
      </c>
      <c r="O606" s="260">
        <v>2</v>
      </c>
      <c r="AA606" s="233">
        <v>1</v>
      </c>
      <c r="AB606" s="233">
        <v>7</v>
      </c>
      <c r="AC606" s="233">
        <v>7</v>
      </c>
      <c r="AZ606" s="233">
        <v>2</v>
      </c>
      <c r="BA606" s="233">
        <f>IF(AZ606=1,G606,0)</f>
        <v>0</v>
      </c>
      <c r="BB606" s="233">
        <f>IF(AZ606=2,G606,0)</f>
        <v>0</v>
      </c>
      <c r="BC606" s="233">
        <f>IF(AZ606=3,G606,0)</f>
        <v>0</v>
      </c>
      <c r="BD606" s="233">
        <f>IF(AZ606=4,G606,0)</f>
        <v>0</v>
      </c>
      <c r="BE606" s="233">
        <f>IF(AZ606=5,G606,0)</f>
        <v>0</v>
      </c>
      <c r="CA606" s="260">
        <v>1</v>
      </c>
      <c r="CB606" s="260">
        <v>7</v>
      </c>
    </row>
    <row r="607" spans="1:80">
      <c r="A607" s="269"/>
      <c r="B607" s="272"/>
      <c r="C607" s="1097" t="s">
        <v>915</v>
      </c>
      <c r="D607" s="1098"/>
      <c r="E607" s="273">
        <v>156.77000000000001</v>
      </c>
      <c r="F607" s="274"/>
      <c r="G607" s="275"/>
      <c r="H607" s="276"/>
      <c r="I607" s="270"/>
      <c r="J607" s="277"/>
      <c r="K607" s="270"/>
      <c r="M607" s="271" t="s">
        <v>915</v>
      </c>
      <c r="O607" s="260"/>
    </row>
    <row r="608" spans="1:80" ht="20">
      <c r="A608" s="261">
        <v>211</v>
      </c>
      <c r="B608" s="262" t="s">
        <v>916</v>
      </c>
      <c r="C608" s="263" t="s">
        <v>917</v>
      </c>
      <c r="D608" s="264" t="s">
        <v>190</v>
      </c>
      <c r="E608" s="265">
        <v>156.77199999999999</v>
      </c>
      <c r="F608" s="265"/>
      <c r="G608" s="266">
        <f>E608*F608</f>
        <v>0</v>
      </c>
      <c r="H608" s="267">
        <v>1.7600000000000001E-3</v>
      </c>
      <c r="I608" s="268">
        <f>E608*H608</f>
        <v>0.27591872000000001</v>
      </c>
      <c r="J608" s="267">
        <v>0</v>
      </c>
      <c r="K608" s="268">
        <f>E608*J608</f>
        <v>0</v>
      </c>
      <c r="O608" s="260">
        <v>2</v>
      </c>
      <c r="AA608" s="233">
        <v>1</v>
      </c>
      <c r="AB608" s="233">
        <v>7</v>
      </c>
      <c r="AC608" s="233">
        <v>7</v>
      </c>
      <c r="AZ608" s="233">
        <v>2</v>
      </c>
      <c r="BA608" s="233">
        <f>IF(AZ608=1,G608,0)</f>
        <v>0</v>
      </c>
      <c r="BB608" s="233">
        <f>IF(AZ608=2,G608,0)</f>
        <v>0</v>
      </c>
      <c r="BC608" s="233">
        <f>IF(AZ608=3,G608,0)</f>
        <v>0</v>
      </c>
      <c r="BD608" s="233">
        <f>IF(AZ608=4,G608,0)</f>
        <v>0</v>
      </c>
      <c r="BE608" s="233">
        <f>IF(AZ608=5,G608,0)</f>
        <v>0</v>
      </c>
      <c r="CA608" s="260">
        <v>1</v>
      </c>
      <c r="CB608" s="260">
        <v>7</v>
      </c>
    </row>
    <row r="609" spans="1:80">
      <c r="A609" s="269"/>
      <c r="B609" s="272"/>
      <c r="C609" s="1097" t="s">
        <v>918</v>
      </c>
      <c r="D609" s="1098"/>
      <c r="E609" s="273">
        <v>156.77199999999999</v>
      </c>
      <c r="F609" s="274"/>
      <c r="G609" s="275"/>
      <c r="H609" s="276"/>
      <c r="I609" s="270"/>
      <c r="J609" s="277"/>
      <c r="K609" s="270"/>
      <c r="M609" s="271" t="s">
        <v>918</v>
      </c>
      <c r="O609" s="260"/>
    </row>
    <row r="610" spans="1:80" ht="20">
      <c r="A610" s="261">
        <v>212</v>
      </c>
      <c r="B610" s="262" t="s">
        <v>919</v>
      </c>
      <c r="C610" s="263" t="s">
        <v>920</v>
      </c>
      <c r="D610" s="264" t="s">
        <v>190</v>
      </c>
      <c r="E610" s="265">
        <v>156.77199999999999</v>
      </c>
      <c r="F610" s="265"/>
      <c r="G610" s="266">
        <f>E610*F610</f>
        <v>0</v>
      </c>
      <c r="H610" s="267">
        <v>3.2000000000000003E-4</v>
      </c>
      <c r="I610" s="268">
        <f>E610*H610</f>
        <v>5.0167040000000003E-2</v>
      </c>
      <c r="J610" s="267">
        <v>0</v>
      </c>
      <c r="K610" s="268">
        <f>E610*J610</f>
        <v>0</v>
      </c>
      <c r="O610" s="260">
        <v>2</v>
      </c>
      <c r="AA610" s="233">
        <v>1</v>
      </c>
      <c r="AB610" s="233">
        <v>7</v>
      </c>
      <c r="AC610" s="233">
        <v>7</v>
      </c>
      <c r="AZ610" s="233">
        <v>2</v>
      </c>
      <c r="BA610" s="233">
        <f>IF(AZ610=1,G610,0)</f>
        <v>0</v>
      </c>
      <c r="BB610" s="233">
        <f>IF(AZ610=2,G610,0)</f>
        <v>0</v>
      </c>
      <c r="BC610" s="233">
        <f>IF(AZ610=3,G610,0)</f>
        <v>0</v>
      </c>
      <c r="BD610" s="233">
        <f>IF(AZ610=4,G610,0)</f>
        <v>0</v>
      </c>
      <c r="BE610" s="233">
        <f>IF(AZ610=5,G610,0)</f>
        <v>0</v>
      </c>
      <c r="CA610" s="260">
        <v>1</v>
      </c>
      <c r="CB610" s="260">
        <v>7</v>
      </c>
    </row>
    <row r="611" spans="1:80">
      <c r="A611" s="269"/>
      <c r="B611" s="272"/>
      <c r="C611" s="1097" t="s">
        <v>918</v>
      </c>
      <c r="D611" s="1098"/>
      <c r="E611" s="273">
        <v>156.77199999999999</v>
      </c>
      <c r="F611" s="274"/>
      <c r="G611" s="275"/>
      <c r="H611" s="276"/>
      <c r="I611" s="270"/>
      <c r="J611" s="277"/>
      <c r="K611" s="270"/>
      <c r="M611" s="271" t="s">
        <v>918</v>
      </c>
      <c r="O611" s="260"/>
    </row>
    <row r="612" spans="1:80">
      <c r="A612" s="261">
        <v>213</v>
      </c>
      <c r="B612" s="262" t="s">
        <v>921</v>
      </c>
      <c r="C612" s="263" t="s">
        <v>922</v>
      </c>
      <c r="D612" s="264" t="s">
        <v>255</v>
      </c>
      <c r="E612" s="265">
        <v>0.38252296000000002</v>
      </c>
      <c r="F612" s="265"/>
      <c r="G612" s="266">
        <f>E612*F612</f>
        <v>0</v>
      </c>
      <c r="H612" s="267">
        <v>0</v>
      </c>
      <c r="I612" s="268">
        <f>E612*H612</f>
        <v>0</v>
      </c>
      <c r="J612" s="267"/>
      <c r="K612" s="268">
        <f>E612*J612</f>
        <v>0</v>
      </c>
      <c r="O612" s="260">
        <v>2</v>
      </c>
      <c r="AA612" s="233">
        <v>7</v>
      </c>
      <c r="AB612" s="233">
        <v>1001</v>
      </c>
      <c r="AC612" s="233">
        <v>5</v>
      </c>
      <c r="AZ612" s="233">
        <v>2</v>
      </c>
      <c r="BA612" s="233">
        <f>IF(AZ612=1,G612,0)</f>
        <v>0</v>
      </c>
      <c r="BB612" s="233">
        <f>IF(AZ612=2,G612,0)</f>
        <v>0</v>
      </c>
      <c r="BC612" s="233">
        <f>IF(AZ612=3,G612,0)</f>
        <v>0</v>
      </c>
      <c r="BD612" s="233">
        <f>IF(AZ612=4,G612,0)</f>
        <v>0</v>
      </c>
      <c r="BE612" s="233">
        <f>IF(AZ612=5,G612,0)</f>
        <v>0</v>
      </c>
      <c r="CA612" s="260">
        <v>7</v>
      </c>
      <c r="CB612" s="260">
        <v>1001</v>
      </c>
    </row>
    <row r="613" spans="1:80">
      <c r="A613" s="278"/>
      <c r="B613" s="279" t="s">
        <v>94</v>
      </c>
      <c r="C613" s="280" t="s">
        <v>908</v>
      </c>
      <c r="D613" s="281"/>
      <c r="E613" s="282"/>
      <c r="F613" s="283"/>
      <c r="G613" s="284">
        <f>SUM(G601:G612)</f>
        <v>0</v>
      </c>
      <c r="H613" s="285"/>
      <c r="I613" s="286">
        <f>SUM(I601:I612)</f>
        <v>0.38252296000000002</v>
      </c>
      <c r="J613" s="285"/>
      <c r="K613" s="286">
        <f>SUM(K601:K612)</f>
        <v>0</v>
      </c>
      <c r="O613" s="260">
        <v>4</v>
      </c>
      <c r="BA613" s="287">
        <f>SUM(BA601:BA612)</f>
        <v>0</v>
      </c>
      <c r="BB613" s="287">
        <f>SUM(BB601:BB612)</f>
        <v>0</v>
      </c>
      <c r="BC613" s="287">
        <f>SUM(BC601:BC612)</f>
        <v>0</v>
      </c>
      <c r="BD613" s="287">
        <f>SUM(BD601:BD612)</f>
        <v>0</v>
      </c>
      <c r="BE613" s="287">
        <f>SUM(BE601:BE612)</f>
        <v>0</v>
      </c>
    </row>
    <row r="614" spans="1:80">
      <c r="A614" s="250" t="s">
        <v>90</v>
      </c>
      <c r="B614" s="251" t="s">
        <v>923</v>
      </c>
      <c r="C614" s="252" t="s">
        <v>924</v>
      </c>
      <c r="D614" s="253"/>
      <c r="E614" s="254"/>
      <c r="F614" s="254"/>
      <c r="G614" s="255"/>
      <c r="H614" s="256"/>
      <c r="I614" s="257"/>
      <c r="J614" s="258"/>
      <c r="K614" s="259"/>
      <c r="O614" s="260">
        <v>1</v>
      </c>
    </row>
    <row r="615" spans="1:80">
      <c r="A615" s="1585">
        <v>214</v>
      </c>
      <c r="B615" s="1586"/>
      <c r="C615" s="1587" t="s">
        <v>3451</v>
      </c>
      <c r="D615" s="1588"/>
      <c r="E615" s="1576">
        <v>0</v>
      </c>
      <c r="F615" s="1576"/>
      <c r="G615" s="1577">
        <f>E615*F615</f>
        <v>0</v>
      </c>
      <c r="H615" s="267">
        <v>8.1600000000000006E-3</v>
      </c>
      <c r="I615" s="268">
        <f>E615*H615</f>
        <v>0</v>
      </c>
      <c r="J615" s="267">
        <v>0</v>
      </c>
      <c r="K615" s="268">
        <f>E615*J615</f>
        <v>0</v>
      </c>
      <c r="O615" s="260">
        <v>2</v>
      </c>
      <c r="AA615" s="233">
        <v>1</v>
      </c>
      <c r="AB615" s="233">
        <v>7</v>
      </c>
      <c r="AC615" s="233">
        <v>7</v>
      </c>
      <c r="AZ615" s="233">
        <v>2</v>
      </c>
      <c r="BA615" s="233">
        <f>IF(AZ615=1,G615,0)</f>
        <v>0</v>
      </c>
      <c r="BB615" s="233">
        <f>IF(AZ615=2,G615,0)</f>
        <v>0</v>
      </c>
      <c r="BC615" s="233">
        <f>IF(AZ615=3,G615,0)</f>
        <v>0</v>
      </c>
      <c r="BD615" s="233">
        <f>IF(AZ615=4,G615,0)</f>
        <v>0</v>
      </c>
      <c r="BE615" s="233">
        <f>IF(AZ615=5,G615,0)</f>
        <v>0</v>
      </c>
      <c r="CA615" s="260">
        <v>1</v>
      </c>
      <c r="CB615" s="260">
        <v>7</v>
      </c>
    </row>
    <row r="616" spans="1:80">
      <c r="A616" s="1589"/>
      <c r="B616" s="1590"/>
      <c r="C616" s="1591"/>
      <c r="D616" s="1592"/>
      <c r="E616" s="1578">
        <v>0</v>
      </c>
      <c r="F616" s="1579"/>
      <c r="G616" s="1580"/>
      <c r="H616" s="276"/>
      <c r="I616" s="270"/>
      <c r="J616" s="277"/>
      <c r="K616" s="270"/>
      <c r="M616" s="271" t="s">
        <v>675</v>
      </c>
      <c r="O616" s="260"/>
    </row>
    <row r="617" spans="1:80">
      <c r="A617" s="1585">
        <v>215</v>
      </c>
      <c r="B617" s="1586"/>
      <c r="C617" s="1587" t="s">
        <v>3451</v>
      </c>
      <c r="D617" s="1588"/>
      <c r="E617" s="1576">
        <v>0</v>
      </c>
      <c r="F617" s="1576"/>
      <c r="G617" s="1577">
        <f>E617*F617</f>
        <v>0</v>
      </c>
      <c r="H617" s="267">
        <v>1.8000000000000001E-4</v>
      </c>
      <c r="I617" s="268">
        <f>E617*H617</f>
        <v>0</v>
      </c>
      <c r="J617" s="267">
        <v>0</v>
      </c>
      <c r="K617" s="268">
        <f>E617*J617</f>
        <v>0</v>
      </c>
      <c r="O617" s="260">
        <v>2</v>
      </c>
      <c r="AA617" s="233">
        <v>1</v>
      </c>
      <c r="AB617" s="233">
        <v>7</v>
      </c>
      <c r="AC617" s="233">
        <v>7</v>
      </c>
      <c r="AZ617" s="233">
        <v>2</v>
      </c>
      <c r="BA617" s="233">
        <f>IF(AZ617=1,G617,0)</f>
        <v>0</v>
      </c>
      <c r="BB617" s="233">
        <f>IF(AZ617=2,G617,0)</f>
        <v>0</v>
      </c>
      <c r="BC617" s="233">
        <f>IF(AZ617=3,G617,0)</f>
        <v>0</v>
      </c>
      <c r="BD617" s="233">
        <f>IF(AZ617=4,G617,0)</f>
        <v>0</v>
      </c>
      <c r="BE617" s="233">
        <f>IF(AZ617=5,G617,0)</f>
        <v>0</v>
      </c>
      <c r="CA617" s="260">
        <v>1</v>
      </c>
      <c r="CB617" s="260">
        <v>7</v>
      </c>
    </row>
    <row r="618" spans="1:80">
      <c r="A618" s="1581"/>
      <c r="B618" s="1582"/>
      <c r="C618" s="1583"/>
      <c r="D618" s="1584"/>
      <c r="E618" s="1578">
        <v>0</v>
      </c>
      <c r="F618" s="1579"/>
      <c r="G618" s="1580"/>
      <c r="H618" s="276"/>
      <c r="I618" s="270"/>
      <c r="J618" s="277"/>
      <c r="K618" s="270"/>
      <c r="M618" s="271" t="s">
        <v>675</v>
      </c>
      <c r="O618" s="260"/>
    </row>
    <row r="619" spans="1:80">
      <c r="A619" s="261">
        <v>216</v>
      </c>
      <c r="B619" s="262" t="s">
        <v>926</v>
      </c>
      <c r="C619" s="263" t="s">
        <v>927</v>
      </c>
      <c r="D619" s="264" t="s">
        <v>190</v>
      </c>
      <c r="E619" s="265">
        <v>268.7</v>
      </c>
      <c r="F619" s="265"/>
      <c r="G619" s="266">
        <f>E619*F619</f>
        <v>0</v>
      </c>
      <c r="H619" s="267">
        <v>0</v>
      </c>
      <c r="I619" s="268">
        <f>E619*H619</f>
        <v>0</v>
      </c>
      <c r="J619" s="267">
        <v>0</v>
      </c>
      <c r="K619" s="268">
        <f>E619*J619</f>
        <v>0</v>
      </c>
      <c r="O619" s="260">
        <v>2</v>
      </c>
      <c r="AA619" s="233">
        <v>1</v>
      </c>
      <c r="AB619" s="233">
        <v>7</v>
      </c>
      <c r="AC619" s="233">
        <v>7</v>
      </c>
      <c r="AZ619" s="233">
        <v>2</v>
      </c>
      <c r="BA619" s="233">
        <f>IF(AZ619=1,G619,0)</f>
        <v>0</v>
      </c>
      <c r="BB619" s="233">
        <f>IF(AZ619=2,G619,0)</f>
        <v>0</v>
      </c>
      <c r="BC619" s="233">
        <f>IF(AZ619=3,G619,0)</f>
        <v>0</v>
      </c>
      <c r="BD619" s="233">
        <f>IF(AZ619=4,G619,0)</f>
        <v>0</v>
      </c>
      <c r="BE619" s="233">
        <f>IF(AZ619=5,G619,0)</f>
        <v>0</v>
      </c>
      <c r="CA619" s="260">
        <v>1</v>
      </c>
      <c r="CB619" s="260">
        <v>7</v>
      </c>
    </row>
    <row r="620" spans="1:80">
      <c r="A620" s="269"/>
      <c r="B620" s="272"/>
      <c r="C620" s="1097" t="s">
        <v>928</v>
      </c>
      <c r="D620" s="1098"/>
      <c r="E620" s="273">
        <v>134.6</v>
      </c>
      <c r="F620" s="274"/>
      <c r="G620" s="275"/>
      <c r="H620" s="276"/>
      <c r="I620" s="270"/>
      <c r="J620" s="277"/>
      <c r="K620" s="270"/>
      <c r="M620" s="271" t="s">
        <v>928</v>
      </c>
      <c r="O620" s="260"/>
    </row>
    <row r="621" spans="1:80">
      <c r="A621" s="269"/>
      <c r="B621" s="272"/>
      <c r="C621" s="1097" t="s">
        <v>929</v>
      </c>
      <c r="D621" s="1098"/>
      <c r="E621" s="273">
        <v>134.1</v>
      </c>
      <c r="F621" s="274"/>
      <c r="G621" s="275"/>
      <c r="H621" s="276"/>
      <c r="I621" s="270"/>
      <c r="J621" s="277"/>
      <c r="K621" s="270"/>
      <c r="M621" s="271" t="s">
        <v>929</v>
      </c>
      <c r="O621" s="260"/>
    </row>
    <row r="622" spans="1:80">
      <c r="A622" s="261">
        <v>217</v>
      </c>
      <c r="B622" s="262" t="s">
        <v>930</v>
      </c>
      <c r="C622" s="263" t="s">
        <v>931</v>
      </c>
      <c r="D622" s="264" t="s">
        <v>190</v>
      </c>
      <c r="E622" s="265">
        <v>232.10400000000001</v>
      </c>
      <c r="F622" s="265"/>
      <c r="G622" s="266">
        <f>E622*F622</f>
        <v>0</v>
      </c>
      <c r="H622" s="267">
        <v>0</v>
      </c>
      <c r="I622" s="268">
        <f>E622*H622</f>
        <v>0</v>
      </c>
      <c r="J622" s="267">
        <v>0</v>
      </c>
      <c r="K622" s="268">
        <f>E622*J622</f>
        <v>0</v>
      </c>
      <c r="O622" s="260">
        <v>2</v>
      </c>
      <c r="AA622" s="233">
        <v>1</v>
      </c>
      <c r="AB622" s="233">
        <v>7</v>
      </c>
      <c r="AC622" s="233">
        <v>7</v>
      </c>
      <c r="AZ622" s="233">
        <v>2</v>
      </c>
      <c r="BA622" s="233">
        <f>IF(AZ622=1,G622,0)</f>
        <v>0</v>
      </c>
      <c r="BB622" s="233">
        <f>IF(AZ622=2,G622,0)</f>
        <v>0</v>
      </c>
      <c r="BC622" s="233">
        <f>IF(AZ622=3,G622,0)</f>
        <v>0</v>
      </c>
      <c r="BD622" s="233">
        <f>IF(AZ622=4,G622,0)</f>
        <v>0</v>
      </c>
      <c r="BE622" s="233">
        <f>IF(AZ622=5,G622,0)</f>
        <v>0</v>
      </c>
      <c r="CA622" s="260">
        <v>1</v>
      </c>
      <c r="CB622" s="260">
        <v>7</v>
      </c>
    </row>
    <row r="623" spans="1:80">
      <c r="A623" s="269"/>
      <c r="B623" s="272"/>
      <c r="C623" s="1097" t="s">
        <v>932</v>
      </c>
      <c r="D623" s="1098"/>
      <c r="E623" s="273">
        <v>232.10400000000001</v>
      </c>
      <c r="F623" s="274"/>
      <c r="G623" s="275"/>
      <c r="H623" s="276"/>
      <c r="I623" s="270"/>
      <c r="J623" s="277"/>
      <c r="K623" s="270"/>
      <c r="M623" s="271" t="s">
        <v>932</v>
      </c>
      <c r="O623" s="260"/>
    </row>
    <row r="624" spans="1:80">
      <c r="A624" s="261">
        <v>218</v>
      </c>
      <c r="B624" s="262" t="s">
        <v>933</v>
      </c>
      <c r="C624" s="263" t="s">
        <v>934</v>
      </c>
      <c r="D624" s="264" t="s">
        <v>190</v>
      </c>
      <c r="E624" s="265">
        <v>174.078</v>
      </c>
      <c r="F624" s="265"/>
      <c r="G624" s="266">
        <f>E624*F624</f>
        <v>0</v>
      </c>
      <c r="H624" s="267">
        <v>1.66E-3</v>
      </c>
      <c r="I624" s="268">
        <f>E624*H624</f>
        <v>0.28896948</v>
      </c>
      <c r="J624" s="267">
        <v>0</v>
      </c>
      <c r="K624" s="268">
        <f>E624*J624</f>
        <v>0</v>
      </c>
      <c r="O624" s="260">
        <v>2</v>
      </c>
      <c r="AA624" s="233">
        <v>1</v>
      </c>
      <c r="AB624" s="233">
        <v>7</v>
      </c>
      <c r="AC624" s="233">
        <v>7</v>
      </c>
      <c r="AZ624" s="233">
        <v>2</v>
      </c>
      <c r="BA624" s="233">
        <f>IF(AZ624=1,G624,0)</f>
        <v>0</v>
      </c>
      <c r="BB624" s="233">
        <f>IF(AZ624=2,G624,0)</f>
        <v>0</v>
      </c>
      <c r="BC624" s="233">
        <f>IF(AZ624=3,G624,0)</f>
        <v>0</v>
      </c>
      <c r="BD624" s="233">
        <f>IF(AZ624=4,G624,0)</f>
        <v>0</v>
      </c>
      <c r="BE624" s="233">
        <f>IF(AZ624=5,G624,0)</f>
        <v>0</v>
      </c>
      <c r="CA624" s="260">
        <v>1</v>
      </c>
      <c r="CB624" s="260">
        <v>7</v>
      </c>
    </row>
    <row r="625" spans="1:80">
      <c r="A625" s="269"/>
      <c r="B625" s="272"/>
      <c r="C625" s="1097" t="s">
        <v>935</v>
      </c>
      <c r="D625" s="1098"/>
      <c r="E625" s="273">
        <v>174.078</v>
      </c>
      <c r="F625" s="274"/>
      <c r="G625" s="275"/>
      <c r="H625" s="276"/>
      <c r="I625" s="270"/>
      <c r="J625" s="277"/>
      <c r="K625" s="270"/>
      <c r="M625" s="271" t="s">
        <v>935</v>
      </c>
      <c r="O625" s="260"/>
    </row>
    <row r="626" spans="1:80">
      <c r="A626" s="261">
        <v>219</v>
      </c>
      <c r="B626" s="262" t="s">
        <v>933</v>
      </c>
      <c r="C626" s="263" t="s">
        <v>934</v>
      </c>
      <c r="D626" s="264" t="s">
        <v>190</v>
      </c>
      <c r="E626" s="265">
        <v>447.10559999999998</v>
      </c>
      <c r="F626" s="265"/>
      <c r="G626" s="266">
        <f>E626*F626</f>
        <v>0</v>
      </c>
      <c r="H626" s="267">
        <v>1.66E-3</v>
      </c>
      <c r="I626" s="268">
        <f>E626*H626</f>
        <v>0.742195296</v>
      </c>
      <c r="J626" s="267">
        <v>0</v>
      </c>
      <c r="K626" s="268">
        <f>E626*J626</f>
        <v>0</v>
      </c>
      <c r="O626" s="260">
        <v>2</v>
      </c>
      <c r="AA626" s="233">
        <v>1</v>
      </c>
      <c r="AB626" s="233">
        <v>7</v>
      </c>
      <c r="AC626" s="233">
        <v>7</v>
      </c>
      <c r="AZ626" s="233">
        <v>2</v>
      </c>
      <c r="BA626" s="233">
        <f>IF(AZ626=1,G626,0)</f>
        <v>0</v>
      </c>
      <c r="BB626" s="233">
        <f>IF(AZ626=2,G626,0)</f>
        <v>0</v>
      </c>
      <c r="BC626" s="233">
        <f>IF(AZ626=3,G626,0)</f>
        <v>0</v>
      </c>
      <c r="BD626" s="233">
        <f>IF(AZ626=4,G626,0)</f>
        <v>0</v>
      </c>
      <c r="BE626" s="233">
        <f>IF(AZ626=5,G626,0)</f>
        <v>0</v>
      </c>
      <c r="CA626" s="260">
        <v>1</v>
      </c>
      <c r="CB626" s="260">
        <v>7</v>
      </c>
    </row>
    <row r="627" spans="1:80">
      <c r="A627" s="269"/>
      <c r="B627" s="272"/>
      <c r="C627" s="1097" t="s">
        <v>936</v>
      </c>
      <c r="D627" s="1098"/>
      <c r="E627" s="273">
        <v>223.55279999999999</v>
      </c>
      <c r="F627" s="274"/>
      <c r="G627" s="275"/>
      <c r="H627" s="276"/>
      <c r="I627" s="270"/>
      <c r="J627" s="277"/>
      <c r="K627" s="270"/>
      <c r="M627" s="271" t="s">
        <v>936</v>
      </c>
      <c r="O627" s="260"/>
    </row>
    <row r="628" spans="1:80">
      <c r="A628" s="269"/>
      <c r="B628" s="272"/>
      <c r="C628" s="1097" t="s">
        <v>937</v>
      </c>
      <c r="D628" s="1098"/>
      <c r="E628" s="273">
        <v>223.55279999999999</v>
      </c>
      <c r="F628" s="274"/>
      <c r="G628" s="275"/>
      <c r="H628" s="276"/>
      <c r="I628" s="270"/>
      <c r="J628" s="277"/>
      <c r="K628" s="270"/>
      <c r="M628" s="271" t="s">
        <v>937</v>
      </c>
      <c r="O628" s="260"/>
    </row>
    <row r="629" spans="1:80">
      <c r="A629" s="261">
        <v>220</v>
      </c>
      <c r="B629" s="262" t="s">
        <v>938</v>
      </c>
      <c r="C629" s="263" t="s">
        <v>939</v>
      </c>
      <c r="D629" s="264" t="s">
        <v>190</v>
      </c>
      <c r="E629" s="265">
        <v>137.292</v>
      </c>
      <c r="F629" s="265"/>
      <c r="G629" s="266">
        <f>E629*F629</f>
        <v>0</v>
      </c>
      <c r="H629" s="267">
        <v>2.4499999999999999E-3</v>
      </c>
      <c r="I629" s="268">
        <f>E629*H629</f>
        <v>0.33636539999999998</v>
      </c>
      <c r="J629" s="267"/>
      <c r="K629" s="268">
        <f>E629*J629</f>
        <v>0</v>
      </c>
      <c r="O629" s="260">
        <v>2</v>
      </c>
      <c r="AA629" s="233">
        <v>3</v>
      </c>
      <c r="AB629" s="233">
        <v>7</v>
      </c>
      <c r="AC629" s="233">
        <v>28375624</v>
      </c>
      <c r="AZ629" s="233">
        <v>2</v>
      </c>
      <c r="BA629" s="233">
        <f>IF(AZ629=1,G629,0)</f>
        <v>0</v>
      </c>
      <c r="BB629" s="233">
        <f>IF(AZ629=2,G629,0)</f>
        <v>0</v>
      </c>
      <c r="BC629" s="233">
        <f>IF(AZ629=3,G629,0)</f>
        <v>0</v>
      </c>
      <c r="BD629" s="233">
        <f>IF(AZ629=4,G629,0)</f>
        <v>0</v>
      </c>
      <c r="BE629" s="233">
        <f>IF(AZ629=5,G629,0)</f>
        <v>0</v>
      </c>
      <c r="CA629" s="260">
        <v>3</v>
      </c>
      <c r="CB629" s="260">
        <v>7</v>
      </c>
    </row>
    <row r="630" spans="1:80">
      <c r="A630" s="269"/>
      <c r="B630" s="272"/>
      <c r="C630" s="1097" t="s">
        <v>940</v>
      </c>
      <c r="D630" s="1098"/>
      <c r="E630" s="273">
        <v>137.292</v>
      </c>
      <c r="F630" s="274"/>
      <c r="G630" s="275"/>
      <c r="H630" s="276"/>
      <c r="I630" s="270"/>
      <c r="J630" s="277"/>
      <c r="K630" s="270"/>
      <c r="M630" s="271" t="s">
        <v>940</v>
      </c>
      <c r="O630" s="260"/>
    </row>
    <row r="631" spans="1:80">
      <c r="A631" s="261">
        <v>221</v>
      </c>
      <c r="B631" s="262" t="s">
        <v>941</v>
      </c>
      <c r="C631" s="263" t="s">
        <v>942</v>
      </c>
      <c r="D631" s="264" t="s">
        <v>207</v>
      </c>
      <c r="E631" s="265">
        <v>18.939699999999998</v>
      </c>
      <c r="F631" s="265"/>
      <c r="G631" s="266">
        <f>E631*F631</f>
        <v>0</v>
      </c>
      <c r="H631" s="267">
        <v>0.02</v>
      </c>
      <c r="I631" s="268">
        <f>E631*H631</f>
        <v>0.37879399999999996</v>
      </c>
      <c r="J631" s="267"/>
      <c r="K631" s="268">
        <f>E631*J631</f>
        <v>0</v>
      </c>
      <c r="O631" s="260">
        <v>2</v>
      </c>
      <c r="AA631" s="233">
        <v>3</v>
      </c>
      <c r="AB631" s="233">
        <v>7</v>
      </c>
      <c r="AC631" s="233" t="s">
        <v>941</v>
      </c>
      <c r="AZ631" s="233">
        <v>2</v>
      </c>
      <c r="BA631" s="233">
        <f>IF(AZ631=1,G631,0)</f>
        <v>0</v>
      </c>
      <c r="BB631" s="233">
        <f>IF(AZ631=2,G631,0)</f>
        <v>0</v>
      </c>
      <c r="BC631" s="233">
        <f>IF(AZ631=3,G631,0)</f>
        <v>0</v>
      </c>
      <c r="BD631" s="233">
        <f>IF(AZ631=4,G631,0)</f>
        <v>0</v>
      </c>
      <c r="BE631" s="233">
        <f>IF(AZ631=5,G631,0)</f>
        <v>0</v>
      </c>
      <c r="CA631" s="260">
        <v>3</v>
      </c>
      <c r="CB631" s="260">
        <v>7</v>
      </c>
    </row>
    <row r="632" spans="1:80">
      <c r="A632" s="269"/>
      <c r="B632" s="272"/>
      <c r="C632" s="1097" t="s">
        <v>943</v>
      </c>
      <c r="D632" s="1098"/>
      <c r="E632" s="273">
        <v>18.939699999999998</v>
      </c>
      <c r="F632" s="274"/>
      <c r="G632" s="275"/>
      <c r="H632" s="276"/>
      <c r="I632" s="270"/>
      <c r="J632" s="277"/>
      <c r="K632" s="270"/>
      <c r="M632" s="271" t="s">
        <v>943</v>
      </c>
      <c r="O632" s="260"/>
    </row>
    <row r="633" spans="1:80">
      <c r="A633" s="261">
        <v>222</v>
      </c>
      <c r="B633" s="262" t="s">
        <v>944</v>
      </c>
      <c r="C633" s="263" t="s">
        <v>945</v>
      </c>
      <c r="D633" s="264" t="s">
        <v>190</v>
      </c>
      <c r="E633" s="265">
        <v>136.78200000000001</v>
      </c>
      <c r="F633" s="265"/>
      <c r="G633" s="266">
        <f>E633*F633</f>
        <v>0</v>
      </c>
      <c r="H633" s="267">
        <v>2.5000000000000001E-3</v>
      </c>
      <c r="I633" s="268">
        <f>E633*H633</f>
        <v>0.34195500000000001</v>
      </c>
      <c r="J633" s="267"/>
      <c r="K633" s="268">
        <f>E633*J633</f>
        <v>0</v>
      </c>
      <c r="O633" s="260">
        <v>2</v>
      </c>
      <c r="AA633" s="233">
        <v>3</v>
      </c>
      <c r="AB633" s="233">
        <v>7</v>
      </c>
      <c r="AC633" s="233" t="s">
        <v>944</v>
      </c>
      <c r="AZ633" s="233">
        <v>2</v>
      </c>
      <c r="BA633" s="233">
        <f>IF(AZ633=1,G633,0)</f>
        <v>0</v>
      </c>
      <c r="BB633" s="233">
        <f>IF(AZ633=2,G633,0)</f>
        <v>0</v>
      </c>
      <c r="BC633" s="233">
        <f>IF(AZ633=3,G633,0)</f>
        <v>0</v>
      </c>
      <c r="BD633" s="233">
        <f>IF(AZ633=4,G633,0)</f>
        <v>0</v>
      </c>
      <c r="BE633" s="233">
        <f>IF(AZ633=5,G633,0)</f>
        <v>0</v>
      </c>
      <c r="CA633" s="260">
        <v>3</v>
      </c>
      <c r="CB633" s="260">
        <v>7</v>
      </c>
    </row>
    <row r="634" spans="1:80">
      <c r="A634" s="269"/>
      <c r="B634" s="272"/>
      <c r="C634" s="1097" t="s">
        <v>946</v>
      </c>
      <c r="D634" s="1098"/>
      <c r="E634" s="273">
        <v>136.78200000000001</v>
      </c>
      <c r="F634" s="274"/>
      <c r="G634" s="275"/>
      <c r="H634" s="276"/>
      <c r="I634" s="270"/>
      <c r="J634" s="277"/>
      <c r="K634" s="270"/>
      <c r="M634" s="271" t="s">
        <v>946</v>
      </c>
      <c r="O634" s="260"/>
    </row>
    <row r="635" spans="1:80">
      <c r="A635" s="261">
        <v>223</v>
      </c>
      <c r="B635" s="262" t="s">
        <v>947</v>
      </c>
      <c r="C635" s="263" t="s">
        <v>948</v>
      </c>
      <c r="D635" s="264" t="s">
        <v>255</v>
      </c>
      <c r="E635" s="265">
        <v>2.3067871759999998</v>
      </c>
      <c r="F635" s="265"/>
      <c r="G635" s="266">
        <f>E635*F635</f>
        <v>0</v>
      </c>
      <c r="H635" s="267">
        <v>0</v>
      </c>
      <c r="I635" s="268">
        <f>E635*H635</f>
        <v>0</v>
      </c>
      <c r="J635" s="267"/>
      <c r="K635" s="268">
        <f>E635*J635</f>
        <v>0</v>
      </c>
      <c r="O635" s="260">
        <v>2</v>
      </c>
      <c r="AA635" s="233">
        <v>7</v>
      </c>
      <c r="AB635" s="233">
        <v>1001</v>
      </c>
      <c r="AC635" s="233">
        <v>5</v>
      </c>
      <c r="AZ635" s="233">
        <v>2</v>
      </c>
      <c r="BA635" s="233">
        <f>IF(AZ635=1,G635,0)</f>
        <v>0</v>
      </c>
      <c r="BB635" s="233">
        <f>IF(AZ635=2,G635,0)</f>
        <v>0</v>
      </c>
      <c r="BC635" s="233">
        <f>IF(AZ635=3,G635,0)</f>
        <v>0</v>
      </c>
      <c r="BD635" s="233">
        <f>IF(AZ635=4,G635,0)</f>
        <v>0</v>
      </c>
      <c r="BE635" s="233">
        <f>IF(AZ635=5,G635,0)</f>
        <v>0</v>
      </c>
      <c r="CA635" s="260">
        <v>7</v>
      </c>
      <c r="CB635" s="260">
        <v>1001</v>
      </c>
    </row>
    <row r="636" spans="1:80">
      <c r="A636" s="278"/>
      <c r="B636" s="279" t="s">
        <v>94</v>
      </c>
      <c r="C636" s="280" t="s">
        <v>925</v>
      </c>
      <c r="D636" s="281"/>
      <c r="E636" s="282"/>
      <c r="F636" s="283"/>
      <c r="G636" s="284">
        <f>SUM(G614:G635)</f>
        <v>0</v>
      </c>
      <c r="H636" s="285"/>
      <c r="I636" s="286">
        <f>SUM(I614:I635)</f>
        <v>2.0882791759999999</v>
      </c>
      <c r="J636" s="285"/>
      <c r="K636" s="286">
        <f>SUM(K614:K635)</f>
        <v>0</v>
      </c>
      <c r="O636" s="260">
        <v>4</v>
      </c>
      <c r="BA636" s="287">
        <f>SUM(BA614:BA635)</f>
        <v>0</v>
      </c>
      <c r="BB636" s="287">
        <f>SUM(BB614:BB635)</f>
        <v>0</v>
      </c>
      <c r="BC636" s="287">
        <f>SUM(BC614:BC635)</f>
        <v>0</v>
      </c>
      <c r="BD636" s="287">
        <f>SUM(BD614:BD635)</f>
        <v>0</v>
      </c>
      <c r="BE636" s="287">
        <f>SUM(BE614:BE635)</f>
        <v>0</v>
      </c>
    </row>
    <row r="637" spans="1:80">
      <c r="A637" s="250" t="s">
        <v>90</v>
      </c>
      <c r="B637" s="251" t="s">
        <v>949</v>
      </c>
      <c r="C637" s="252" t="s">
        <v>950</v>
      </c>
      <c r="D637" s="253"/>
      <c r="E637" s="254"/>
      <c r="F637" s="254"/>
      <c r="G637" s="255"/>
      <c r="H637" s="256"/>
      <c r="I637" s="257"/>
      <c r="J637" s="258"/>
      <c r="K637" s="259"/>
      <c r="O637" s="260">
        <v>1</v>
      </c>
    </row>
    <row r="638" spans="1:80">
      <c r="A638" s="261">
        <v>224</v>
      </c>
      <c r="B638" s="262" t="s">
        <v>181</v>
      </c>
      <c r="C638" s="263" t="s">
        <v>952</v>
      </c>
      <c r="D638" s="264" t="s">
        <v>187</v>
      </c>
      <c r="E638" s="265">
        <v>80</v>
      </c>
      <c r="F638" s="265"/>
      <c r="G638" s="266">
        <f>E638*F638</f>
        <v>0</v>
      </c>
      <c r="H638" s="267">
        <v>0</v>
      </c>
      <c r="I638" s="268">
        <f>E638*H638</f>
        <v>0</v>
      </c>
      <c r="J638" s="267"/>
      <c r="K638" s="268">
        <f>E638*J638</f>
        <v>0</v>
      </c>
      <c r="O638" s="260">
        <v>2</v>
      </c>
      <c r="AA638" s="233">
        <v>11</v>
      </c>
      <c r="AB638" s="233">
        <v>3</v>
      </c>
      <c r="AC638" s="233">
        <v>20</v>
      </c>
      <c r="AZ638" s="233">
        <v>2</v>
      </c>
      <c r="BA638" s="233">
        <f>IF(AZ638=1,G638,0)</f>
        <v>0</v>
      </c>
      <c r="BB638" s="233">
        <f>IF(AZ638=2,G638,0)</f>
        <v>0</v>
      </c>
      <c r="BC638" s="233">
        <f>IF(AZ638=3,G638,0)</f>
        <v>0</v>
      </c>
      <c r="BD638" s="233">
        <f>IF(AZ638=4,G638,0)</f>
        <v>0</v>
      </c>
      <c r="BE638" s="233">
        <f>IF(AZ638=5,G638,0)</f>
        <v>0</v>
      </c>
      <c r="CA638" s="260">
        <v>11</v>
      </c>
      <c r="CB638" s="260">
        <v>3</v>
      </c>
    </row>
    <row r="639" spans="1:80">
      <c r="A639" s="261">
        <v>225</v>
      </c>
      <c r="B639" s="262" t="s">
        <v>185</v>
      </c>
      <c r="C639" s="263" t="s">
        <v>953</v>
      </c>
      <c r="D639" s="264" t="s">
        <v>109</v>
      </c>
      <c r="E639" s="265">
        <v>1</v>
      </c>
      <c r="F639" s="265">
        <f>SUM(ZTI_plyn_vzduch!G213)</f>
        <v>0</v>
      </c>
      <c r="G639" s="266">
        <f>E639*F639</f>
        <v>0</v>
      </c>
      <c r="H639" s="267">
        <v>0</v>
      </c>
      <c r="I639" s="268">
        <f>E639*H639</f>
        <v>0</v>
      </c>
      <c r="J639" s="267"/>
      <c r="K639" s="268">
        <f>E639*J639</f>
        <v>0</v>
      </c>
      <c r="O639" s="260">
        <v>2</v>
      </c>
      <c r="AA639" s="233">
        <v>11</v>
      </c>
      <c r="AB639" s="233">
        <v>3</v>
      </c>
      <c r="AC639" s="233">
        <v>19</v>
      </c>
      <c r="AZ639" s="233">
        <v>2</v>
      </c>
      <c r="BA639" s="233">
        <f>IF(AZ639=1,G639,0)</f>
        <v>0</v>
      </c>
      <c r="BB639" s="233">
        <f>IF(AZ639=2,G639,0)</f>
        <v>0</v>
      </c>
      <c r="BC639" s="233">
        <f>IF(AZ639=3,G639,0)</f>
        <v>0</v>
      </c>
      <c r="BD639" s="233">
        <f>IF(AZ639=4,G639,0)</f>
        <v>0</v>
      </c>
      <c r="BE639" s="233">
        <f>IF(AZ639=5,G639,0)</f>
        <v>0</v>
      </c>
      <c r="CA639" s="260">
        <v>11</v>
      </c>
      <c r="CB639" s="260">
        <v>3</v>
      </c>
    </row>
    <row r="640" spans="1:80">
      <c r="A640" s="269"/>
      <c r="B640" s="272"/>
      <c r="C640" s="1097" t="s">
        <v>954</v>
      </c>
      <c r="D640" s="1098"/>
      <c r="E640" s="273">
        <v>1</v>
      </c>
      <c r="F640" s="274"/>
      <c r="G640" s="275"/>
      <c r="H640" s="276"/>
      <c r="I640" s="270"/>
      <c r="J640" s="277"/>
      <c r="K640" s="270"/>
      <c r="M640" s="271" t="s">
        <v>954</v>
      </c>
      <c r="O640" s="260"/>
    </row>
    <row r="641" spans="1:80">
      <c r="A641" s="269"/>
      <c r="B641" s="272"/>
      <c r="C641" s="1097" t="s">
        <v>955</v>
      </c>
      <c r="D641" s="1098"/>
      <c r="E641" s="273">
        <v>0</v>
      </c>
      <c r="F641" s="274"/>
      <c r="G641" s="275"/>
      <c r="H641" s="276"/>
      <c r="I641" s="270"/>
      <c r="J641" s="277"/>
      <c r="K641" s="270"/>
      <c r="M641" s="271" t="s">
        <v>955</v>
      </c>
      <c r="O641" s="260"/>
    </row>
    <row r="642" spans="1:80">
      <c r="A642" s="269"/>
      <c r="B642" s="272"/>
      <c r="C642" s="1097" t="s">
        <v>956</v>
      </c>
      <c r="D642" s="1098"/>
      <c r="E642" s="273">
        <v>0</v>
      </c>
      <c r="F642" s="274"/>
      <c r="G642" s="275"/>
      <c r="H642" s="276"/>
      <c r="I642" s="270"/>
      <c r="J642" s="277"/>
      <c r="K642" s="270"/>
      <c r="M642" s="271" t="s">
        <v>956</v>
      </c>
      <c r="O642" s="260"/>
    </row>
    <row r="643" spans="1:80">
      <c r="A643" s="269"/>
      <c r="B643" s="272"/>
      <c r="C643" s="1097" t="s">
        <v>957</v>
      </c>
      <c r="D643" s="1098"/>
      <c r="E643" s="273">
        <v>0</v>
      </c>
      <c r="F643" s="274"/>
      <c r="G643" s="275"/>
      <c r="H643" s="276"/>
      <c r="I643" s="270"/>
      <c r="J643" s="277"/>
      <c r="K643" s="270"/>
      <c r="M643" s="271" t="s">
        <v>957</v>
      </c>
      <c r="O643" s="260"/>
    </row>
    <row r="644" spans="1:80">
      <c r="A644" s="269"/>
      <c r="B644" s="272"/>
      <c r="C644" s="1097" t="s">
        <v>958</v>
      </c>
      <c r="D644" s="1098"/>
      <c r="E644" s="273">
        <v>0</v>
      </c>
      <c r="F644" s="274"/>
      <c r="G644" s="275"/>
      <c r="H644" s="276"/>
      <c r="I644" s="270"/>
      <c r="J644" s="277"/>
      <c r="K644" s="270"/>
      <c r="M644" s="271" t="s">
        <v>958</v>
      </c>
      <c r="O644" s="260"/>
    </row>
    <row r="645" spans="1:80">
      <c r="A645" s="269"/>
      <c r="B645" s="272"/>
      <c r="C645" s="1097" t="s">
        <v>959</v>
      </c>
      <c r="D645" s="1098"/>
      <c r="E645" s="273">
        <v>0</v>
      </c>
      <c r="F645" s="274"/>
      <c r="G645" s="275"/>
      <c r="H645" s="276"/>
      <c r="I645" s="270"/>
      <c r="J645" s="277"/>
      <c r="K645" s="270"/>
      <c r="M645" s="271" t="s">
        <v>959</v>
      </c>
      <c r="O645" s="260"/>
    </row>
    <row r="646" spans="1:80">
      <c r="A646" s="269"/>
      <c r="B646" s="272"/>
      <c r="C646" s="1097" t="s">
        <v>960</v>
      </c>
      <c r="D646" s="1098"/>
      <c r="E646" s="273">
        <v>0</v>
      </c>
      <c r="F646" s="274"/>
      <c r="G646" s="275"/>
      <c r="H646" s="276"/>
      <c r="I646" s="270"/>
      <c r="J646" s="277"/>
      <c r="K646" s="270"/>
      <c r="M646" s="271" t="s">
        <v>960</v>
      </c>
      <c r="O646" s="260"/>
    </row>
    <row r="647" spans="1:80">
      <c r="A647" s="269"/>
      <c r="B647" s="272"/>
      <c r="C647" s="1097" t="s">
        <v>961</v>
      </c>
      <c r="D647" s="1098"/>
      <c r="E647" s="273">
        <v>0</v>
      </c>
      <c r="F647" s="274"/>
      <c r="G647" s="275"/>
      <c r="H647" s="276"/>
      <c r="I647" s="270"/>
      <c r="J647" s="277"/>
      <c r="K647" s="270"/>
      <c r="M647" s="271" t="s">
        <v>961</v>
      </c>
      <c r="O647" s="260"/>
    </row>
    <row r="648" spans="1:80">
      <c r="A648" s="269"/>
      <c r="B648" s="272"/>
      <c r="C648" s="1097" t="s">
        <v>962</v>
      </c>
      <c r="D648" s="1098"/>
      <c r="E648" s="273">
        <v>0</v>
      </c>
      <c r="F648" s="274"/>
      <c r="G648" s="275"/>
      <c r="H648" s="276"/>
      <c r="I648" s="270"/>
      <c r="J648" s="277"/>
      <c r="K648" s="270"/>
      <c r="M648" s="271" t="s">
        <v>962</v>
      </c>
      <c r="O648" s="260"/>
    </row>
    <row r="649" spans="1:80">
      <c r="A649" s="261">
        <v>226</v>
      </c>
      <c r="B649" s="262" t="s">
        <v>293</v>
      </c>
      <c r="C649" s="263" t="s">
        <v>963</v>
      </c>
      <c r="D649" s="264" t="s">
        <v>183</v>
      </c>
      <c r="E649" s="265">
        <v>2</v>
      </c>
      <c r="F649" s="265"/>
      <c r="G649" s="266">
        <f>E649*F649</f>
        <v>0</v>
      </c>
      <c r="H649" s="267">
        <v>0</v>
      </c>
      <c r="I649" s="268">
        <f>E649*H649</f>
        <v>0</v>
      </c>
      <c r="J649" s="267"/>
      <c r="K649" s="268">
        <f>E649*J649</f>
        <v>0</v>
      </c>
      <c r="O649" s="260">
        <v>2</v>
      </c>
      <c r="AA649" s="233">
        <v>11</v>
      </c>
      <c r="AB649" s="233">
        <v>3</v>
      </c>
      <c r="AC649" s="233">
        <v>353</v>
      </c>
      <c r="AZ649" s="233">
        <v>2</v>
      </c>
      <c r="BA649" s="233">
        <f>IF(AZ649=1,G649,0)</f>
        <v>0</v>
      </c>
      <c r="BB649" s="233">
        <f>IF(AZ649=2,G649,0)</f>
        <v>0</v>
      </c>
      <c r="BC649" s="233">
        <f>IF(AZ649=3,G649,0)</f>
        <v>0</v>
      </c>
      <c r="BD649" s="233">
        <f>IF(AZ649=4,G649,0)</f>
        <v>0</v>
      </c>
      <c r="BE649" s="233">
        <f>IF(AZ649=5,G649,0)</f>
        <v>0</v>
      </c>
      <c r="CA649" s="260">
        <v>11</v>
      </c>
      <c r="CB649" s="260">
        <v>3</v>
      </c>
    </row>
    <row r="650" spans="1:80">
      <c r="A650" s="269"/>
      <c r="B650" s="272"/>
      <c r="C650" s="1097" t="s">
        <v>964</v>
      </c>
      <c r="D650" s="1098"/>
      <c r="E650" s="273">
        <v>2</v>
      </c>
      <c r="F650" s="274"/>
      <c r="G650" s="275"/>
      <c r="H650" s="276"/>
      <c r="I650" s="270"/>
      <c r="J650" s="277"/>
      <c r="K650" s="270"/>
      <c r="M650" s="298">
        <v>8.2638888888888887E-2</v>
      </c>
      <c r="O650" s="260"/>
    </row>
    <row r="651" spans="1:80">
      <c r="A651" s="278"/>
      <c r="B651" s="279" t="s">
        <v>94</v>
      </c>
      <c r="C651" s="280" t="s">
        <v>951</v>
      </c>
      <c r="D651" s="281"/>
      <c r="E651" s="282"/>
      <c r="F651" s="283"/>
      <c r="G651" s="284">
        <f>SUM(G637:G650)</f>
        <v>0</v>
      </c>
      <c r="H651" s="285"/>
      <c r="I651" s="286">
        <f>SUM(I637:I650)</f>
        <v>0</v>
      </c>
      <c r="J651" s="285"/>
      <c r="K651" s="286">
        <f>SUM(K637:K650)</f>
        <v>0</v>
      </c>
      <c r="O651" s="260">
        <v>4</v>
      </c>
      <c r="BA651" s="287">
        <f>SUM(BA637:BA650)</f>
        <v>0</v>
      </c>
      <c r="BB651" s="287">
        <f>SUM(BB637:BB650)</f>
        <v>0</v>
      </c>
      <c r="BC651" s="287">
        <f>SUM(BC637:BC650)</f>
        <v>0</v>
      </c>
      <c r="BD651" s="287">
        <f>SUM(BD637:BD650)</f>
        <v>0</v>
      </c>
      <c r="BE651" s="287">
        <f>SUM(BE637:BE650)</f>
        <v>0</v>
      </c>
    </row>
    <row r="652" spans="1:80">
      <c r="A652" s="250" t="s">
        <v>90</v>
      </c>
      <c r="B652" s="251" t="s">
        <v>965</v>
      </c>
      <c r="C652" s="252" t="s">
        <v>966</v>
      </c>
      <c r="D652" s="253"/>
      <c r="E652" s="254"/>
      <c r="F652" s="254"/>
      <c r="G652" s="255"/>
      <c r="H652" s="256"/>
      <c r="I652" s="257"/>
      <c r="J652" s="258"/>
      <c r="K652" s="259"/>
      <c r="O652" s="260">
        <v>1</v>
      </c>
    </row>
    <row r="653" spans="1:80">
      <c r="A653" s="261">
        <v>227</v>
      </c>
      <c r="B653" s="262" t="s">
        <v>181</v>
      </c>
      <c r="C653" s="263" t="s">
        <v>952</v>
      </c>
      <c r="D653" s="264" t="s">
        <v>187</v>
      </c>
      <c r="E653" s="265">
        <v>30</v>
      </c>
      <c r="F653" s="265"/>
      <c r="G653" s="266">
        <f>E653*F653</f>
        <v>0</v>
      </c>
      <c r="H653" s="267">
        <v>0</v>
      </c>
      <c r="I653" s="268">
        <f>E653*H653</f>
        <v>0</v>
      </c>
      <c r="J653" s="267"/>
      <c r="K653" s="268">
        <f>E653*J653</f>
        <v>0</v>
      </c>
      <c r="O653" s="260">
        <v>2</v>
      </c>
      <c r="AA653" s="233">
        <v>11</v>
      </c>
      <c r="AB653" s="233">
        <v>3</v>
      </c>
      <c r="AC653" s="233">
        <v>21</v>
      </c>
      <c r="AZ653" s="233">
        <v>2</v>
      </c>
      <c r="BA653" s="233">
        <f>IF(AZ653=1,G653,0)</f>
        <v>0</v>
      </c>
      <c r="BB653" s="233">
        <f>IF(AZ653=2,G653,0)</f>
        <v>0</v>
      </c>
      <c r="BC653" s="233">
        <f>IF(AZ653=3,G653,0)</f>
        <v>0</v>
      </c>
      <c r="BD653" s="233">
        <f>IF(AZ653=4,G653,0)</f>
        <v>0</v>
      </c>
      <c r="BE653" s="233">
        <f>IF(AZ653=5,G653,0)</f>
        <v>0</v>
      </c>
      <c r="CA653" s="260">
        <v>11</v>
      </c>
      <c r="CB653" s="260">
        <v>3</v>
      </c>
    </row>
    <row r="654" spans="1:80">
      <c r="A654" s="261">
        <v>228</v>
      </c>
      <c r="B654" s="262" t="s">
        <v>185</v>
      </c>
      <c r="C654" s="263" t="s">
        <v>968</v>
      </c>
      <c r="D654" s="264" t="s">
        <v>109</v>
      </c>
      <c r="E654" s="265">
        <v>1</v>
      </c>
      <c r="F654" s="265">
        <f>SUM('UT-rekap'!E14:G14)</f>
        <v>0</v>
      </c>
      <c r="G654" s="266">
        <f>E654*F654</f>
        <v>0</v>
      </c>
      <c r="H654" s="267">
        <v>0</v>
      </c>
      <c r="I654" s="268">
        <f>E654*H654</f>
        <v>0</v>
      </c>
      <c r="J654" s="267"/>
      <c r="K654" s="268">
        <f>E654*J654</f>
        <v>0</v>
      </c>
      <c r="O654" s="260">
        <v>2</v>
      </c>
      <c r="AA654" s="233">
        <v>11</v>
      </c>
      <c r="AB654" s="233">
        <v>3</v>
      </c>
      <c r="AC654" s="233">
        <v>22</v>
      </c>
      <c r="AZ654" s="233">
        <v>2</v>
      </c>
      <c r="BA654" s="233">
        <f>IF(AZ654=1,G654,0)</f>
        <v>0</v>
      </c>
      <c r="BB654" s="233">
        <f>IF(AZ654=2,G654,0)</f>
        <v>0</v>
      </c>
      <c r="BC654" s="233">
        <f>IF(AZ654=3,G654,0)</f>
        <v>0</v>
      </c>
      <c r="BD654" s="233">
        <f>IF(AZ654=4,G654,0)</f>
        <v>0</v>
      </c>
      <c r="BE654" s="233">
        <f>IF(AZ654=5,G654,0)</f>
        <v>0</v>
      </c>
      <c r="CA654" s="260">
        <v>11</v>
      </c>
      <c r="CB654" s="260">
        <v>3</v>
      </c>
    </row>
    <row r="655" spans="1:80">
      <c r="A655" s="278"/>
      <c r="B655" s="279" t="s">
        <v>94</v>
      </c>
      <c r="C655" s="280" t="s">
        <v>967</v>
      </c>
      <c r="D655" s="281"/>
      <c r="E655" s="282"/>
      <c r="F655" s="283"/>
      <c r="G655" s="284">
        <f>SUM(G652:G654)</f>
        <v>0</v>
      </c>
      <c r="H655" s="285"/>
      <c r="I655" s="286">
        <f>SUM(I652:I654)</f>
        <v>0</v>
      </c>
      <c r="J655" s="285"/>
      <c r="K655" s="286">
        <f>SUM(K652:K654)</f>
        <v>0</v>
      </c>
      <c r="O655" s="260">
        <v>4</v>
      </c>
      <c r="BA655" s="287">
        <f>SUM(BA652:BA654)</f>
        <v>0</v>
      </c>
      <c r="BB655" s="287">
        <f>SUM(BB652:BB654)</f>
        <v>0</v>
      </c>
      <c r="BC655" s="287">
        <f>SUM(BC652:BC654)</f>
        <v>0</v>
      </c>
      <c r="BD655" s="287">
        <f>SUM(BD652:BD654)</f>
        <v>0</v>
      </c>
      <c r="BE655" s="287">
        <f>SUM(BE652:BE654)</f>
        <v>0</v>
      </c>
    </row>
    <row r="656" spans="1:80">
      <c r="A656" s="250" t="s">
        <v>90</v>
      </c>
      <c r="B656" s="251" t="s">
        <v>969</v>
      </c>
      <c r="C656" s="252" t="s">
        <v>970</v>
      </c>
      <c r="D656" s="253"/>
      <c r="E656" s="254"/>
      <c r="F656" s="254"/>
      <c r="G656" s="255"/>
      <c r="H656" s="256"/>
      <c r="I656" s="257"/>
      <c r="J656" s="258"/>
      <c r="K656" s="259"/>
      <c r="O656" s="260">
        <v>1</v>
      </c>
    </row>
    <row r="657" spans="1:80">
      <c r="A657" s="261">
        <v>229</v>
      </c>
      <c r="B657" s="262" t="s">
        <v>181</v>
      </c>
      <c r="C657" s="263" t="s">
        <v>972</v>
      </c>
      <c r="D657" s="264" t="s">
        <v>309</v>
      </c>
      <c r="E657" s="265">
        <v>30.25</v>
      </c>
      <c r="F657" s="265"/>
      <c r="G657" s="266">
        <f>E657*F657</f>
        <v>0</v>
      </c>
      <c r="H657" s="267">
        <v>0</v>
      </c>
      <c r="I657" s="268">
        <f>E657*H657</f>
        <v>0</v>
      </c>
      <c r="J657" s="267"/>
      <c r="K657" s="268">
        <f>E657*J657</f>
        <v>0</v>
      </c>
      <c r="O657" s="260">
        <v>2</v>
      </c>
      <c r="AA657" s="233">
        <v>11</v>
      </c>
      <c r="AB657" s="233">
        <v>3</v>
      </c>
      <c r="AC657" s="233">
        <v>38</v>
      </c>
      <c r="AZ657" s="233">
        <v>2</v>
      </c>
      <c r="BA657" s="233">
        <f>IF(AZ657=1,G657,0)</f>
        <v>0</v>
      </c>
      <c r="BB657" s="233">
        <f>IF(AZ657=2,G657,0)</f>
        <v>0</v>
      </c>
      <c r="BC657" s="233">
        <f>IF(AZ657=3,G657,0)</f>
        <v>0</v>
      </c>
      <c r="BD657" s="233">
        <f>IF(AZ657=4,G657,0)</f>
        <v>0</v>
      </c>
      <c r="BE657" s="233">
        <f>IF(AZ657=5,G657,0)</f>
        <v>0</v>
      </c>
      <c r="CA657" s="260">
        <v>11</v>
      </c>
      <c r="CB657" s="260">
        <v>3</v>
      </c>
    </row>
    <row r="658" spans="1:80">
      <c r="A658" s="269"/>
      <c r="B658" s="272"/>
      <c r="C658" s="1097" t="s">
        <v>973</v>
      </c>
      <c r="D658" s="1098"/>
      <c r="E658" s="273">
        <v>0</v>
      </c>
      <c r="F658" s="274"/>
      <c r="G658" s="275"/>
      <c r="H658" s="276"/>
      <c r="I658" s="270"/>
      <c r="J658" s="277"/>
      <c r="K658" s="270"/>
      <c r="M658" s="271" t="s">
        <v>973</v>
      </c>
      <c r="O658" s="260"/>
    </row>
    <row r="659" spans="1:80">
      <c r="A659" s="269"/>
      <c r="B659" s="272"/>
      <c r="C659" s="1097" t="s">
        <v>974</v>
      </c>
      <c r="D659" s="1098"/>
      <c r="E659" s="273">
        <v>30.25</v>
      </c>
      <c r="F659" s="274"/>
      <c r="G659" s="275"/>
      <c r="H659" s="276"/>
      <c r="I659" s="270"/>
      <c r="J659" s="277"/>
      <c r="K659" s="270"/>
      <c r="M659" s="271" t="s">
        <v>974</v>
      </c>
      <c r="O659" s="260"/>
    </row>
    <row r="660" spans="1:80">
      <c r="A660" s="261">
        <v>230</v>
      </c>
      <c r="B660" s="262" t="s">
        <v>185</v>
      </c>
      <c r="C660" s="263" t="s">
        <v>975</v>
      </c>
      <c r="D660" s="264" t="s">
        <v>309</v>
      </c>
      <c r="E660" s="265">
        <v>11</v>
      </c>
      <c r="F660" s="265"/>
      <c r="G660" s="266">
        <f>E660*F660</f>
        <v>0</v>
      </c>
      <c r="H660" s="267">
        <v>0</v>
      </c>
      <c r="I660" s="268">
        <f>E660*H660</f>
        <v>0</v>
      </c>
      <c r="J660" s="267"/>
      <c r="K660" s="268">
        <f>E660*J660</f>
        <v>0</v>
      </c>
      <c r="O660" s="260">
        <v>2</v>
      </c>
      <c r="AA660" s="233">
        <v>11</v>
      </c>
      <c r="AB660" s="233">
        <v>3</v>
      </c>
      <c r="AC660" s="233">
        <v>39</v>
      </c>
      <c r="AZ660" s="233">
        <v>2</v>
      </c>
      <c r="BA660" s="233">
        <f>IF(AZ660=1,G660,0)</f>
        <v>0</v>
      </c>
      <c r="BB660" s="233">
        <f>IF(AZ660=2,G660,0)</f>
        <v>0</v>
      </c>
      <c r="BC660" s="233">
        <f>IF(AZ660=3,G660,0)</f>
        <v>0</v>
      </c>
      <c r="BD660" s="233">
        <f>IF(AZ660=4,G660,0)</f>
        <v>0</v>
      </c>
      <c r="BE660" s="233">
        <f>IF(AZ660=5,G660,0)</f>
        <v>0</v>
      </c>
      <c r="CA660" s="260">
        <v>11</v>
      </c>
      <c r="CB660" s="260">
        <v>3</v>
      </c>
    </row>
    <row r="661" spans="1:80">
      <c r="A661" s="269"/>
      <c r="B661" s="272"/>
      <c r="C661" s="1097" t="s">
        <v>973</v>
      </c>
      <c r="D661" s="1098"/>
      <c r="E661" s="273">
        <v>0</v>
      </c>
      <c r="F661" s="274"/>
      <c r="G661" s="275"/>
      <c r="H661" s="276"/>
      <c r="I661" s="270"/>
      <c r="J661" s="277"/>
      <c r="K661" s="270"/>
      <c r="M661" s="271" t="s">
        <v>973</v>
      </c>
      <c r="O661" s="260"/>
    </row>
    <row r="662" spans="1:80">
      <c r="A662" s="269"/>
      <c r="B662" s="272"/>
      <c r="C662" s="1097" t="s">
        <v>976</v>
      </c>
      <c r="D662" s="1098"/>
      <c r="E662" s="273">
        <v>11</v>
      </c>
      <c r="F662" s="274"/>
      <c r="G662" s="275"/>
      <c r="H662" s="276"/>
      <c r="I662" s="270"/>
      <c r="J662" s="277"/>
      <c r="K662" s="270"/>
      <c r="M662" s="271" t="s">
        <v>976</v>
      </c>
      <c r="O662" s="260"/>
    </row>
    <row r="663" spans="1:80">
      <c r="A663" s="261">
        <v>231</v>
      </c>
      <c r="B663" s="262" t="s">
        <v>293</v>
      </c>
      <c r="C663" s="263" t="s">
        <v>977</v>
      </c>
      <c r="D663" s="264" t="s">
        <v>309</v>
      </c>
      <c r="E663" s="265">
        <v>17.3</v>
      </c>
      <c r="F663" s="265"/>
      <c r="G663" s="266">
        <f>E663*F663</f>
        <v>0</v>
      </c>
      <c r="H663" s="267">
        <v>0</v>
      </c>
      <c r="I663" s="268">
        <f>E663*H663</f>
        <v>0</v>
      </c>
      <c r="J663" s="267"/>
      <c r="K663" s="268">
        <f>E663*J663</f>
        <v>0</v>
      </c>
      <c r="O663" s="260">
        <v>2</v>
      </c>
      <c r="AA663" s="233">
        <v>11</v>
      </c>
      <c r="AB663" s="233">
        <v>3</v>
      </c>
      <c r="AC663" s="233">
        <v>37</v>
      </c>
      <c r="AZ663" s="233">
        <v>2</v>
      </c>
      <c r="BA663" s="233">
        <f>IF(AZ663=1,G663,0)</f>
        <v>0</v>
      </c>
      <c r="BB663" s="233">
        <f>IF(AZ663=2,G663,0)</f>
        <v>0</v>
      </c>
      <c r="BC663" s="233">
        <f>IF(AZ663=3,G663,0)</f>
        <v>0</v>
      </c>
      <c r="BD663" s="233">
        <f>IF(AZ663=4,G663,0)</f>
        <v>0</v>
      </c>
      <c r="BE663" s="233">
        <f>IF(AZ663=5,G663,0)</f>
        <v>0</v>
      </c>
      <c r="CA663" s="260">
        <v>11</v>
      </c>
      <c r="CB663" s="260">
        <v>3</v>
      </c>
    </row>
    <row r="664" spans="1:80">
      <c r="A664" s="269"/>
      <c r="B664" s="272"/>
      <c r="C664" s="1097" t="s">
        <v>973</v>
      </c>
      <c r="D664" s="1098"/>
      <c r="E664" s="273">
        <v>0</v>
      </c>
      <c r="F664" s="274"/>
      <c r="G664" s="275"/>
      <c r="H664" s="276"/>
      <c r="I664" s="270"/>
      <c r="J664" s="277"/>
      <c r="K664" s="270"/>
      <c r="M664" s="271" t="s">
        <v>973</v>
      </c>
      <c r="O664" s="260"/>
    </row>
    <row r="665" spans="1:80">
      <c r="A665" s="269"/>
      <c r="B665" s="272"/>
      <c r="C665" s="1097" t="s">
        <v>978</v>
      </c>
      <c r="D665" s="1098"/>
      <c r="E665" s="273">
        <v>17.3</v>
      </c>
      <c r="F665" s="274"/>
      <c r="G665" s="275"/>
      <c r="H665" s="276"/>
      <c r="I665" s="270"/>
      <c r="J665" s="277"/>
      <c r="K665" s="270"/>
      <c r="M665" s="271" t="s">
        <v>978</v>
      </c>
      <c r="O665" s="260"/>
    </row>
    <row r="666" spans="1:80">
      <c r="A666" s="261">
        <v>232</v>
      </c>
      <c r="B666" s="262" t="s">
        <v>295</v>
      </c>
      <c r="C666" s="263" t="s">
        <v>979</v>
      </c>
      <c r="D666" s="264" t="s">
        <v>309</v>
      </c>
      <c r="E666" s="265">
        <v>48.5</v>
      </c>
      <c r="F666" s="265"/>
      <c r="G666" s="266">
        <f>E666*F666</f>
        <v>0</v>
      </c>
      <c r="H666" s="267">
        <v>0</v>
      </c>
      <c r="I666" s="268">
        <f>E666*H666</f>
        <v>0</v>
      </c>
      <c r="J666" s="267"/>
      <c r="K666" s="268">
        <f>E666*J666</f>
        <v>0</v>
      </c>
      <c r="O666" s="260">
        <v>2</v>
      </c>
      <c r="AA666" s="233">
        <v>11</v>
      </c>
      <c r="AB666" s="233">
        <v>3</v>
      </c>
      <c r="AC666" s="233">
        <v>35</v>
      </c>
      <c r="AZ666" s="233">
        <v>2</v>
      </c>
      <c r="BA666" s="233">
        <f>IF(AZ666=1,G666,0)</f>
        <v>0</v>
      </c>
      <c r="BB666" s="233">
        <f>IF(AZ666=2,G666,0)</f>
        <v>0</v>
      </c>
      <c r="BC666" s="233">
        <f>IF(AZ666=3,G666,0)</f>
        <v>0</v>
      </c>
      <c r="BD666" s="233">
        <f>IF(AZ666=4,G666,0)</f>
        <v>0</v>
      </c>
      <c r="BE666" s="233">
        <f>IF(AZ666=5,G666,0)</f>
        <v>0</v>
      </c>
      <c r="CA666" s="260">
        <v>11</v>
      </c>
      <c r="CB666" s="260">
        <v>3</v>
      </c>
    </row>
    <row r="667" spans="1:80">
      <c r="A667" s="269"/>
      <c r="B667" s="272"/>
      <c r="C667" s="1097" t="s">
        <v>973</v>
      </c>
      <c r="D667" s="1098"/>
      <c r="E667" s="273">
        <v>0</v>
      </c>
      <c r="F667" s="274"/>
      <c r="G667" s="275"/>
      <c r="H667" s="276"/>
      <c r="I667" s="270"/>
      <c r="J667" s="277"/>
      <c r="K667" s="270"/>
      <c r="M667" s="271" t="s">
        <v>973</v>
      </c>
      <c r="O667" s="260"/>
    </row>
    <row r="668" spans="1:80">
      <c r="A668" s="269"/>
      <c r="B668" s="272"/>
      <c r="C668" s="1097" t="s">
        <v>980</v>
      </c>
      <c r="D668" s="1098"/>
      <c r="E668" s="273">
        <v>48.5</v>
      </c>
      <c r="F668" s="274"/>
      <c r="G668" s="275"/>
      <c r="H668" s="276"/>
      <c r="I668" s="270"/>
      <c r="J668" s="277"/>
      <c r="K668" s="270"/>
      <c r="M668" s="271" t="s">
        <v>980</v>
      </c>
      <c r="O668" s="260"/>
    </row>
    <row r="669" spans="1:80">
      <c r="A669" s="261">
        <v>233</v>
      </c>
      <c r="B669" s="262" t="s">
        <v>420</v>
      </c>
      <c r="C669" s="263" t="s">
        <v>981</v>
      </c>
      <c r="D669" s="264" t="s">
        <v>309</v>
      </c>
      <c r="E669" s="265">
        <v>31.3</v>
      </c>
      <c r="F669" s="265"/>
      <c r="G669" s="266">
        <f>E669*F669</f>
        <v>0</v>
      </c>
      <c r="H669" s="267">
        <v>0</v>
      </c>
      <c r="I669" s="268">
        <f>E669*H669</f>
        <v>0</v>
      </c>
      <c r="J669" s="267"/>
      <c r="K669" s="268">
        <f>E669*J669</f>
        <v>0</v>
      </c>
      <c r="O669" s="260">
        <v>2</v>
      </c>
      <c r="AA669" s="233">
        <v>11</v>
      </c>
      <c r="AB669" s="233">
        <v>3</v>
      </c>
      <c r="AC669" s="233">
        <v>36</v>
      </c>
      <c r="AZ669" s="233">
        <v>2</v>
      </c>
      <c r="BA669" s="233">
        <f>IF(AZ669=1,G669,0)</f>
        <v>0</v>
      </c>
      <c r="BB669" s="233">
        <f>IF(AZ669=2,G669,0)</f>
        <v>0</v>
      </c>
      <c r="BC669" s="233">
        <f>IF(AZ669=3,G669,0)</f>
        <v>0</v>
      </c>
      <c r="BD669" s="233">
        <f>IF(AZ669=4,G669,0)</f>
        <v>0</v>
      </c>
      <c r="BE669" s="233">
        <f>IF(AZ669=5,G669,0)</f>
        <v>0</v>
      </c>
      <c r="CA669" s="260">
        <v>11</v>
      </c>
      <c r="CB669" s="260">
        <v>3</v>
      </c>
    </row>
    <row r="670" spans="1:80">
      <c r="A670" s="269"/>
      <c r="B670" s="272"/>
      <c r="C670" s="1097" t="s">
        <v>982</v>
      </c>
      <c r="D670" s="1098"/>
      <c r="E670" s="273">
        <v>0</v>
      </c>
      <c r="F670" s="274"/>
      <c r="G670" s="275"/>
      <c r="H670" s="276"/>
      <c r="I670" s="270"/>
      <c r="J670" s="277"/>
      <c r="K670" s="270"/>
      <c r="M670" s="271" t="s">
        <v>982</v>
      </c>
      <c r="O670" s="260"/>
    </row>
    <row r="671" spans="1:80">
      <c r="A671" s="269"/>
      <c r="B671" s="272"/>
      <c r="C671" s="1097" t="s">
        <v>983</v>
      </c>
      <c r="D671" s="1098"/>
      <c r="E671" s="273">
        <v>31.3</v>
      </c>
      <c r="F671" s="274"/>
      <c r="G671" s="275"/>
      <c r="H671" s="276"/>
      <c r="I671" s="270"/>
      <c r="J671" s="277"/>
      <c r="K671" s="270"/>
      <c r="M671" s="271" t="s">
        <v>983</v>
      </c>
      <c r="O671" s="260"/>
    </row>
    <row r="672" spans="1:80">
      <c r="A672" s="261">
        <v>234</v>
      </c>
      <c r="B672" s="262" t="s">
        <v>984</v>
      </c>
      <c r="C672" s="263" t="s">
        <v>985</v>
      </c>
      <c r="D672" s="264" t="s">
        <v>183</v>
      </c>
      <c r="E672" s="265">
        <v>4</v>
      </c>
      <c r="F672" s="265"/>
      <c r="G672" s="266">
        <f>E672*F672</f>
        <v>0</v>
      </c>
      <c r="H672" s="267">
        <v>0</v>
      </c>
      <c r="I672" s="268">
        <f>E672*H672</f>
        <v>0</v>
      </c>
      <c r="J672" s="267"/>
      <c r="K672" s="268">
        <f>E672*J672</f>
        <v>0</v>
      </c>
      <c r="O672" s="260">
        <v>2</v>
      </c>
      <c r="AA672" s="233">
        <v>11</v>
      </c>
      <c r="AB672" s="233">
        <v>3</v>
      </c>
      <c r="AC672" s="233">
        <v>43</v>
      </c>
      <c r="AZ672" s="233">
        <v>2</v>
      </c>
      <c r="BA672" s="233">
        <f>IF(AZ672=1,G672,0)</f>
        <v>0</v>
      </c>
      <c r="BB672" s="233">
        <f>IF(AZ672=2,G672,0)</f>
        <v>0</v>
      </c>
      <c r="BC672" s="233">
        <f>IF(AZ672=3,G672,0)</f>
        <v>0</v>
      </c>
      <c r="BD672" s="233">
        <f>IF(AZ672=4,G672,0)</f>
        <v>0</v>
      </c>
      <c r="BE672" s="233">
        <f>IF(AZ672=5,G672,0)</f>
        <v>0</v>
      </c>
      <c r="CA672" s="260">
        <v>11</v>
      </c>
      <c r="CB672" s="260">
        <v>3</v>
      </c>
    </row>
    <row r="673" spans="1:80">
      <c r="A673" s="269"/>
      <c r="B673" s="272"/>
      <c r="C673" s="1097" t="s">
        <v>986</v>
      </c>
      <c r="D673" s="1098"/>
      <c r="E673" s="273">
        <v>4</v>
      </c>
      <c r="F673" s="274"/>
      <c r="G673" s="275"/>
      <c r="H673" s="276"/>
      <c r="I673" s="270"/>
      <c r="J673" s="277"/>
      <c r="K673" s="270"/>
      <c r="M673" s="271" t="s">
        <v>986</v>
      </c>
      <c r="O673" s="260"/>
    </row>
    <row r="674" spans="1:80">
      <c r="A674" s="261">
        <v>235</v>
      </c>
      <c r="B674" s="262" t="s">
        <v>987</v>
      </c>
      <c r="C674" s="263" t="s">
        <v>988</v>
      </c>
      <c r="D674" s="264" t="s">
        <v>309</v>
      </c>
      <c r="E674" s="265">
        <v>19.8</v>
      </c>
      <c r="F674" s="265"/>
      <c r="G674" s="266">
        <f>E674*F674</f>
        <v>0</v>
      </c>
      <c r="H674" s="267">
        <v>0</v>
      </c>
      <c r="I674" s="268">
        <f>E674*H674</f>
        <v>0</v>
      </c>
      <c r="J674" s="267"/>
      <c r="K674" s="268">
        <f>E674*J674</f>
        <v>0</v>
      </c>
      <c r="O674" s="260">
        <v>2</v>
      </c>
      <c r="AA674" s="233">
        <v>11</v>
      </c>
      <c r="AB674" s="233">
        <v>3</v>
      </c>
      <c r="AC674" s="233">
        <v>42</v>
      </c>
      <c r="AZ674" s="233">
        <v>2</v>
      </c>
      <c r="BA674" s="233">
        <f>IF(AZ674=1,G674,0)</f>
        <v>0</v>
      </c>
      <c r="BB674" s="233">
        <f>IF(AZ674=2,G674,0)</f>
        <v>0</v>
      </c>
      <c r="BC674" s="233">
        <f>IF(AZ674=3,G674,0)</f>
        <v>0</v>
      </c>
      <c r="BD674" s="233">
        <f>IF(AZ674=4,G674,0)</f>
        <v>0</v>
      </c>
      <c r="BE674" s="233">
        <f>IF(AZ674=5,G674,0)</f>
        <v>0</v>
      </c>
      <c r="CA674" s="260">
        <v>11</v>
      </c>
      <c r="CB674" s="260">
        <v>3</v>
      </c>
    </row>
    <row r="675" spans="1:80">
      <c r="A675" s="269"/>
      <c r="B675" s="272"/>
      <c r="C675" s="1097" t="s">
        <v>973</v>
      </c>
      <c r="D675" s="1098"/>
      <c r="E675" s="273">
        <v>0</v>
      </c>
      <c r="F675" s="274"/>
      <c r="G675" s="275"/>
      <c r="H675" s="276"/>
      <c r="I675" s="270"/>
      <c r="J675" s="277"/>
      <c r="K675" s="270"/>
      <c r="M675" s="271" t="s">
        <v>973</v>
      </c>
      <c r="O675" s="260"/>
    </row>
    <row r="676" spans="1:80">
      <c r="A676" s="269"/>
      <c r="B676" s="272"/>
      <c r="C676" s="1097" t="s">
        <v>989</v>
      </c>
      <c r="D676" s="1098"/>
      <c r="E676" s="273">
        <v>19.8</v>
      </c>
      <c r="F676" s="274"/>
      <c r="G676" s="275"/>
      <c r="H676" s="276"/>
      <c r="I676" s="270"/>
      <c r="J676" s="277"/>
      <c r="K676" s="270"/>
      <c r="M676" s="271" t="s">
        <v>989</v>
      </c>
      <c r="O676" s="260"/>
    </row>
    <row r="677" spans="1:80">
      <c r="A677" s="261">
        <v>236</v>
      </c>
      <c r="B677" s="262" t="s">
        <v>990</v>
      </c>
      <c r="C677" s="263" t="s">
        <v>991</v>
      </c>
      <c r="D677" s="264" t="s">
        <v>183</v>
      </c>
      <c r="E677" s="265">
        <v>1</v>
      </c>
      <c r="F677" s="265"/>
      <c r="G677" s="266">
        <f>E677*F677</f>
        <v>0</v>
      </c>
      <c r="H677" s="267">
        <v>0</v>
      </c>
      <c r="I677" s="268">
        <f>E677*H677</f>
        <v>0</v>
      </c>
      <c r="J677" s="267"/>
      <c r="K677" s="268">
        <f>E677*J677</f>
        <v>0</v>
      </c>
      <c r="O677" s="260">
        <v>2</v>
      </c>
      <c r="AA677" s="233">
        <v>11</v>
      </c>
      <c r="AB677" s="233">
        <v>3</v>
      </c>
      <c r="AC677" s="233">
        <v>44</v>
      </c>
      <c r="AZ677" s="233">
        <v>2</v>
      </c>
      <c r="BA677" s="233">
        <f>IF(AZ677=1,G677,0)</f>
        <v>0</v>
      </c>
      <c r="BB677" s="233">
        <f>IF(AZ677=2,G677,0)</f>
        <v>0</v>
      </c>
      <c r="BC677" s="233">
        <f>IF(AZ677=3,G677,0)</f>
        <v>0</v>
      </c>
      <c r="BD677" s="233">
        <f>IF(AZ677=4,G677,0)</f>
        <v>0</v>
      </c>
      <c r="BE677" s="233">
        <f>IF(AZ677=5,G677,0)</f>
        <v>0</v>
      </c>
      <c r="CA677" s="260">
        <v>11</v>
      </c>
      <c r="CB677" s="260">
        <v>3</v>
      </c>
    </row>
    <row r="678" spans="1:80">
      <c r="A678" s="269"/>
      <c r="B678" s="272"/>
      <c r="C678" s="1097" t="s">
        <v>973</v>
      </c>
      <c r="D678" s="1098"/>
      <c r="E678" s="273">
        <v>0</v>
      </c>
      <c r="F678" s="274"/>
      <c r="G678" s="275"/>
      <c r="H678" s="276"/>
      <c r="I678" s="270"/>
      <c r="J678" s="277"/>
      <c r="K678" s="270"/>
      <c r="M678" s="271" t="s">
        <v>973</v>
      </c>
      <c r="O678" s="260"/>
    </row>
    <row r="679" spans="1:80">
      <c r="A679" s="269"/>
      <c r="B679" s="272"/>
      <c r="C679" s="1097" t="s">
        <v>992</v>
      </c>
      <c r="D679" s="1098"/>
      <c r="E679" s="273">
        <v>1</v>
      </c>
      <c r="F679" s="274"/>
      <c r="G679" s="275"/>
      <c r="H679" s="276"/>
      <c r="I679" s="270"/>
      <c r="J679" s="277"/>
      <c r="K679" s="270"/>
      <c r="M679" s="271" t="s">
        <v>992</v>
      </c>
      <c r="O679" s="260"/>
    </row>
    <row r="680" spans="1:80">
      <c r="A680" s="261">
        <v>237</v>
      </c>
      <c r="B680" s="262" t="s">
        <v>993</v>
      </c>
      <c r="C680" s="263" t="s">
        <v>994</v>
      </c>
      <c r="D680" s="264" t="s">
        <v>309</v>
      </c>
      <c r="E680" s="265">
        <v>39.6</v>
      </c>
      <c r="F680" s="265"/>
      <c r="G680" s="266">
        <f>E680*F680</f>
        <v>0</v>
      </c>
      <c r="H680" s="267">
        <v>0</v>
      </c>
      <c r="I680" s="268">
        <f>E680*H680</f>
        <v>0</v>
      </c>
      <c r="J680" s="267"/>
      <c r="K680" s="268">
        <f>E680*J680</f>
        <v>0</v>
      </c>
      <c r="O680" s="260">
        <v>2</v>
      </c>
      <c r="AA680" s="233">
        <v>11</v>
      </c>
      <c r="AB680" s="233">
        <v>3</v>
      </c>
      <c r="AC680" s="233">
        <v>41</v>
      </c>
      <c r="AZ680" s="233">
        <v>2</v>
      </c>
      <c r="BA680" s="233">
        <f>IF(AZ680=1,G680,0)</f>
        <v>0</v>
      </c>
      <c r="BB680" s="233">
        <f>IF(AZ680=2,G680,0)</f>
        <v>0</v>
      </c>
      <c r="BC680" s="233">
        <f>IF(AZ680=3,G680,0)</f>
        <v>0</v>
      </c>
      <c r="BD680" s="233">
        <f>IF(AZ680=4,G680,0)</f>
        <v>0</v>
      </c>
      <c r="BE680" s="233">
        <f>IF(AZ680=5,G680,0)</f>
        <v>0</v>
      </c>
      <c r="CA680" s="260">
        <v>11</v>
      </c>
      <c r="CB680" s="260">
        <v>3</v>
      </c>
    </row>
    <row r="681" spans="1:80">
      <c r="A681" s="269"/>
      <c r="B681" s="272"/>
      <c r="C681" s="1097" t="s">
        <v>973</v>
      </c>
      <c r="D681" s="1098"/>
      <c r="E681" s="273">
        <v>0</v>
      </c>
      <c r="F681" s="274"/>
      <c r="G681" s="275"/>
      <c r="H681" s="276"/>
      <c r="I681" s="270"/>
      <c r="J681" s="277"/>
      <c r="K681" s="270"/>
      <c r="M681" s="271" t="s">
        <v>973</v>
      </c>
      <c r="O681" s="260"/>
    </row>
    <row r="682" spans="1:80">
      <c r="A682" s="269"/>
      <c r="B682" s="272"/>
      <c r="C682" s="1097" t="s">
        <v>995</v>
      </c>
      <c r="D682" s="1098"/>
      <c r="E682" s="273">
        <v>39.6</v>
      </c>
      <c r="F682" s="274"/>
      <c r="G682" s="275"/>
      <c r="H682" s="276"/>
      <c r="I682" s="270"/>
      <c r="J682" s="277"/>
      <c r="K682" s="270"/>
      <c r="M682" s="271" t="s">
        <v>995</v>
      </c>
      <c r="O682" s="260"/>
    </row>
    <row r="683" spans="1:80">
      <c r="A683" s="261">
        <v>238</v>
      </c>
      <c r="B683" s="262" t="s">
        <v>996</v>
      </c>
      <c r="C683" s="263" t="s">
        <v>997</v>
      </c>
      <c r="D683" s="264" t="s">
        <v>309</v>
      </c>
      <c r="E683" s="265">
        <v>21.2</v>
      </c>
      <c r="F683" s="265"/>
      <c r="G683" s="266">
        <f>E683*F683</f>
        <v>0</v>
      </c>
      <c r="H683" s="267">
        <v>0</v>
      </c>
      <c r="I683" s="268">
        <f>E683*H683</f>
        <v>0</v>
      </c>
      <c r="J683" s="267"/>
      <c r="K683" s="268">
        <f>E683*J683</f>
        <v>0</v>
      </c>
      <c r="O683" s="260">
        <v>2</v>
      </c>
      <c r="AA683" s="233">
        <v>11</v>
      </c>
      <c r="AB683" s="233">
        <v>3</v>
      </c>
      <c r="AC683" s="233">
        <v>40</v>
      </c>
      <c r="AZ683" s="233">
        <v>2</v>
      </c>
      <c r="BA683" s="233">
        <f>IF(AZ683=1,G683,0)</f>
        <v>0</v>
      </c>
      <c r="BB683" s="233">
        <f>IF(AZ683=2,G683,0)</f>
        <v>0</v>
      </c>
      <c r="BC683" s="233">
        <f>IF(AZ683=3,G683,0)</f>
        <v>0</v>
      </c>
      <c r="BD683" s="233">
        <f>IF(AZ683=4,G683,0)</f>
        <v>0</v>
      </c>
      <c r="BE683" s="233">
        <f>IF(AZ683=5,G683,0)</f>
        <v>0</v>
      </c>
      <c r="CA683" s="260">
        <v>11</v>
      </c>
      <c r="CB683" s="260">
        <v>3</v>
      </c>
    </row>
    <row r="684" spans="1:80">
      <c r="A684" s="269"/>
      <c r="B684" s="272"/>
      <c r="C684" s="1097" t="s">
        <v>973</v>
      </c>
      <c r="D684" s="1098"/>
      <c r="E684" s="273">
        <v>0</v>
      </c>
      <c r="F684" s="274"/>
      <c r="G684" s="275"/>
      <c r="H684" s="276"/>
      <c r="I684" s="270"/>
      <c r="J684" s="277"/>
      <c r="K684" s="270"/>
      <c r="M684" s="271" t="s">
        <v>973</v>
      </c>
      <c r="O684" s="260"/>
    </row>
    <row r="685" spans="1:80">
      <c r="A685" s="269"/>
      <c r="B685" s="272"/>
      <c r="C685" s="1097" t="s">
        <v>998</v>
      </c>
      <c r="D685" s="1098"/>
      <c r="E685" s="273">
        <v>21.2</v>
      </c>
      <c r="F685" s="274"/>
      <c r="G685" s="275"/>
      <c r="H685" s="276"/>
      <c r="I685" s="270"/>
      <c r="J685" s="277"/>
      <c r="K685" s="270"/>
      <c r="M685" s="271" t="s">
        <v>998</v>
      </c>
      <c r="O685" s="260"/>
    </row>
    <row r="686" spans="1:80">
      <c r="A686" s="261">
        <v>239</v>
      </c>
      <c r="B686" s="262" t="s">
        <v>999</v>
      </c>
      <c r="C686" s="263" t="s">
        <v>1000</v>
      </c>
      <c r="D686" s="264" t="s">
        <v>309</v>
      </c>
      <c r="E686" s="265">
        <v>48.5</v>
      </c>
      <c r="F686" s="265"/>
      <c r="G686" s="266">
        <f>E686*F686</f>
        <v>0</v>
      </c>
      <c r="H686" s="267">
        <v>0</v>
      </c>
      <c r="I686" s="268">
        <f>E686*H686</f>
        <v>0</v>
      </c>
      <c r="J686" s="267"/>
      <c r="K686" s="268">
        <f>E686*J686</f>
        <v>0</v>
      </c>
      <c r="O686" s="260">
        <v>2</v>
      </c>
      <c r="AA686" s="233">
        <v>11</v>
      </c>
      <c r="AB686" s="233">
        <v>3</v>
      </c>
      <c r="AC686" s="233">
        <v>34</v>
      </c>
      <c r="AZ686" s="233">
        <v>2</v>
      </c>
      <c r="BA686" s="233">
        <f>IF(AZ686=1,G686,0)</f>
        <v>0</v>
      </c>
      <c r="BB686" s="233">
        <f>IF(AZ686=2,G686,0)</f>
        <v>0</v>
      </c>
      <c r="BC686" s="233">
        <f>IF(AZ686=3,G686,0)</f>
        <v>0</v>
      </c>
      <c r="BD686" s="233">
        <f>IF(AZ686=4,G686,0)</f>
        <v>0</v>
      </c>
      <c r="BE686" s="233">
        <f>IF(AZ686=5,G686,0)</f>
        <v>0</v>
      </c>
      <c r="CA686" s="260">
        <v>11</v>
      </c>
      <c r="CB686" s="260">
        <v>3</v>
      </c>
    </row>
    <row r="687" spans="1:80">
      <c r="A687" s="269"/>
      <c r="B687" s="272"/>
      <c r="C687" s="1097" t="s">
        <v>973</v>
      </c>
      <c r="D687" s="1098"/>
      <c r="E687" s="273">
        <v>0</v>
      </c>
      <c r="F687" s="274"/>
      <c r="G687" s="275"/>
      <c r="H687" s="276"/>
      <c r="I687" s="270"/>
      <c r="J687" s="277"/>
      <c r="K687" s="270"/>
      <c r="M687" s="271" t="s">
        <v>973</v>
      </c>
      <c r="O687" s="260"/>
    </row>
    <row r="688" spans="1:80">
      <c r="A688" s="269"/>
      <c r="B688" s="272"/>
      <c r="C688" s="1097" t="s">
        <v>1001</v>
      </c>
      <c r="D688" s="1098"/>
      <c r="E688" s="273">
        <v>48.5</v>
      </c>
      <c r="F688" s="274"/>
      <c r="G688" s="275"/>
      <c r="H688" s="276"/>
      <c r="I688" s="270"/>
      <c r="J688" s="277"/>
      <c r="K688" s="270"/>
      <c r="M688" s="271" t="s">
        <v>1001</v>
      </c>
      <c r="O688" s="260"/>
    </row>
    <row r="689" spans="1:80">
      <c r="A689" s="261">
        <v>240</v>
      </c>
      <c r="B689" s="262" t="s">
        <v>1002</v>
      </c>
      <c r="C689" s="263" t="s">
        <v>1003</v>
      </c>
      <c r="D689" s="264" t="s">
        <v>309</v>
      </c>
      <c r="E689" s="265">
        <v>27.3</v>
      </c>
      <c r="F689" s="265"/>
      <c r="G689" s="266">
        <f>E689*F689</f>
        <v>0</v>
      </c>
      <c r="H689" s="267">
        <v>0</v>
      </c>
      <c r="I689" s="268">
        <f>E689*H689</f>
        <v>0</v>
      </c>
      <c r="J689" s="267"/>
      <c r="K689" s="268">
        <f>E689*J689</f>
        <v>0</v>
      </c>
      <c r="O689" s="260">
        <v>2</v>
      </c>
      <c r="AA689" s="233">
        <v>11</v>
      </c>
      <c r="AB689" s="233">
        <v>3</v>
      </c>
      <c r="AC689" s="233">
        <v>26</v>
      </c>
      <c r="AZ689" s="233">
        <v>2</v>
      </c>
      <c r="BA689" s="233">
        <f>IF(AZ689=1,G689,0)</f>
        <v>0</v>
      </c>
      <c r="BB689" s="233">
        <f>IF(AZ689=2,G689,0)</f>
        <v>0</v>
      </c>
      <c r="BC689" s="233">
        <f>IF(AZ689=3,G689,0)</f>
        <v>0</v>
      </c>
      <c r="BD689" s="233">
        <f>IF(AZ689=4,G689,0)</f>
        <v>0</v>
      </c>
      <c r="BE689" s="233">
        <f>IF(AZ689=5,G689,0)</f>
        <v>0</v>
      </c>
      <c r="CA689" s="260">
        <v>11</v>
      </c>
      <c r="CB689" s="260">
        <v>3</v>
      </c>
    </row>
    <row r="690" spans="1:80">
      <c r="A690" s="269"/>
      <c r="B690" s="272"/>
      <c r="C690" s="1097" t="s">
        <v>973</v>
      </c>
      <c r="D690" s="1098"/>
      <c r="E690" s="273">
        <v>0</v>
      </c>
      <c r="F690" s="274"/>
      <c r="G690" s="275"/>
      <c r="H690" s="276"/>
      <c r="I690" s="270"/>
      <c r="J690" s="277"/>
      <c r="K690" s="270"/>
      <c r="M690" s="271" t="s">
        <v>973</v>
      </c>
      <c r="O690" s="260"/>
    </row>
    <row r="691" spans="1:80">
      <c r="A691" s="269"/>
      <c r="B691" s="272"/>
      <c r="C691" s="1097" t="s">
        <v>1004</v>
      </c>
      <c r="D691" s="1098"/>
      <c r="E691" s="273">
        <v>27.3</v>
      </c>
      <c r="F691" s="274"/>
      <c r="G691" s="275"/>
      <c r="H691" s="276"/>
      <c r="I691" s="270"/>
      <c r="J691" s="277"/>
      <c r="K691" s="270"/>
      <c r="M691" s="271" t="s">
        <v>1004</v>
      </c>
      <c r="O691" s="260"/>
    </row>
    <row r="692" spans="1:80">
      <c r="A692" s="261">
        <v>241</v>
      </c>
      <c r="B692" s="262" t="s">
        <v>1005</v>
      </c>
      <c r="C692" s="263" t="s">
        <v>1006</v>
      </c>
      <c r="D692" s="264" t="s">
        <v>309</v>
      </c>
      <c r="E692" s="265">
        <v>2.6</v>
      </c>
      <c r="F692" s="265"/>
      <c r="G692" s="266">
        <f>E692*F692</f>
        <v>0</v>
      </c>
      <c r="H692" s="267">
        <v>0</v>
      </c>
      <c r="I692" s="268">
        <f>E692*H692</f>
        <v>0</v>
      </c>
      <c r="J692" s="267"/>
      <c r="K692" s="268">
        <f>E692*J692</f>
        <v>0</v>
      </c>
      <c r="O692" s="260">
        <v>2</v>
      </c>
      <c r="AA692" s="233">
        <v>11</v>
      </c>
      <c r="AB692" s="233">
        <v>3</v>
      </c>
      <c r="AC692" s="233">
        <v>27</v>
      </c>
      <c r="AZ692" s="233">
        <v>2</v>
      </c>
      <c r="BA692" s="233">
        <f>IF(AZ692=1,G692,0)</f>
        <v>0</v>
      </c>
      <c r="BB692" s="233">
        <f>IF(AZ692=2,G692,0)</f>
        <v>0</v>
      </c>
      <c r="BC692" s="233">
        <f>IF(AZ692=3,G692,0)</f>
        <v>0</v>
      </c>
      <c r="BD692" s="233">
        <f>IF(AZ692=4,G692,0)</f>
        <v>0</v>
      </c>
      <c r="BE692" s="233">
        <f>IF(AZ692=5,G692,0)</f>
        <v>0</v>
      </c>
      <c r="CA692" s="260">
        <v>11</v>
      </c>
      <c r="CB692" s="260">
        <v>3</v>
      </c>
    </row>
    <row r="693" spans="1:80">
      <c r="A693" s="269"/>
      <c r="B693" s="272"/>
      <c r="C693" s="1097" t="s">
        <v>973</v>
      </c>
      <c r="D693" s="1098"/>
      <c r="E693" s="273">
        <v>0</v>
      </c>
      <c r="F693" s="274"/>
      <c r="G693" s="275"/>
      <c r="H693" s="276"/>
      <c r="I693" s="270"/>
      <c r="J693" s="277"/>
      <c r="K693" s="270"/>
      <c r="M693" s="271" t="s">
        <v>973</v>
      </c>
      <c r="O693" s="260"/>
    </row>
    <row r="694" spans="1:80">
      <c r="A694" s="269"/>
      <c r="B694" s="272"/>
      <c r="C694" s="1097" t="s">
        <v>1007</v>
      </c>
      <c r="D694" s="1098"/>
      <c r="E694" s="273">
        <v>2.6</v>
      </c>
      <c r="F694" s="274"/>
      <c r="G694" s="275"/>
      <c r="H694" s="276"/>
      <c r="I694" s="270"/>
      <c r="J694" s="277"/>
      <c r="K694" s="270"/>
      <c r="M694" s="271" t="s">
        <v>1007</v>
      </c>
      <c r="O694" s="260"/>
    </row>
    <row r="695" spans="1:80">
      <c r="A695" s="261">
        <v>242</v>
      </c>
      <c r="B695" s="262" t="s">
        <v>1008</v>
      </c>
      <c r="C695" s="263" t="s">
        <v>1009</v>
      </c>
      <c r="D695" s="264" t="s">
        <v>309</v>
      </c>
      <c r="E695" s="265">
        <v>58.2</v>
      </c>
      <c r="F695" s="265"/>
      <c r="G695" s="266">
        <f>E695*F695</f>
        <v>0</v>
      </c>
      <c r="H695" s="267">
        <v>0</v>
      </c>
      <c r="I695" s="268">
        <f>E695*H695</f>
        <v>0</v>
      </c>
      <c r="J695" s="267"/>
      <c r="K695" s="268">
        <f>E695*J695</f>
        <v>0</v>
      </c>
      <c r="O695" s="260">
        <v>2</v>
      </c>
      <c r="AA695" s="233">
        <v>11</v>
      </c>
      <c r="AB695" s="233">
        <v>3</v>
      </c>
      <c r="AC695" s="233">
        <v>25</v>
      </c>
      <c r="AZ695" s="233">
        <v>2</v>
      </c>
      <c r="BA695" s="233">
        <f>IF(AZ695=1,G695,0)</f>
        <v>0</v>
      </c>
      <c r="BB695" s="233">
        <f>IF(AZ695=2,G695,0)</f>
        <v>0</v>
      </c>
      <c r="BC695" s="233">
        <f>IF(AZ695=3,G695,0)</f>
        <v>0</v>
      </c>
      <c r="BD695" s="233">
        <f>IF(AZ695=4,G695,0)</f>
        <v>0</v>
      </c>
      <c r="BE695" s="233">
        <f>IF(AZ695=5,G695,0)</f>
        <v>0</v>
      </c>
      <c r="CA695" s="260">
        <v>11</v>
      </c>
      <c r="CB695" s="260">
        <v>3</v>
      </c>
    </row>
    <row r="696" spans="1:80">
      <c r="A696" s="269"/>
      <c r="B696" s="272"/>
      <c r="C696" s="1097" t="s">
        <v>973</v>
      </c>
      <c r="D696" s="1098"/>
      <c r="E696" s="273">
        <v>0</v>
      </c>
      <c r="F696" s="274"/>
      <c r="G696" s="275"/>
      <c r="H696" s="276"/>
      <c r="I696" s="270"/>
      <c r="J696" s="277"/>
      <c r="K696" s="270"/>
      <c r="M696" s="271" t="s">
        <v>973</v>
      </c>
      <c r="O696" s="260"/>
    </row>
    <row r="697" spans="1:80">
      <c r="A697" s="269"/>
      <c r="B697" s="272"/>
      <c r="C697" s="1097" t="s">
        <v>1010</v>
      </c>
      <c r="D697" s="1098"/>
      <c r="E697" s="273">
        <v>58.2</v>
      </c>
      <c r="F697" s="274"/>
      <c r="G697" s="275"/>
      <c r="H697" s="276"/>
      <c r="I697" s="270"/>
      <c r="J697" s="277"/>
      <c r="K697" s="270"/>
      <c r="M697" s="271" t="s">
        <v>1010</v>
      </c>
      <c r="O697" s="260"/>
    </row>
    <row r="698" spans="1:80">
      <c r="A698" s="261">
        <v>243</v>
      </c>
      <c r="B698" s="262" t="s">
        <v>1011</v>
      </c>
      <c r="C698" s="263" t="s">
        <v>1012</v>
      </c>
      <c r="D698" s="264" t="s">
        <v>309</v>
      </c>
      <c r="E698" s="265">
        <v>53.8</v>
      </c>
      <c r="F698" s="265"/>
      <c r="G698" s="266">
        <f>E698*F698</f>
        <v>0</v>
      </c>
      <c r="H698" s="267">
        <v>0</v>
      </c>
      <c r="I698" s="268">
        <f>E698*H698</f>
        <v>0</v>
      </c>
      <c r="J698" s="267"/>
      <c r="K698" s="268">
        <f>E698*J698</f>
        <v>0</v>
      </c>
      <c r="O698" s="260">
        <v>2</v>
      </c>
      <c r="AA698" s="233">
        <v>11</v>
      </c>
      <c r="AB698" s="233">
        <v>3</v>
      </c>
      <c r="AC698" s="233">
        <v>28</v>
      </c>
      <c r="AZ698" s="233">
        <v>2</v>
      </c>
      <c r="BA698" s="233">
        <f>IF(AZ698=1,G698,0)</f>
        <v>0</v>
      </c>
      <c r="BB698" s="233">
        <f>IF(AZ698=2,G698,0)</f>
        <v>0</v>
      </c>
      <c r="BC698" s="233">
        <f>IF(AZ698=3,G698,0)</f>
        <v>0</v>
      </c>
      <c r="BD698" s="233">
        <f>IF(AZ698=4,G698,0)</f>
        <v>0</v>
      </c>
      <c r="BE698" s="233">
        <f>IF(AZ698=5,G698,0)</f>
        <v>0</v>
      </c>
      <c r="CA698" s="260">
        <v>11</v>
      </c>
      <c r="CB698" s="260">
        <v>3</v>
      </c>
    </row>
    <row r="699" spans="1:80">
      <c r="A699" s="269"/>
      <c r="B699" s="272"/>
      <c r="C699" s="1097" t="s">
        <v>973</v>
      </c>
      <c r="D699" s="1098"/>
      <c r="E699" s="273">
        <v>0</v>
      </c>
      <c r="F699" s="274"/>
      <c r="G699" s="275"/>
      <c r="H699" s="276"/>
      <c r="I699" s="270"/>
      <c r="J699" s="277"/>
      <c r="K699" s="270"/>
      <c r="M699" s="271" t="s">
        <v>973</v>
      </c>
      <c r="O699" s="260"/>
    </row>
    <row r="700" spans="1:80">
      <c r="A700" s="269"/>
      <c r="B700" s="272"/>
      <c r="C700" s="1097" t="s">
        <v>1013</v>
      </c>
      <c r="D700" s="1098"/>
      <c r="E700" s="273">
        <v>53.8</v>
      </c>
      <c r="F700" s="274"/>
      <c r="G700" s="275"/>
      <c r="H700" s="276"/>
      <c r="I700" s="270"/>
      <c r="J700" s="277"/>
      <c r="K700" s="270"/>
      <c r="M700" s="271" t="s">
        <v>1013</v>
      </c>
      <c r="O700" s="260"/>
    </row>
    <row r="701" spans="1:80">
      <c r="A701" s="261">
        <v>244</v>
      </c>
      <c r="B701" s="262" t="s">
        <v>1014</v>
      </c>
      <c r="C701" s="263" t="s">
        <v>1015</v>
      </c>
      <c r="D701" s="264" t="s">
        <v>309</v>
      </c>
      <c r="E701" s="265">
        <v>22.7</v>
      </c>
      <c r="F701" s="265"/>
      <c r="G701" s="266">
        <f>E701*F701</f>
        <v>0</v>
      </c>
      <c r="H701" s="267">
        <v>0</v>
      </c>
      <c r="I701" s="268">
        <f>E701*H701</f>
        <v>0</v>
      </c>
      <c r="J701" s="267"/>
      <c r="K701" s="268">
        <f>E701*J701</f>
        <v>0</v>
      </c>
      <c r="O701" s="260">
        <v>2</v>
      </c>
      <c r="AA701" s="233">
        <v>11</v>
      </c>
      <c r="AB701" s="233">
        <v>3</v>
      </c>
      <c r="AC701" s="233">
        <v>29</v>
      </c>
      <c r="AZ701" s="233">
        <v>2</v>
      </c>
      <c r="BA701" s="233">
        <f>IF(AZ701=1,G701,0)</f>
        <v>0</v>
      </c>
      <c r="BB701" s="233">
        <f>IF(AZ701=2,G701,0)</f>
        <v>0</v>
      </c>
      <c r="BC701" s="233">
        <f>IF(AZ701=3,G701,0)</f>
        <v>0</v>
      </c>
      <c r="BD701" s="233">
        <f>IF(AZ701=4,G701,0)</f>
        <v>0</v>
      </c>
      <c r="BE701" s="233">
        <f>IF(AZ701=5,G701,0)</f>
        <v>0</v>
      </c>
      <c r="CA701" s="260">
        <v>11</v>
      </c>
      <c r="CB701" s="260">
        <v>3</v>
      </c>
    </row>
    <row r="702" spans="1:80">
      <c r="A702" s="269"/>
      <c r="B702" s="272"/>
      <c r="C702" s="1097" t="s">
        <v>973</v>
      </c>
      <c r="D702" s="1098"/>
      <c r="E702" s="273">
        <v>0</v>
      </c>
      <c r="F702" s="274"/>
      <c r="G702" s="275"/>
      <c r="H702" s="276"/>
      <c r="I702" s="270"/>
      <c r="J702" s="277"/>
      <c r="K702" s="270"/>
      <c r="M702" s="271" t="s">
        <v>973</v>
      </c>
      <c r="O702" s="260"/>
    </row>
    <row r="703" spans="1:80">
      <c r="A703" s="269"/>
      <c r="B703" s="272"/>
      <c r="C703" s="1097" t="s">
        <v>1016</v>
      </c>
      <c r="D703" s="1098"/>
      <c r="E703" s="273">
        <v>22.7</v>
      </c>
      <c r="F703" s="274"/>
      <c r="G703" s="275"/>
      <c r="H703" s="276"/>
      <c r="I703" s="270"/>
      <c r="J703" s="277"/>
      <c r="K703" s="270"/>
      <c r="M703" s="271" t="s">
        <v>1016</v>
      </c>
      <c r="O703" s="260"/>
    </row>
    <row r="704" spans="1:80">
      <c r="A704" s="261">
        <v>245</v>
      </c>
      <c r="B704" s="262" t="s">
        <v>1017</v>
      </c>
      <c r="C704" s="263" t="s">
        <v>1018</v>
      </c>
      <c r="D704" s="264" t="s">
        <v>183</v>
      </c>
      <c r="E704" s="265">
        <v>48</v>
      </c>
      <c r="F704" s="265"/>
      <c r="G704" s="266">
        <f>E704*F704</f>
        <v>0</v>
      </c>
      <c r="H704" s="267">
        <v>0</v>
      </c>
      <c r="I704" s="268">
        <f>E704*H704</f>
        <v>0</v>
      </c>
      <c r="J704" s="267"/>
      <c r="K704" s="268">
        <f>E704*J704</f>
        <v>0</v>
      </c>
      <c r="O704" s="260">
        <v>2</v>
      </c>
      <c r="AA704" s="233">
        <v>11</v>
      </c>
      <c r="AB704" s="233">
        <v>3</v>
      </c>
      <c r="AC704" s="233">
        <v>30</v>
      </c>
      <c r="AZ704" s="233">
        <v>2</v>
      </c>
      <c r="BA704" s="233">
        <f>IF(AZ704=1,G704,0)</f>
        <v>0</v>
      </c>
      <c r="BB704" s="233">
        <f>IF(AZ704=2,G704,0)</f>
        <v>0</v>
      </c>
      <c r="BC704" s="233">
        <f>IF(AZ704=3,G704,0)</f>
        <v>0</v>
      </c>
      <c r="BD704" s="233">
        <f>IF(AZ704=4,G704,0)</f>
        <v>0</v>
      </c>
      <c r="BE704" s="233">
        <f>IF(AZ704=5,G704,0)</f>
        <v>0</v>
      </c>
      <c r="CA704" s="260">
        <v>11</v>
      </c>
      <c r="CB704" s="260">
        <v>3</v>
      </c>
    </row>
    <row r="705" spans="1:80">
      <c r="A705" s="269"/>
      <c r="B705" s="272"/>
      <c r="C705" s="1097" t="s">
        <v>973</v>
      </c>
      <c r="D705" s="1098"/>
      <c r="E705" s="273">
        <v>0</v>
      </c>
      <c r="F705" s="274"/>
      <c r="G705" s="275"/>
      <c r="H705" s="276"/>
      <c r="I705" s="270"/>
      <c r="J705" s="277"/>
      <c r="K705" s="270"/>
      <c r="M705" s="271" t="s">
        <v>973</v>
      </c>
      <c r="O705" s="260"/>
    </row>
    <row r="706" spans="1:80">
      <c r="A706" s="269"/>
      <c r="B706" s="272"/>
      <c r="C706" s="1097" t="s">
        <v>1019</v>
      </c>
      <c r="D706" s="1098"/>
      <c r="E706" s="273">
        <v>48</v>
      </c>
      <c r="F706" s="274"/>
      <c r="G706" s="275"/>
      <c r="H706" s="276"/>
      <c r="I706" s="270"/>
      <c r="J706" s="277"/>
      <c r="K706" s="270"/>
      <c r="M706" s="271" t="s">
        <v>1019</v>
      </c>
      <c r="O706" s="260"/>
    </row>
    <row r="707" spans="1:80">
      <c r="A707" s="261">
        <v>246</v>
      </c>
      <c r="B707" s="262" t="s">
        <v>1020</v>
      </c>
      <c r="C707" s="263" t="s">
        <v>1021</v>
      </c>
      <c r="D707" s="264" t="s">
        <v>309</v>
      </c>
      <c r="E707" s="265">
        <v>19.600000000000001</v>
      </c>
      <c r="F707" s="265"/>
      <c r="G707" s="266">
        <f>E707*F707</f>
        <v>0</v>
      </c>
      <c r="H707" s="267">
        <v>0</v>
      </c>
      <c r="I707" s="268">
        <f>E707*H707</f>
        <v>0</v>
      </c>
      <c r="J707" s="267"/>
      <c r="K707" s="268">
        <f>E707*J707</f>
        <v>0</v>
      </c>
      <c r="O707" s="260">
        <v>2</v>
      </c>
      <c r="AA707" s="233">
        <v>11</v>
      </c>
      <c r="AB707" s="233">
        <v>3</v>
      </c>
      <c r="AC707" s="233">
        <v>24</v>
      </c>
      <c r="AZ707" s="233">
        <v>2</v>
      </c>
      <c r="BA707" s="233">
        <f>IF(AZ707=1,G707,0)</f>
        <v>0</v>
      </c>
      <c r="BB707" s="233">
        <f>IF(AZ707=2,G707,0)</f>
        <v>0</v>
      </c>
      <c r="BC707" s="233">
        <f>IF(AZ707=3,G707,0)</f>
        <v>0</v>
      </c>
      <c r="BD707" s="233">
        <f>IF(AZ707=4,G707,0)</f>
        <v>0</v>
      </c>
      <c r="BE707" s="233">
        <f>IF(AZ707=5,G707,0)</f>
        <v>0</v>
      </c>
      <c r="CA707" s="260">
        <v>11</v>
      </c>
      <c r="CB707" s="260">
        <v>3</v>
      </c>
    </row>
    <row r="708" spans="1:80">
      <c r="A708" s="269"/>
      <c r="B708" s="272"/>
      <c r="C708" s="1097" t="s">
        <v>973</v>
      </c>
      <c r="D708" s="1098"/>
      <c r="E708" s="273">
        <v>0</v>
      </c>
      <c r="F708" s="274"/>
      <c r="G708" s="275"/>
      <c r="H708" s="276"/>
      <c r="I708" s="270"/>
      <c r="J708" s="277"/>
      <c r="K708" s="270"/>
      <c r="M708" s="271" t="s">
        <v>973</v>
      </c>
      <c r="O708" s="260"/>
    </row>
    <row r="709" spans="1:80">
      <c r="A709" s="269"/>
      <c r="B709" s="272"/>
      <c r="C709" s="1097" t="s">
        <v>1022</v>
      </c>
      <c r="D709" s="1098"/>
      <c r="E709" s="273">
        <v>19.600000000000001</v>
      </c>
      <c r="F709" s="274"/>
      <c r="G709" s="275"/>
      <c r="H709" s="276"/>
      <c r="I709" s="270"/>
      <c r="J709" s="277"/>
      <c r="K709" s="270"/>
      <c r="M709" s="271" t="s">
        <v>1022</v>
      </c>
      <c r="O709" s="260"/>
    </row>
    <row r="710" spans="1:80">
      <c r="A710" s="261">
        <v>247</v>
      </c>
      <c r="B710" s="262" t="s">
        <v>1023</v>
      </c>
      <c r="C710" s="263" t="s">
        <v>1024</v>
      </c>
      <c r="D710" s="264" t="s">
        <v>309</v>
      </c>
      <c r="E710" s="265">
        <v>20.3</v>
      </c>
      <c r="F710" s="265"/>
      <c r="G710" s="266">
        <f>E710*F710</f>
        <v>0</v>
      </c>
      <c r="H710" s="267">
        <v>0</v>
      </c>
      <c r="I710" s="268">
        <f>E710*H710</f>
        <v>0</v>
      </c>
      <c r="J710" s="267"/>
      <c r="K710" s="268">
        <f>E710*J710</f>
        <v>0</v>
      </c>
      <c r="O710" s="260">
        <v>2</v>
      </c>
      <c r="AA710" s="233">
        <v>11</v>
      </c>
      <c r="AB710" s="233">
        <v>3</v>
      </c>
      <c r="AC710" s="233">
        <v>23</v>
      </c>
      <c r="AZ710" s="233">
        <v>2</v>
      </c>
      <c r="BA710" s="233">
        <f>IF(AZ710=1,G710,0)</f>
        <v>0</v>
      </c>
      <c r="BB710" s="233">
        <f>IF(AZ710=2,G710,0)</f>
        <v>0</v>
      </c>
      <c r="BC710" s="233">
        <f>IF(AZ710=3,G710,0)</f>
        <v>0</v>
      </c>
      <c r="BD710" s="233">
        <f>IF(AZ710=4,G710,0)</f>
        <v>0</v>
      </c>
      <c r="BE710" s="233">
        <f>IF(AZ710=5,G710,0)</f>
        <v>0</v>
      </c>
      <c r="CA710" s="260">
        <v>11</v>
      </c>
      <c r="CB710" s="260">
        <v>3</v>
      </c>
    </row>
    <row r="711" spans="1:80">
      <c r="A711" s="269"/>
      <c r="B711" s="272"/>
      <c r="C711" s="1097" t="s">
        <v>973</v>
      </c>
      <c r="D711" s="1098"/>
      <c r="E711" s="273">
        <v>0</v>
      </c>
      <c r="F711" s="274"/>
      <c r="G711" s="275"/>
      <c r="H711" s="276"/>
      <c r="I711" s="270"/>
      <c r="J711" s="277"/>
      <c r="K711" s="270"/>
      <c r="M711" s="271" t="s">
        <v>973</v>
      </c>
      <c r="O711" s="260"/>
    </row>
    <row r="712" spans="1:80">
      <c r="A712" s="269"/>
      <c r="B712" s="272"/>
      <c r="C712" s="1097" t="s">
        <v>1025</v>
      </c>
      <c r="D712" s="1098"/>
      <c r="E712" s="273">
        <v>20.3</v>
      </c>
      <c r="F712" s="274"/>
      <c r="G712" s="275"/>
      <c r="H712" s="276"/>
      <c r="I712" s="270"/>
      <c r="J712" s="277"/>
      <c r="K712" s="270"/>
      <c r="M712" s="271" t="s">
        <v>1025</v>
      </c>
      <c r="O712" s="260"/>
    </row>
    <row r="713" spans="1:80">
      <c r="A713" s="261">
        <v>248</v>
      </c>
      <c r="B713" s="262" t="s">
        <v>1026</v>
      </c>
      <c r="C713" s="263" t="s">
        <v>1027</v>
      </c>
      <c r="D713" s="264" t="s">
        <v>309</v>
      </c>
      <c r="E713" s="265">
        <v>20.3</v>
      </c>
      <c r="F713" s="265"/>
      <c r="G713" s="266">
        <f>E713*F713</f>
        <v>0</v>
      </c>
      <c r="H713" s="267">
        <v>0</v>
      </c>
      <c r="I713" s="268">
        <f>E713*H713</f>
        <v>0</v>
      </c>
      <c r="J713" s="267"/>
      <c r="K713" s="268">
        <f>E713*J713</f>
        <v>0</v>
      </c>
      <c r="O713" s="260">
        <v>2</v>
      </c>
      <c r="AA713" s="233">
        <v>11</v>
      </c>
      <c r="AB713" s="233">
        <v>3</v>
      </c>
      <c r="AC713" s="233">
        <v>31</v>
      </c>
      <c r="AZ713" s="233">
        <v>2</v>
      </c>
      <c r="BA713" s="233">
        <f>IF(AZ713=1,G713,0)</f>
        <v>0</v>
      </c>
      <c r="BB713" s="233">
        <f>IF(AZ713=2,G713,0)</f>
        <v>0</v>
      </c>
      <c r="BC713" s="233">
        <f>IF(AZ713=3,G713,0)</f>
        <v>0</v>
      </c>
      <c r="BD713" s="233">
        <f>IF(AZ713=4,G713,0)</f>
        <v>0</v>
      </c>
      <c r="BE713" s="233">
        <f>IF(AZ713=5,G713,0)</f>
        <v>0</v>
      </c>
      <c r="CA713" s="260">
        <v>11</v>
      </c>
      <c r="CB713" s="260">
        <v>3</v>
      </c>
    </row>
    <row r="714" spans="1:80">
      <c r="A714" s="269"/>
      <c r="B714" s="272"/>
      <c r="C714" s="1097" t="s">
        <v>973</v>
      </c>
      <c r="D714" s="1098"/>
      <c r="E714" s="273">
        <v>0</v>
      </c>
      <c r="F714" s="274"/>
      <c r="G714" s="275"/>
      <c r="H714" s="276"/>
      <c r="I714" s="270"/>
      <c r="J714" s="277"/>
      <c r="K714" s="270"/>
      <c r="M714" s="271" t="s">
        <v>973</v>
      </c>
      <c r="O714" s="260"/>
    </row>
    <row r="715" spans="1:80">
      <c r="A715" s="269"/>
      <c r="B715" s="272"/>
      <c r="C715" s="1097" t="s">
        <v>1025</v>
      </c>
      <c r="D715" s="1098"/>
      <c r="E715" s="273">
        <v>20.3</v>
      </c>
      <c r="F715" s="274"/>
      <c r="G715" s="275"/>
      <c r="H715" s="276"/>
      <c r="I715" s="270"/>
      <c r="J715" s="277"/>
      <c r="K715" s="270"/>
      <c r="M715" s="271" t="s">
        <v>1025</v>
      </c>
      <c r="O715" s="260"/>
    </row>
    <row r="716" spans="1:80">
      <c r="A716" s="261">
        <v>249</v>
      </c>
      <c r="B716" s="262" t="s">
        <v>1028</v>
      </c>
      <c r="C716" s="263" t="s">
        <v>1029</v>
      </c>
      <c r="D716" s="264" t="s">
        <v>309</v>
      </c>
      <c r="E716" s="265">
        <v>17.3</v>
      </c>
      <c r="F716" s="265"/>
      <c r="G716" s="266">
        <f>E716*F716</f>
        <v>0</v>
      </c>
      <c r="H716" s="267">
        <v>0</v>
      </c>
      <c r="I716" s="268">
        <f>E716*H716</f>
        <v>0</v>
      </c>
      <c r="J716" s="267"/>
      <c r="K716" s="268">
        <f>E716*J716</f>
        <v>0</v>
      </c>
      <c r="O716" s="260">
        <v>2</v>
      </c>
      <c r="AA716" s="233">
        <v>11</v>
      </c>
      <c r="AB716" s="233">
        <v>3</v>
      </c>
      <c r="AC716" s="233">
        <v>33</v>
      </c>
      <c r="AZ716" s="233">
        <v>2</v>
      </c>
      <c r="BA716" s="233">
        <f>IF(AZ716=1,G716,0)</f>
        <v>0</v>
      </c>
      <c r="BB716" s="233">
        <f>IF(AZ716=2,G716,0)</f>
        <v>0</v>
      </c>
      <c r="BC716" s="233">
        <f>IF(AZ716=3,G716,0)</f>
        <v>0</v>
      </c>
      <c r="BD716" s="233">
        <f>IF(AZ716=4,G716,0)</f>
        <v>0</v>
      </c>
      <c r="BE716" s="233">
        <f>IF(AZ716=5,G716,0)</f>
        <v>0</v>
      </c>
      <c r="CA716" s="260">
        <v>11</v>
      </c>
      <c r="CB716" s="260">
        <v>3</v>
      </c>
    </row>
    <row r="717" spans="1:80">
      <c r="A717" s="269"/>
      <c r="B717" s="272"/>
      <c r="C717" s="1097" t="s">
        <v>973</v>
      </c>
      <c r="D717" s="1098"/>
      <c r="E717" s="273">
        <v>0</v>
      </c>
      <c r="F717" s="274"/>
      <c r="G717" s="275"/>
      <c r="H717" s="276"/>
      <c r="I717" s="270"/>
      <c r="J717" s="277"/>
      <c r="K717" s="270"/>
      <c r="M717" s="271" t="s">
        <v>973</v>
      </c>
      <c r="O717" s="260"/>
    </row>
    <row r="718" spans="1:80">
      <c r="A718" s="269"/>
      <c r="B718" s="272"/>
      <c r="C718" s="1097" t="s">
        <v>1030</v>
      </c>
      <c r="D718" s="1098"/>
      <c r="E718" s="273">
        <v>17.3</v>
      </c>
      <c r="F718" s="274"/>
      <c r="G718" s="275"/>
      <c r="H718" s="276"/>
      <c r="I718" s="270"/>
      <c r="J718" s="277"/>
      <c r="K718" s="270"/>
      <c r="M718" s="271" t="s">
        <v>1030</v>
      </c>
      <c r="O718" s="260"/>
    </row>
    <row r="719" spans="1:80">
      <c r="A719" s="261">
        <v>250</v>
      </c>
      <c r="B719" s="262" t="s">
        <v>1031</v>
      </c>
      <c r="C719" s="263" t="s">
        <v>1032</v>
      </c>
      <c r="D719" s="264" t="s">
        <v>309</v>
      </c>
      <c r="E719" s="265">
        <v>31.5</v>
      </c>
      <c r="F719" s="265"/>
      <c r="G719" s="266">
        <f>E719*F719</f>
        <v>0</v>
      </c>
      <c r="H719" s="267">
        <v>0</v>
      </c>
      <c r="I719" s="268">
        <f>E719*H719</f>
        <v>0</v>
      </c>
      <c r="J719" s="267"/>
      <c r="K719" s="268">
        <f>E719*J719</f>
        <v>0</v>
      </c>
      <c r="O719" s="260">
        <v>2</v>
      </c>
      <c r="AA719" s="233">
        <v>11</v>
      </c>
      <c r="AB719" s="233">
        <v>3</v>
      </c>
      <c r="AC719" s="233">
        <v>32</v>
      </c>
      <c r="AZ719" s="233">
        <v>2</v>
      </c>
      <c r="BA719" s="233">
        <f>IF(AZ719=1,G719,0)</f>
        <v>0</v>
      </c>
      <c r="BB719" s="233">
        <f>IF(AZ719=2,G719,0)</f>
        <v>0</v>
      </c>
      <c r="BC719" s="233">
        <f>IF(AZ719=3,G719,0)</f>
        <v>0</v>
      </c>
      <c r="BD719" s="233">
        <f>IF(AZ719=4,G719,0)</f>
        <v>0</v>
      </c>
      <c r="BE719" s="233">
        <f>IF(AZ719=5,G719,0)</f>
        <v>0</v>
      </c>
      <c r="CA719" s="260">
        <v>11</v>
      </c>
      <c r="CB719" s="260">
        <v>3</v>
      </c>
    </row>
    <row r="720" spans="1:80">
      <c r="A720" s="269"/>
      <c r="B720" s="272"/>
      <c r="C720" s="1097" t="s">
        <v>973</v>
      </c>
      <c r="D720" s="1098"/>
      <c r="E720" s="273">
        <v>0</v>
      </c>
      <c r="F720" s="274"/>
      <c r="G720" s="275"/>
      <c r="H720" s="276"/>
      <c r="I720" s="270"/>
      <c r="J720" s="277"/>
      <c r="K720" s="270"/>
      <c r="M720" s="271" t="s">
        <v>973</v>
      </c>
      <c r="O720" s="260"/>
    </row>
    <row r="721" spans="1:80">
      <c r="A721" s="269"/>
      <c r="B721" s="272"/>
      <c r="C721" s="1097" t="s">
        <v>1033</v>
      </c>
      <c r="D721" s="1098"/>
      <c r="E721" s="273">
        <v>31.5</v>
      </c>
      <c r="F721" s="274"/>
      <c r="G721" s="275"/>
      <c r="H721" s="276"/>
      <c r="I721" s="270"/>
      <c r="J721" s="277"/>
      <c r="K721" s="270"/>
      <c r="M721" s="271" t="s">
        <v>1033</v>
      </c>
      <c r="O721" s="260"/>
    </row>
    <row r="722" spans="1:80">
      <c r="A722" s="278"/>
      <c r="B722" s="279" t="s">
        <v>94</v>
      </c>
      <c r="C722" s="280" t="s">
        <v>971</v>
      </c>
      <c r="D722" s="281"/>
      <c r="E722" s="282"/>
      <c r="F722" s="283"/>
      <c r="G722" s="284">
        <f>SUM(G656:G721)</f>
        <v>0</v>
      </c>
      <c r="H722" s="285"/>
      <c r="I722" s="286">
        <f>SUM(I656:I721)</f>
        <v>0</v>
      </c>
      <c r="J722" s="285"/>
      <c r="K722" s="286">
        <f>SUM(K656:K721)</f>
        <v>0</v>
      </c>
      <c r="O722" s="260">
        <v>4</v>
      </c>
      <c r="BA722" s="287">
        <f>SUM(BA656:BA721)</f>
        <v>0</v>
      </c>
      <c r="BB722" s="287">
        <f>SUM(BB656:BB721)</f>
        <v>0</v>
      </c>
      <c r="BC722" s="287">
        <f>SUM(BC656:BC721)</f>
        <v>0</v>
      </c>
      <c r="BD722" s="287">
        <f>SUM(BD656:BD721)</f>
        <v>0</v>
      </c>
      <c r="BE722" s="287">
        <f>SUM(BE656:BE721)</f>
        <v>0</v>
      </c>
    </row>
    <row r="723" spans="1:80">
      <c r="A723" s="250" t="s">
        <v>90</v>
      </c>
      <c r="B723" s="251" t="s">
        <v>1034</v>
      </c>
      <c r="C723" s="252" t="s">
        <v>1035</v>
      </c>
      <c r="D723" s="253"/>
      <c r="E723" s="254"/>
      <c r="F723" s="254"/>
      <c r="G723" s="255"/>
      <c r="H723" s="256"/>
      <c r="I723" s="257"/>
      <c r="J723" s="258"/>
      <c r="K723" s="259"/>
      <c r="O723" s="260">
        <v>1</v>
      </c>
    </row>
    <row r="724" spans="1:80">
      <c r="A724" s="261">
        <v>251</v>
      </c>
      <c r="B724" s="262" t="s">
        <v>181</v>
      </c>
      <c r="C724" s="263" t="s">
        <v>1037</v>
      </c>
      <c r="D724" s="264" t="s">
        <v>93</v>
      </c>
      <c r="E724" s="265">
        <v>1</v>
      </c>
      <c r="F724" s="265"/>
      <c r="G724" s="266">
        <f>E724*F724</f>
        <v>0</v>
      </c>
      <c r="H724" s="267">
        <v>0</v>
      </c>
      <c r="I724" s="268">
        <f>E724*H724</f>
        <v>0</v>
      </c>
      <c r="J724" s="267"/>
      <c r="K724" s="268">
        <f>E724*J724</f>
        <v>0</v>
      </c>
      <c r="O724" s="260">
        <v>2</v>
      </c>
      <c r="AA724" s="233">
        <v>11</v>
      </c>
      <c r="AB724" s="233">
        <v>3</v>
      </c>
      <c r="AC724" s="233">
        <v>45</v>
      </c>
      <c r="AZ724" s="233">
        <v>2</v>
      </c>
      <c r="BA724" s="233">
        <f>IF(AZ724=1,G724,0)</f>
        <v>0</v>
      </c>
      <c r="BB724" s="233">
        <f>IF(AZ724=2,G724,0)</f>
        <v>0</v>
      </c>
      <c r="BC724" s="233">
        <f>IF(AZ724=3,G724,0)</f>
        <v>0</v>
      </c>
      <c r="BD724" s="233">
        <f>IF(AZ724=4,G724,0)</f>
        <v>0</v>
      </c>
      <c r="BE724" s="233">
        <f>IF(AZ724=5,G724,0)</f>
        <v>0</v>
      </c>
      <c r="CA724" s="260">
        <v>11</v>
      </c>
      <c r="CB724" s="260">
        <v>3</v>
      </c>
    </row>
    <row r="725" spans="1:80">
      <c r="A725" s="269"/>
      <c r="B725" s="272"/>
      <c r="C725" s="1097" t="s">
        <v>1038</v>
      </c>
      <c r="D725" s="1098"/>
      <c r="E725" s="273">
        <v>0</v>
      </c>
      <c r="F725" s="274"/>
      <c r="G725" s="275"/>
      <c r="H725" s="276"/>
      <c r="I725" s="270"/>
      <c r="J725" s="277"/>
      <c r="K725" s="270"/>
      <c r="M725" s="271" t="s">
        <v>1038</v>
      </c>
      <c r="O725" s="260"/>
    </row>
    <row r="726" spans="1:80">
      <c r="A726" s="269"/>
      <c r="B726" s="272"/>
      <c r="C726" s="1097" t="s">
        <v>973</v>
      </c>
      <c r="D726" s="1098"/>
      <c r="E726" s="273">
        <v>0</v>
      </c>
      <c r="F726" s="274"/>
      <c r="G726" s="275"/>
      <c r="H726" s="276"/>
      <c r="I726" s="270"/>
      <c r="J726" s="277"/>
      <c r="K726" s="270"/>
      <c r="M726" s="271" t="s">
        <v>973</v>
      </c>
      <c r="O726" s="260"/>
    </row>
    <row r="727" spans="1:80">
      <c r="A727" s="269"/>
      <c r="B727" s="272"/>
      <c r="C727" s="1097" t="s">
        <v>1039</v>
      </c>
      <c r="D727" s="1098"/>
      <c r="E727" s="273">
        <v>1</v>
      </c>
      <c r="F727" s="274"/>
      <c r="G727" s="275"/>
      <c r="H727" s="276"/>
      <c r="I727" s="270"/>
      <c r="J727" s="277"/>
      <c r="K727" s="270"/>
      <c r="M727" s="271" t="s">
        <v>1039</v>
      </c>
      <c r="O727" s="260"/>
    </row>
    <row r="728" spans="1:80">
      <c r="A728" s="261">
        <v>252</v>
      </c>
      <c r="B728" s="262" t="s">
        <v>185</v>
      </c>
      <c r="C728" s="263" t="s">
        <v>1040</v>
      </c>
      <c r="D728" s="264" t="s">
        <v>93</v>
      </c>
      <c r="E728" s="265">
        <v>1</v>
      </c>
      <c r="F728" s="265"/>
      <c r="G728" s="266">
        <f>E728*F728</f>
        <v>0</v>
      </c>
      <c r="H728" s="267">
        <v>0</v>
      </c>
      <c r="I728" s="268">
        <f>E728*H728</f>
        <v>0</v>
      </c>
      <c r="J728" s="267"/>
      <c r="K728" s="268">
        <f>E728*J728</f>
        <v>0</v>
      </c>
      <c r="O728" s="260">
        <v>2</v>
      </c>
      <c r="AA728" s="233">
        <v>11</v>
      </c>
      <c r="AB728" s="233">
        <v>3</v>
      </c>
      <c r="AC728" s="233">
        <v>63</v>
      </c>
      <c r="AZ728" s="233">
        <v>2</v>
      </c>
      <c r="BA728" s="233">
        <f>IF(AZ728=1,G728,0)</f>
        <v>0</v>
      </c>
      <c r="BB728" s="233">
        <f>IF(AZ728=2,G728,0)</f>
        <v>0</v>
      </c>
      <c r="BC728" s="233">
        <f>IF(AZ728=3,G728,0)</f>
        <v>0</v>
      </c>
      <c r="BD728" s="233">
        <f>IF(AZ728=4,G728,0)</f>
        <v>0</v>
      </c>
      <c r="BE728" s="233">
        <f>IF(AZ728=5,G728,0)</f>
        <v>0</v>
      </c>
      <c r="CA728" s="260">
        <v>11</v>
      </c>
      <c r="CB728" s="260">
        <v>3</v>
      </c>
    </row>
    <row r="729" spans="1:80">
      <c r="A729" s="269"/>
      <c r="B729" s="272"/>
      <c r="C729" s="1097" t="s">
        <v>1038</v>
      </c>
      <c r="D729" s="1098"/>
      <c r="E729" s="273">
        <v>0</v>
      </c>
      <c r="F729" s="274"/>
      <c r="G729" s="275"/>
      <c r="H729" s="276"/>
      <c r="I729" s="270"/>
      <c r="J729" s="277"/>
      <c r="K729" s="270"/>
      <c r="M729" s="271" t="s">
        <v>1038</v>
      </c>
      <c r="O729" s="260"/>
    </row>
    <row r="730" spans="1:80">
      <c r="A730" s="269"/>
      <c r="B730" s="272"/>
      <c r="C730" s="1097" t="s">
        <v>973</v>
      </c>
      <c r="D730" s="1098"/>
      <c r="E730" s="273">
        <v>0</v>
      </c>
      <c r="F730" s="274"/>
      <c r="G730" s="275"/>
      <c r="H730" s="276"/>
      <c r="I730" s="270"/>
      <c r="J730" s="277"/>
      <c r="K730" s="270"/>
      <c r="M730" s="271" t="s">
        <v>973</v>
      </c>
      <c r="O730" s="260"/>
    </row>
    <row r="731" spans="1:80">
      <c r="A731" s="269"/>
      <c r="B731" s="272"/>
      <c r="C731" s="1097" t="s">
        <v>1039</v>
      </c>
      <c r="D731" s="1098"/>
      <c r="E731" s="273">
        <v>1</v>
      </c>
      <c r="F731" s="274"/>
      <c r="G731" s="275"/>
      <c r="H731" s="276"/>
      <c r="I731" s="270"/>
      <c r="J731" s="277"/>
      <c r="K731" s="270"/>
      <c r="M731" s="271" t="s">
        <v>1039</v>
      </c>
      <c r="O731" s="260"/>
    </row>
    <row r="732" spans="1:80">
      <c r="A732" s="269"/>
      <c r="B732" s="272"/>
      <c r="C732" s="1097" t="s">
        <v>1041</v>
      </c>
      <c r="D732" s="1098"/>
      <c r="E732" s="273">
        <v>0</v>
      </c>
      <c r="F732" s="274"/>
      <c r="G732" s="275"/>
      <c r="H732" s="276"/>
      <c r="I732" s="270"/>
      <c r="J732" s="277"/>
      <c r="K732" s="270"/>
      <c r="M732" s="271" t="s">
        <v>1041</v>
      </c>
      <c r="O732" s="260"/>
    </row>
    <row r="733" spans="1:80">
      <c r="A733" s="261">
        <v>253</v>
      </c>
      <c r="B733" s="262" t="s">
        <v>293</v>
      </c>
      <c r="C733" s="263" t="s">
        <v>1042</v>
      </c>
      <c r="D733" s="264" t="s">
        <v>93</v>
      </c>
      <c r="E733" s="265">
        <v>1</v>
      </c>
      <c r="F733" s="265"/>
      <c r="G733" s="266">
        <f>E733*F733</f>
        <v>0</v>
      </c>
      <c r="H733" s="267">
        <v>0</v>
      </c>
      <c r="I733" s="268">
        <f>E733*H733</f>
        <v>0</v>
      </c>
      <c r="J733" s="267"/>
      <c r="K733" s="268">
        <f>E733*J733</f>
        <v>0</v>
      </c>
      <c r="O733" s="260">
        <v>2</v>
      </c>
      <c r="AA733" s="233">
        <v>11</v>
      </c>
      <c r="AB733" s="233">
        <v>3</v>
      </c>
      <c r="AC733" s="233">
        <v>46</v>
      </c>
      <c r="AZ733" s="233">
        <v>2</v>
      </c>
      <c r="BA733" s="233">
        <f>IF(AZ733=1,G733,0)</f>
        <v>0</v>
      </c>
      <c r="BB733" s="233">
        <f>IF(AZ733=2,G733,0)</f>
        <v>0</v>
      </c>
      <c r="BC733" s="233">
        <f>IF(AZ733=3,G733,0)</f>
        <v>0</v>
      </c>
      <c r="BD733" s="233">
        <f>IF(AZ733=4,G733,0)</f>
        <v>0</v>
      </c>
      <c r="BE733" s="233">
        <f>IF(AZ733=5,G733,0)</f>
        <v>0</v>
      </c>
      <c r="CA733" s="260">
        <v>11</v>
      </c>
      <c r="CB733" s="260">
        <v>3</v>
      </c>
    </row>
    <row r="734" spans="1:80">
      <c r="A734" s="269"/>
      <c r="B734" s="272"/>
      <c r="C734" s="1097" t="s">
        <v>1038</v>
      </c>
      <c r="D734" s="1098"/>
      <c r="E734" s="273">
        <v>0</v>
      </c>
      <c r="F734" s="274"/>
      <c r="G734" s="275"/>
      <c r="H734" s="276"/>
      <c r="I734" s="270"/>
      <c r="J734" s="277"/>
      <c r="K734" s="270"/>
      <c r="M734" s="271" t="s">
        <v>1038</v>
      </c>
      <c r="O734" s="260"/>
    </row>
    <row r="735" spans="1:80">
      <c r="A735" s="269"/>
      <c r="B735" s="272"/>
      <c r="C735" s="1097" t="s">
        <v>973</v>
      </c>
      <c r="D735" s="1098"/>
      <c r="E735" s="273">
        <v>0</v>
      </c>
      <c r="F735" s="274"/>
      <c r="G735" s="275"/>
      <c r="H735" s="276"/>
      <c r="I735" s="270"/>
      <c r="J735" s="277"/>
      <c r="K735" s="270"/>
      <c r="M735" s="271" t="s">
        <v>973</v>
      </c>
      <c r="O735" s="260"/>
    </row>
    <row r="736" spans="1:80">
      <c r="A736" s="269"/>
      <c r="B736" s="272"/>
      <c r="C736" s="1097" t="s">
        <v>1039</v>
      </c>
      <c r="D736" s="1098"/>
      <c r="E736" s="273">
        <v>1</v>
      </c>
      <c r="F736" s="274"/>
      <c r="G736" s="275"/>
      <c r="H736" s="276"/>
      <c r="I736" s="270"/>
      <c r="J736" s="277"/>
      <c r="K736" s="270"/>
      <c r="M736" s="271" t="s">
        <v>1039</v>
      </c>
      <c r="O736" s="260"/>
    </row>
    <row r="737" spans="1:80">
      <c r="A737" s="261">
        <v>254</v>
      </c>
      <c r="B737" s="262" t="s">
        <v>295</v>
      </c>
      <c r="C737" s="263" t="s">
        <v>1043</v>
      </c>
      <c r="D737" s="264" t="s">
        <v>93</v>
      </c>
      <c r="E737" s="265">
        <v>1</v>
      </c>
      <c r="F737" s="265"/>
      <c r="G737" s="266">
        <f>E737*F737</f>
        <v>0</v>
      </c>
      <c r="H737" s="267">
        <v>0</v>
      </c>
      <c r="I737" s="268">
        <f>E737*H737</f>
        <v>0</v>
      </c>
      <c r="J737" s="267"/>
      <c r="K737" s="268">
        <f>E737*J737</f>
        <v>0</v>
      </c>
      <c r="O737" s="260">
        <v>2</v>
      </c>
      <c r="AA737" s="233">
        <v>11</v>
      </c>
      <c r="AB737" s="233">
        <v>3</v>
      </c>
      <c r="AC737" s="233">
        <v>62</v>
      </c>
      <c r="AZ737" s="233">
        <v>2</v>
      </c>
      <c r="BA737" s="233">
        <f>IF(AZ737=1,G737,0)</f>
        <v>0</v>
      </c>
      <c r="BB737" s="233">
        <f>IF(AZ737=2,G737,0)</f>
        <v>0</v>
      </c>
      <c r="BC737" s="233">
        <f>IF(AZ737=3,G737,0)</f>
        <v>0</v>
      </c>
      <c r="BD737" s="233">
        <f>IF(AZ737=4,G737,0)</f>
        <v>0</v>
      </c>
      <c r="BE737" s="233">
        <f>IF(AZ737=5,G737,0)</f>
        <v>0</v>
      </c>
      <c r="CA737" s="260">
        <v>11</v>
      </c>
      <c r="CB737" s="260">
        <v>3</v>
      </c>
    </row>
    <row r="738" spans="1:80">
      <c r="A738" s="269"/>
      <c r="B738" s="272"/>
      <c r="C738" s="1097" t="s">
        <v>1038</v>
      </c>
      <c r="D738" s="1098"/>
      <c r="E738" s="273">
        <v>0</v>
      </c>
      <c r="F738" s="274"/>
      <c r="G738" s="275"/>
      <c r="H738" s="276"/>
      <c r="I738" s="270"/>
      <c r="J738" s="277"/>
      <c r="K738" s="270"/>
      <c r="M738" s="271" t="s">
        <v>1038</v>
      </c>
      <c r="O738" s="260"/>
    </row>
    <row r="739" spans="1:80">
      <c r="A739" s="269"/>
      <c r="B739" s="272"/>
      <c r="C739" s="1097" t="s">
        <v>973</v>
      </c>
      <c r="D739" s="1098"/>
      <c r="E739" s="273">
        <v>0</v>
      </c>
      <c r="F739" s="274"/>
      <c r="G739" s="275"/>
      <c r="H739" s="276"/>
      <c r="I739" s="270"/>
      <c r="J739" s="277"/>
      <c r="K739" s="270"/>
      <c r="M739" s="271" t="s">
        <v>973</v>
      </c>
      <c r="O739" s="260"/>
    </row>
    <row r="740" spans="1:80">
      <c r="A740" s="269"/>
      <c r="B740" s="272"/>
      <c r="C740" s="1097" t="s">
        <v>1039</v>
      </c>
      <c r="D740" s="1098"/>
      <c r="E740" s="273">
        <v>1</v>
      </c>
      <c r="F740" s="274"/>
      <c r="G740" s="275"/>
      <c r="H740" s="276"/>
      <c r="I740" s="270"/>
      <c r="J740" s="277"/>
      <c r="K740" s="270"/>
      <c r="M740" s="271" t="s">
        <v>1039</v>
      </c>
      <c r="O740" s="260"/>
    </row>
    <row r="741" spans="1:80">
      <c r="A741" s="269"/>
      <c r="B741" s="272"/>
      <c r="C741" s="1097" t="s">
        <v>1044</v>
      </c>
      <c r="D741" s="1098"/>
      <c r="E741" s="273">
        <v>0</v>
      </c>
      <c r="F741" s="274"/>
      <c r="G741" s="275"/>
      <c r="H741" s="276"/>
      <c r="I741" s="270"/>
      <c r="J741" s="277"/>
      <c r="K741" s="270"/>
      <c r="M741" s="271" t="s">
        <v>1044</v>
      </c>
      <c r="O741" s="260"/>
    </row>
    <row r="742" spans="1:80">
      <c r="A742" s="261">
        <v>255</v>
      </c>
      <c r="B742" s="262" t="s">
        <v>420</v>
      </c>
      <c r="C742" s="263" t="s">
        <v>1045</v>
      </c>
      <c r="D742" s="264" t="s">
        <v>93</v>
      </c>
      <c r="E742" s="265">
        <v>1</v>
      </c>
      <c r="F742" s="265"/>
      <c r="G742" s="266">
        <f>E742*F742</f>
        <v>0</v>
      </c>
      <c r="H742" s="267">
        <v>0</v>
      </c>
      <c r="I742" s="268">
        <f>E742*H742</f>
        <v>0</v>
      </c>
      <c r="J742" s="267"/>
      <c r="K742" s="268">
        <f>E742*J742</f>
        <v>0</v>
      </c>
      <c r="O742" s="260">
        <v>2</v>
      </c>
      <c r="AA742" s="233">
        <v>11</v>
      </c>
      <c r="AB742" s="233">
        <v>3</v>
      </c>
      <c r="AC742" s="233">
        <v>47</v>
      </c>
      <c r="AZ742" s="233">
        <v>2</v>
      </c>
      <c r="BA742" s="233">
        <f>IF(AZ742=1,G742,0)</f>
        <v>0</v>
      </c>
      <c r="BB742" s="233">
        <f>IF(AZ742=2,G742,0)</f>
        <v>0</v>
      </c>
      <c r="BC742" s="233">
        <f>IF(AZ742=3,G742,0)</f>
        <v>0</v>
      </c>
      <c r="BD742" s="233">
        <f>IF(AZ742=4,G742,0)</f>
        <v>0</v>
      </c>
      <c r="BE742" s="233">
        <f>IF(AZ742=5,G742,0)</f>
        <v>0</v>
      </c>
      <c r="CA742" s="260">
        <v>11</v>
      </c>
      <c r="CB742" s="260">
        <v>3</v>
      </c>
    </row>
    <row r="743" spans="1:80">
      <c r="A743" s="269"/>
      <c r="B743" s="272"/>
      <c r="C743" s="1097" t="s">
        <v>1038</v>
      </c>
      <c r="D743" s="1098"/>
      <c r="E743" s="273">
        <v>0</v>
      </c>
      <c r="F743" s="274"/>
      <c r="G743" s="275"/>
      <c r="H743" s="276"/>
      <c r="I743" s="270"/>
      <c r="J743" s="277"/>
      <c r="K743" s="270"/>
      <c r="M743" s="271" t="s">
        <v>1038</v>
      </c>
      <c r="O743" s="260"/>
    </row>
    <row r="744" spans="1:80">
      <c r="A744" s="269"/>
      <c r="B744" s="272"/>
      <c r="C744" s="1097" t="s">
        <v>973</v>
      </c>
      <c r="D744" s="1098"/>
      <c r="E744" s="273">
        <v>0</v>
      </c>
      <c r="F744" s="274"/>
      <c r="G744" s="275"/>
      <c r="H744" s="276"/>
      <c r="I744" s="270"/>
      <c r="J744" s="277"/>
      <c r="K744" s="270"/>
      <c r="M744" s="271" t="s">
        <v>973</v>
      </c>
      <c r="O744" s="260"/>
    </row>
    <row r="745" spans="1:80">
      <c r="A745" s="269"/>
      <c r="B745" s="272"/>
      <c r="C745" s="1097" t="s">
        <v>1039</v>
      </c>
      <c r="D745" s="1098"/>
      <c r="E745" s="273">
        <v>1</v>
      </c>
      <c r="F745" s="274"/>
      <c r="G745" s="275"/>
      <c r="H745" s="276"/>
      <c r="I745" s="270"/>
      <c r="J745" s="277"/>
      <c r="K745" s="270"/>
      <c r="M745" s="271" t="s">
        <v>1039</v>
      </c>
      <c r="O745" s="260"/>
    </row>
    <row r="746" spans="1:80">
      <c r="A746" s="269"/>
      <c r="B746" s="272"/>
      <c r="C746" s="1097" t="s">
        <v>1046</v>
      </c>
      <c r="D746" s="1098"/>
      <c r="E746" s="273">
        <v>0</v>
      </c>
      <c r="F746" s="274"/>
      <c r="G746" s="275"/>
      <c r="H746" s="276"/>
      <c r="I746" s="270"/>
      <c r="J746" s="277"/>
      <c r="K746" s="270"/>
      <c r="M746" s="271" t="s">
        <v>1046</v>
      </c>
      <c r="O746" s="260"/>
    </row>
    <row r="747" spans="1:80">
      <c r="A747" s="261">
        <v>256</v>
      </c>
      <c r="B747" s="262" t="s">
        <v>984</v>
      </c>
      <c r="C747" s="263" t="s">
        <v>1047</v>
      </c>
      <c r="D747" s="264" t="s">
        <v>93</v>
      </c>
      <c r="E747" s="265">
        <v>1</v>
      </c>
      <c r="F747" s="265"/>
      <c r="G747" s="266">
        <f>E747*F747</f>
        <v>0</v>
      </c>
      <c r="H747" s="267">
        <v>0</v>
      </c>
      <c r="I747" s="268">
        <f>E747*H747</f>
        <v>0</v>
      </c>
      <c r="J747" s="267"/>
      <c r="K747" s="268">
        <f>E747*J747</f>
        <v>0</v>
      </c>
      <c r="O747" s="260">
        <v>2</v>
      </c>
      <c r="AA747" s="233">
        <v>11</v>
      </c>
      <c r="AB747" s="233">
        <v>3</v>
      </c>
      <c r="AC747" s="233">
        <v>61</v>
      </c>
      <c r="AZ747" s="233">
        <v>2</v>
      </c>
      <c r="BA747" s="233">
        <f>IF(AZ747=1,G747,0)</f>
        <v>0</v>
      </c>
      <c r="BB747" s="233">
        <f>IF(AZ747=2,G747,0)</f>
        <v>0</v>
      </c>
      <c r="BC747" s="233">
        <f>IF(AZ747=3,G747,0)</f>
        <v>0</v>
      </c>
      <c r="BD747" s="233">
        <f>IF(AZ747=4,G747,0)</f>
        <v>0</v>
      </c>
      <c r="BE747" s="233">
        <f>IF(AZ747=5,G747,0)</f>
        <v>0</v>
      </c>
      <c r="CA747" s="260">
        <v>11</v>
      </c>
      <c r="CB747" s="260">
        <v>3</v>
      </c>
    </row>
    <row r="748" spans="1:80">
      <c r="A748" s="269"/>
      <c r="B748" s="272"/>
      <c r="C748" s="1097" t="s">
        <v>1038</v>
      </c>
      <c r="D748" s="1098"/>
      <c r="E748" s="273">
        <v>0</v>
      </c>
      <c r="F748" s="274"/>
      <c r="G748" s="275"/>
      <c r="H748" s="276"/>
      <c r="I748" s="270"/>
      <c r="J748" s="277"/>
      <c r="K748" s="270"/>
      <c r="M748" s="271" t="s">
        <v>1038</v>
      </c>
      <c r="O748" s="260"/>
    </row>
    <row r="749" spans="1:80">
      <c r="A749" s="269"/>
      <c r="B749" s="272"/>
      <c r="C749" s="1097" t="s">
        <v>1048</v>
      </c>
      <c r="D749" s="1098"/>
      <c r="E749" s="273">
        <v>1</v>
      </c>
      <c r="F749" s="274"/>
      <c r="G749" s="275"/>
      <c r="H749" s="276"/>
      <c r="I749" s="270"/>
      <c r="J749" s="277"/>
      <c r="K749" s="270"/>
      <c r="M749" s="271" t="s">
        <v>1048</v>
      </c>
      <c r="O749" s="260"/>
    </row>
    <row r="750" spans="1:80">
      <c r="A750" s="269"/>
      <c r="B750" s="272"/>
      <c r="C750" s="1097" t="s">
        <v>1049</v>
      </c>
      <c r="D750" s="1098"/>
      <c r="E750" s="273">
        <v>0</v>
      </c>
      <c r="F750" s="274"/>
      <c r="G750" s="275"/>
      <c r="H750" s="276"/>
      <c r="I750" s="270"/>
      <c r="J750" s="277"/>
      <c r="K750" s="270"/>
      <c r="M750" s="271" t="s">
        <v>1049</v>
      </c>
      <c r="O750" s="260"/>
    </row>
    <row r="751" spans="1:80">
      <c r="A751" s="269"/>
      <c r="B751" s="272"/>
      <c r="C751" s="1097" t="s">
        <v>1050</v>
      </c>
      <c r="D751" s="1098"/>
      <c r="E751" s="273">
        <v>0</v>
      </c>
      <c r="F751" s="274"/>
      <c r="G751" s="275"/>
      <c r="H751" s="276"/>
      <c r="I751" s="270"/>
      <c r="J751" s="277"/>
      <c r="K751" s="270"/>
      <c r="M751" s="271" t="s">
        <v>1050</v>
      </c>
      <c r="O751" s="260"/>
    </row>
    <row r="752" spans="1:80">
      <c r="A752" s="261">
        <v>257</v>
      </c>
      <c r="B752" s="262" t="s">
        <v>987</v>
      </c>
      <c r="C752" s="263" t="s">
        <v>1051</v>
      </c>
      <c r="D752" s="264" t="s">
        <v>93</v>
      </c>
      <c r="E752" s="265">
        <v>1</v>
      </c>
      <c r="F752" s="265"/>
      <c r="G752" s="266">
        <f>E752*F752</f>
        <v>0</v>
      </c>
      <c r="H752" s="267">
        <v>0</v>
      </c>
      <c r="I752" s="268">
        <f>E752*H752</f>
        <v>0</v>
      </c>
      <c r="J752" s="267"/>
      <c r="K752" s="268">
        <f>E752*J752</f>
        <v>0</v>
      </c>
      <c r="O752" s="260">
        <v>2</v>
      </c>
      <c r="AA752" s="233">
        <v>11</v>
      </c>
      <c r="AB752" s="233">
        <v>3</v>
      </c>
      <c r="AC752" s="233">
        <v>48</v>
      </c>
      <c r="AZ752" s="233">
        <v>2</v>
      </c>
      <c r="BA752" s="233">
        <f>IF(AZ752=1,G752,0)</f>
        <v>0</v>
      </c>
      <c r="BB752" s="233">
        <f>IF(AZ752=2,G752,0)</f>
        <v>0</v>
      </c>
      <c r="BC752" s="233">
        <f>IF(AZ752=3,G752,0)</f>
        <v>0</v>
      </c>
      <c r="BD752" s="233">
        <f>IF(AZ752=4,G752,0)</f>
        <v>0</v>
      </c>
      <c r="BE752" s="233">
        <f>IF(AZ752=5,G752,0)</f>
        <v>0</v>
      </c>
      <c r="CA752" s="260">
        <v>11</v>
      </c>
      <c r="CB752" s="260">
        <v>3</v>
      </c>
    </row>
    <row r="753" spans="1:80">
      <c r="A753" s="269"/>
      <c r="B753" s="272"/>
      <c r="C753" s="1097" t="s">
        <v>1038</v>
      </c>
      <c r="D753" s="1098"/>
      <c r="E753" s="273">
        <v>0</v>
      </c>
      <c r="F753" s="274"/>
      <c r="G753" s="275"/>
      <c r="H753" s="276"/>
      <c r="I753" s="270"/>
      <c r="J753" s="277"/>
      <c r="K753" s="270"/>
      <c r="M753" s="271" t="s">
        <v>1038</v>
      </c>
      <c r="O753" s="260"/>
    </row>
    <row r="754" spans="1:80">
      <c r="A754" s="269"/>
      <c r="B754" s="272"/>
      <c r="C754" s="1097" t="s">
        <v>973</v>
      </c>
      <c r="D754" s="1098"/>
      <c r="E754" s="273">
        <v>0</v>
      </c>
      <c r="F754" s="274"/>
      <c r="G754" s="275"/>
      <c r="H754" s="276"/>
      <c r="I754" s="270"/>
      <c r="J754" s="277"/>
      <c r="K754" s="270"/>
      <c r="M754" s="271" t="s">
        <v>973</v>
      </c>
      <c r="O754" s="260"/>
    </row>
    <row r="755" spans="1:80">
      <c r="A755" s="269"/>
      <c r="B755" s="272"/>
      <c r="C755" s="1097" t="s">
        <v>1039</v>
      </c>
      <c r="D755" s="1098"/>
      <c r="E755" s="273">
        <v>1</v>
      </c>
      <c r="F755" s="274"/>
      <c r="G755" s="275"/>
      <c r="H755" s="276"/>
      <c r="I755" s="270"/>
      <c r="J755" s="277"/>
      <c r="K755" s="270"/>
      <c r="M755" s="271" t="s">
        <v>1039</v>
      </c>
      <c r="O755" s="260"/>
    </row>
    <row r="756" spans="1:80">
      <c r="A756" s="261">
        <v>258</v>
      </c>
      <c r="B756" s="262" t="s">
        <v>990</v>
      </c>
      <c r="C756" s="263" t="s">
        <v>1052</v>
      </c>
      <c r="D756" s="264" t="s">
        <v>93</v>
      </c>
      <c r="E756" s="265">
        <v>1</v>
      </c>
      <c r="F756" s="265"/>
      <c r="G756" s="266">
        <f>E756*F756</f>
        <v>0</v>
      </c>
      <c r="H756" s="267">
        <v>0</v>
      </c>
      <c r="I756" s="268">
        <f>E756*H756</f>
        <v>0</v>
      </c>
      <c r="J756" s="267"/>
      <c r="K756" s="268">
        <f>E756*J756</f>
        <v>0</v>
      </c>
      <c r="O756" s="260">
        <v>2</v>
      </c>
      <c r="AA756" s="233">
        <v>11</v>
      </c>
      <c r="AB756" s="233">
        <v>3</v>
      </c>
      <c r="AC756" s="233">
        <v>60</v>
      </c>
      <c r="AZ756" s="233">
        <v>2</v>
      </c>
      <c r="BA756" s="233">
        <f>IF(AZ756=1,G756,0)</f>
        <v>0</v>
      </c>
      <c r="BB756" s="233">
        <f>IF(AZ756=2,G756,0)</f>
        <v>0</v>
      </c>
      <c r="BC756" s="233">
        <f>IF(AZ756=3,G756,0)</f>
        <v>0</v>
      </c>
      <c r="BD756" s="233">
        <f>IF(AZ756=4,G756,0)</f>
        <v>0</v>
      </c>
      <c r="BE756" s="233">
        <f>IF(AZ756=5,G756,0)</f>
        <v>0</v>
      </c>
      <c r="CA756" s="260">
        <v>11</v>
      </c>
      <c r="CB756" s="260">
        <v>3</v>
      </c>
    </row>
    <row r="757" spans="1:80">
      <c r="A757" s="269"/>
      <c r="B757" s="272"/>
      <c r="C757" s="1097" t="s">
        <v>1038</v>
      </c>
      <c r="D757" s="1098"/>
      <c r="E757" s="273">
        <v>0</v>
      </c>
      <c r="F757" s="274"/>
      <c r="G757" s="275"/>
      <c r="H757" s="276"/>
      <c r="I757" s="270"/>
      <c r="J757" s="277"/>
      <c r="K757" s="270"/>
      <c r="M757" s="271" t="s">
        <v>1038</v>
      </c>
      <c r="O757" s="260"/>
    </row>
    <row r="758" spans="1:80">
      <c r="A758" s="269"/>
      <c r="B758" s="272"/>
      <c r="C758" s="1097" t="s">
        <v>973</v>
      </c>
      <c r="D758" s="1098"/>
      <c r="E758" s="273">
        <v>0</v>
      </c>
      <c r="F758" s="274"/>
      <c r="G758" s="275"/>
      <c r="H758" s="276"/>
      <c r="I758" s="270"/>
      <c r="J758" s="277"/>
      <c r="K758" s="270"/>
      <c r="M758" s="271" t="s">
        <v>973</v>
      </c>
      <c r="O758" s="260"/>
    </row>
    <row r="759" spans="1:80">
      <c r="A759" s="269"/>
      <c r="B759" s="272"/>
      <c r="C759" s="1097" t="s">
        <v>1039</v>
      </c>
      <c r="D759" s="1098"/>
      <c r="E759" s="273">
        <v>1</v>
      </c>
      <c r="F759" s="274"/>
      <c r="G759" s="275"/>
      <c r="H759" s="276"/>
      <c r="I759" s="270"/>
      <c r="J759" s="277"/>
      <c r="K759" s="270"/>
      <c r="M759" s="271" t="s">
        <v>1039</v>
      </c>
      <c r="O759" s="260"/>
    </row>
    <row r="760" spans="1:80">
      <c r="A760" s="269"/>
      <c r="B760" s="272"/>
      <c r="C760" s="1097" t="s">
        <v>1044</v>
      </c>
      <c r="D760" s="1098"/>
      <c r="E760" s="273">
        <v>0</v>
      </c>
      <c r="F760" s="274"/>
      <c r="G760" s="275"/>
      <c r="H760" s="276"/>
      <c r="I760" s="270"/>
      <c r="J760" s="277"/>
      <c r="K760" s="270"/>
      <c r="M760" s="271" t="s">
        <v>1044</v>
      </c>
      <c r="O760" s="260"/>
    </row>
    <row r="761" spans="1:80">
      <c r="A761" s="261">
        <v>259</v>
      </c>
      <c r="B761" s="262" t="s">
        <v>993</v>
      </c>
      <c r="C761" s="263" t="s">
        <v>1053</v>
      </c>
      <c r="D761" s="264" t="s">
        <v>93</v>
      </c>
      <c r="E761" s="265">
        <v>2</v>
      </c>
      <c r="F761" s="265"/>
      <c r="G761" s="266">
        <f>E761*F761</f>
        <v>0</v>
      </c>
      <c r="H761" s="267">
        <v>0</v>
      </c>
      <c r="I761" s="268">
        <f>E761*H761</f>
        <v>0</v>
      </c>
      <c r="J761" s="267"/>
      <c r="K761" s="268">
        <f>E761*J761</f>
        <v>0</v>
      </c>
      <c r="O761" s="260">
        <v>2</v>
      </c>
      <c r="AA761" s="233">
        <v>11</v>
      </c>
      <c r="AB761" s="233">
        <v>3</v>
      </c>
      <c r="AC761" s="233">
        <v>59</v>
      </c>
      <c r="AZ761" s="233">
        <v>2</v>
      </c>
      <c r="BA761" s="233">
        <f>IF(AZ761=1,G761,0)</f>
        <v>0</v>
      </c>
      <c r="BB761" s="233">
        <f>IF(AZ761=2,G761,0)</f>
        <v>0</v>
      </c>
      <c r="BC761" s="233">
        <f>IF(AZ761=3,G761,0)</f>
        <v>0</v>
      </c>
      <c r="BD761" s="233">
        <f>IF(AZ761=4,G761,0)</f>
        <v>0</v>
      </c>
      <c r="BE761" s="233">
        <f>IF(AZ761=5,G761,0)</f>
        <v>0</v>
      </c>
      <c r="CA761" s="260">
        <v>11</v>
      </c>
      <c r="CB761" s="260">
        <v>3</v>
      </c>
    </row>
    <row r="762" spans="1:80">
      <c r="A762" s="269"/>
      <c r="B762" s="272"/>
      <c r="C762" s="1097" t="s">
        <v>1038</v>
      </c>
      <c r="D762" s="1098"/>
      <c r="E762" s="273">
        <v>0</v>
      </c>
      <c r="F762" s="274"/>
      <c r="G762" s="275"/>
      <c r="H762" s="276"/>
      <c r="I762" s="270"/>
      <c r="J762" s="277"/>
      <c r="K762" s="270"/>
      <c r="M762" s="271" t="s">
        <v>1038</v>
      </c>
      <c r="O762" s="260"/>
    </row>
    <row r="763" spans="1:80">
      <c r="A763" s="269"/>
      <c r="B763" s="272"/>
      <c r="C763" s="1097" t="s">
        <v>973</v>
      </c>
      <c r="D763" s="1098"/>
      <c r="E763" s="273">
        <v>0</v>
      </c>
      <c r="F763" s="274"/>
      <c r="G763" s="275"/>
      <c r="H763" s="276"/>
      <c r="I763" s="270"/>
      <c r="J763" s="277"/>
      <c r="K763" s="270"/>
      <c r="M763" s="271" t="s">
        <v>973</v>
      </c>
      <c r="O763" s="260"/>
    </row>
    <row r="764" spans="1:80">
      <c r="A764" s="269"/>
      <c r="B764" s="272"/>
      <c r="C764" s="1097" t="s">
        <v>1050</v>
      </c>
      <c r="D764" s="1098"/>
      <c r="E764" s="273">
        <v>0</v>
      </c>
      <c r="F764" s="274"/>
      <c r="G764" s="275"/>
      <c r="H764" s="276"/>
      <c r="I764" s="270"/>
      <c r="J764" s="277"/>
      <c r="K764" s="270"/>
      <c r="M764" s="271" t="s">
        <v>1050</v>
      </c>
      <c r="O764" s="260"/>
    </row>
    <row r="765" spans="1:80">
      <c r="A765" s="269"/>
      <c r="B765" s="272"/>
      <c r="C765" s="1097" t="s">
        <v>1054</v>
      </c>
      <c r="D765" s="1098"/>
      <c r="E765" s="273">
        <v>2</v>
      </c>
      <c r="F765" s="274"/>
      <c r="G765" s="275"/>
      <c r="H765" s="276"/>
      <c r="I765" s="270"/>
      <c r="J765" s="277"/>
      <c r="K765" s="270"/>
      <c r="M765" s="271" t="s">
        <v>1054</v>
      </c>
      <c r="O765" s="260"/>
    </row>
    <row r="766" spans="1:80">
      <c r="A766" s="261">
        <v>260</v>
      </c>
      <c r="B766" s="262" t="s">
        <v>996</v>
      </c>
      <c r="C766" s="263" t="s">
        <v>1055</v>
      </c>
      <c r="D766" s="264" t="s">
        <v>93</v>
      </c>
      <c r="E766" s="265">
        <v>7</v>
      </c>
      <c r="F766" s="265"/>
      <c r="G766" s="266">
        <f>E766*F766</f>
        <v>0</v>
      </c>
      <c r="H766" s="267">
        <v>0</v>
      </c>
      <c r="I766" s="268">
        <f>E766*H766</f>
        <v>0</v>
      </c>
      <c r="J766" s="267"/>
      <c r="K766" s="268">
        <f>E766*J766</f>
        <v>0</v>
      </c>
      <c r="O766" s="260">
        <v>2</v>
      </c>
      <c r="AA766" s="233">
        <v>11</v>
      </c>
      <c r="AB766" s="233">
        <v>3</v>
      </c>
      <c r="AC766" s="233">
        <v>58</v>
      </c>
      <c r="AZ766" s="233">
        <v>2</v>
      </c>
      <c r="BA766" s="233">
        <f>IF(AZ766=1,G766,0)</f>
        <v>0</v>
      </c>
      <c r="BB766" s="233">
        <f>IF(AZ766=2,G766,0)</f>
        <v>0</v>
      </c>
      <c r="BC766" s="233">
        <f>IF(AZ766=3,G766,0)</f>
        <v>0</v>
      </c>
      <c r="BD766" s="233">
        <f>IF(AZ766=4,G766,0)</f>
        <v>0</v>
      </c>
      <c r="BE766" s="233">
        <f>IF(AZ766=5,G766,0)</f>
        <v>0</v>
      </c>
      <c r="CA766" s="260">
        <v>11</v>
      </c>
      <c r="CB766" s="260">
        <v>3</v>
      </c>
    </row>
    <row r="767" spans="1:80">
      <c r="A767" s="269"/>
      <c r="B767" s="272"/>
      <c r="C767" s="1097" t="s">
        <v>1038</v>
      </c>
      <c r="D767" s="1098"/>
      <c r="E767" s="273">
        <v>0</v>
      </c>
      <c r="F767" s="274"/>
      <c r="G767" s="275"/>
      <c r="H767" s="276"/>
      <c r="I767" s="270"/>
      <c r="J767" s="277"/>
      <c r="K767" s="270"/>
      <c r="M767" s="271" t="s">
        <v>1038</v>
      </c>
      <c r="O767" s="260"/>
    </row>
    <row r="768" spans="1:80">
      <c r="A768" s="269"/>
      <c r="B768" s="272"/>
      <c r="C768" s="1097" t="s">
        <v>973</v>
      </c>
      <c r="D768" s="1098"/>
      <c r="E768" s="273">
        <v>0</v>
      </c>
      <c r="F768" s="274"/>
      <c r="G768" s="275"/>
      <c r="H768" s="276"/>
      <c r="I768" s="270"/>
      <c r="J768" s="277"/>
      <c r="K768" s="270"/>
      <c r="M768" s="271" t="s">
        <v>973</v>
      </c>
      <c r="O768" s="260"/>
    </row>
    <row r="769" spans="1:80">
      <c r="A769" s="269"/>
      <c r="B769" s="272"/>
      <c r="C769" s="1097" t="s">
        <v>1056</v>
      </c>
      <c r="D769" s="1098"/>
      <c r="E769" s="273">
        <v>7</v>
      </c>
      <c r="F769" s="274"/>
      <c r="G769" s="275"/>
      <c r="H769" s="276"/>
      <c r="I769" s="270"/>
      <c r="J769" s="277"/>
      <c r="K769" s="270"/>
      <c r="M769" s="271" t="s">
        <v>1056</v>
      </c>
      <c r="O769" s="260"/>
    </row>
    <row r="770" spans="1:80">
      <c r="A770" s="261">
        <v>261</v>
      </c>
      <c r="B770" s="262" t="s">
        <v>999</v>
      </c>
      <c r="C770" s="263" t="s">
        <v>1057</v>
      </c>
      <c r="D770" s="264" t="s">
        <v>93</v>
      </c>
      <c r="E770" s="265">
        <v>5</v>
      </c>
      <c r="F770" s="265"/>
      <c r="G770" s="266">
        <f>E770*F770</f>
        <v>0</v>
      </c>
      <c r="H770" s="267">
        <v>0</v>
      </c>
      <c r="I770" s="268">
        <f>E770*H770</f>
        <v>0</v>
      </c>
      <c r="J770" s="267"/>
      <c r="K770" s="268">
        <f>E770*J770</f>
        <v>0</v>
      </c>
      <c r="O770" s="260">
        <v>2</v>
      </c>
      <c r="AA770" s="233">
        <v>11</v>
      </c>
      <c r="AB770" s="233">
        <v>3</v>
      </c>
      <c r="AC770" s="233">
        <v>49</v>
      </c>
      <c r="AZ770" s="233">
        <v>2</v>
      </c>
      <c r="BA770" s="233">
        <f>IF(AZ770=1,G770,0)</f>
        <v>0</v>
      </c>
      <c r="BB770" s="233">
        <f>IF(AZ770=2,G770,0)</f>
        <v>0</v>
      </c>
      <c r="BC770" s="233">
        <f>IF(AZ770=3,G770,0)</f>
        <v>0</v>
      </c>
      <c r="BD770" s="233">
        <f>IF(AZ770=4,G770,0)</f>
        <v>0</v>
      </c>
      <c r="BE770" s="233">
        <f>IF(AZ770=5,G770,0)</f>
        <v>0</v>
      </c>
      <c r="CA770" s="260">
        <v>11</v>
      </c>
      <c r="CB770" s="260">
        <v>3</v>
      </c>
    </row>
    <row r="771" spans="1:80">
      <c r="A771" s="269"/>
      <c r="B771" s="272"/>
      <c r="C771" s="1097" t="s">
        <v>1038</v>
      </c>
      <c r="D771" s="1098"/>
      <c r="E771" s="273">
        <v>0</v>
      </c>
      <c r="F771" s="274"/>
      <c r="G771" s="275"/>
      <c r="H771" s="276"/>
      <c r="I771" s="270"/>
      <c r="J771" s="277"/>
      <c r="K771" s="270"/>
      <c r="M771" s="271" t="s">
        <v>1038</v>
      </c>
      <c r="O771" s="260"/>
    </row>
    <row r="772" spans="1:80">
      <c r="A772" s="269"/>
      <c r="B772" s="272"/>
      <c r="C772" s="1097" t="s">
        <v>973</v>
      </c>
      <c r="D772" s="1098"/>
      <c r="E772" s="273">
        <v>0</v>
      </c>
      <c r="F772" s="274"/>
      <c r="G772" s="275"/>
      <c r="H772" s="276"/>
      <c r="I772" s="270"/>
      <c r="J772" s="277"/>
      <c r="K772" s="270"/>
      <c r="M772" s="271" t="s">
        <v>973</v>
      </c>
      <c r="O772" s="260"/>
    </row>
    <row r="773" spans="1:80">
      <c r="A773" s="269"/>
      <c r="B773" s="272"/>
      <c r="C773" s="1097" t="s">
        <v>1058</v>
      </c>
      <c r="D773" s="1098"/>
      <c r="E773" s="273">
        <v>5</v>
      </c>
      <c r="F773" s="274"/>
      <c r="G773" s="275"/>
      <c r="H773" s="276"/>
      <c r="I773" s="270"/>
      <c r="J773" s="277"/>
      <c r="K773" s="270"/>
      <c r="M773" s="271" t="s">
        <v>1058</v>
      </c>
      <c r="O773" s="260"/>
    </row>
    <row r="774" spans="1:80">
      <c r="A774" s="261">
        <v>262</v>
      </c>
      <c r="B774" s="262" t="s">
        <v>1002</v>
      </c>
      <c r="C774" s="263" t="s">
        <v>1059</v>
      </c>
      <c r="D774" s="264" t="s">
        <v>93</v>
      </c>
      <c r="E774" s="265">
        <v>2</v>
      </c>
      <c r="F774" s="265"/>
      <c r="G774" s="266">
        <f>E774*F774</f>
        <v>0</v>
      </c>
      <c r="H774" s="267">
        <v>0</v>
      </c>
      <c r="I774" s="268">
        <f>E774*H774</f>
        <v>0</v>
      </c>
      <c r="J774" s="267"/>
      <c r="K774" s="268">
        <f>E774*J774</f>
        <v>0</v>
      </c>
      <c r="O774" s="260">
        <v>2</v>
      </c>
      <c r="AA774" s="233">
        <v>11</v>
      </c>
      <c r="AB774" s="233">
        <v>3</v>
      </c>
      <c r="AC774" s="233">
        <v>51</v>
      </c>
      <c r="AZ774" s="233">
        <v>2</v>
      </c>
      <c r="BA774" s="233">
        <f>IF(AZ774=1,G774,0)</f>
        <v>0</v>
      </c>
      <c r="BB774" s="233">
        <f>IF(AZ774=2,G774,0)</f>
        <v>0</v>
      </c>
      <c r="BC774" s="233">
        <f>IF(AZ774=3,G774,0)</f>
        <v>0</v>
      </c>
      <c r="BD774" s="233">
        <f>IF(AZ774=4,G774,0)</f>
        <v>0</v>
      </c>
      <c r="BE774" s="233">
        <f>IF(AZ774=5,G774,0)</f>
        <v>0</v>
      </c>
      <c r="CA774" s="260">
        <v>11</v>
      </c>
      <c r="CB774" s="260">
        <v>3</v>
      </c>
    </row>
    <row r="775" spans="1:80">
      <c r="A775" s="269"/>
      <c r="B775" s="272"/>
      <c r="C775" s="1097" t="s">
        <v>1038</v>
      </c>
      <c r="D775" s="1098"/>
      <c r="E775" s="273">
        <v>0</v>
      </c>
      <c r="F775" s="274"/>
      <c r="G775" s="275"/>
      <c r="H775" s="276"/>
      <c r="I775" s="270"/>
      <c r="J775" s="277"/>
      <c r="K775" s="270"/>
      <c r="M775" s="271" t="s">
        <v>1038</v>
      </c>
      <c r="O775" s="260"/>
    </row>
    <row r="776" spans="1:80">
      <c r="A776" s="269"/>
      <c r="B776" s="272"/>
      <c r="C776" s="1097" t="s">
        <v>973</v>
      </c>
      <c r="D776" s="1098"/>
      <c r="E776" s="273">
        <v>0</v>
      </c>
      <c r="F776" s="274"/>
      <c r="G776" s="275"/>
      <c r="H776" s="276"/>
      <c r="I776" s="270"/>
      <c r="J776" s="277"/>
      <c r="K776" s="270"/>
      <c r="M776" s="271" t="s">
        <v>973</v>
      </c>
      <c r="O776" s="260"/>
    </row>
    <row r="777" spans="1:80">
      <c r="A777" s="269"/>
      <c r="B777" s="272"/>
      <c r="C777" s="1097" t="s">
        <v>1054</v>
      </c>
      <c r="D777" s="1098"/>
      <c r="E777" s="273">
        <v>2</v>
      </c>
      <c r="F777" s="274"/>
      <c r="G777" s="275"/>
      <c r="H777" s="276"/>
      <c r="I777" s="270"/>
      <c r="J777" s="277"/>
      <c r="K777" s="270"/>
      <c r="M777" s="271" t="s">
        <v>1054</v>
      </c>
      <c r="O777" s="260"/>
    </row>
    <row r="778" spans="1:80">
      <c r="A778" s="261">
        <v>263</v>
      </c>
      <c r="B778" s="262" t="s">
        <v>1005</v>
      </c>
      <c r="C778" s="263" t="s">
        <v>1060</v>
      </c>
      <c r="D778" s="264" t="s">
        <v>93</v>
      </c>
      <c r="E778" s="265">
        <v>6</v>
      </c>
      <c r="F778" s="265"/>
      <c r="G778" s="266">
        <f>E778*F778</f>
        <v>0</v>
      </c>
      <c r="H778" s="267">
        <v>0</v>
      </c>
      <c r="I778" s="268">
        <f>E778*H778</f>
        <v>0</v>
      </c>
      <c r="J778" s="267"/>
      <c r="K778" s="268">
        <f>E778*J778</f>
        <v>0</v>
      </c>
      <c r="O778" s="260">
        <v>2</v>
      </c>
      <c r="AA778" s="233">
        <v>11</v>
      </c>
      <c r="AB778" s="233">
        <v>3</v>
      </c>
      <c r="AC778" s="233">
        <v>50</v>
      </c>
      <c r="AZ778" s="233">
        <v>2</v>
      </c>
      <c r="BA778" s="233">
        <f>IF(AZ778=1,G778,0)</f>
        <v>0</v>
      </c>
      <c r="BB778" s="233">
        <f>IF(AZ778=2,G778,0)</f>
        <v>0</v>
      </c>
      <c r="BC778" s="233">
        <f>IF(AZ778=3,G778,0)</f>
        <v>0</v>
      </c>
      <c r="BD778" s="233">
        <f>IF(AZ778=4,G778,0)</f>
        <v>0</v>
      </c>
      <c r="BE778" s="233">
        <f>IF(AZ778=5,G778,0)</f>
        <v>0</v>
      </c>
      <c r="CA778" s="260">
        <v>11</v>
      </c>
      <c r="CB778" s="260">
        <v>3</v>
      </c>
    </row>
    <row r="779" spans="1:80">
      <c r="A779" s="269"/>
      <c r="B779" s="272"/>
      <c r="C779" s="1097" t="s">
        <v>1038</v>
      </c>
      <c r="D779" s="1098"/>
      <c r="E779" s="273">
        <v>0</v>
      </c>
      <c r="F779" s="274"/>
      <c r="G779" s="275"/>
      <c r="H779" s="276"/>
      <c r="I779" s="270"/>
      <c r="J779" s="277"/>
      <c r="K779" s="270"/>
      <c r="M779" s="271" t="s">
        <v>1038</v>
      </c>
      <c r="O779" s="260"/>
    </row>
    <row r="780" spans="1:80">
      <c r="A780" s="269"/>
      <c r="B780" s="272"/>
      <c r="C780" s="1097" t="s">
        <v>973</v>
      </c>
      <c r="D780" s="1098"/>
      <c r="E780" s="273">
        <v>0</v>
      </c>
      <c r="F780" s="274"/>
      <c r="G780" s="275"/>
      <c r="H780" s="276"/>
      <c r="I780" s="270"/>
      <c r="J780" s="277"/>
      <c r="K780" s="270"/>
      <c r="M780" s="271" t="s">
        <v>973</v>
      </c>
      <c r="O780" s="260"/>
    </row>
    <row r="781" spans="1:80">
      <c r="A781" s="269"/>
      <c r="B781" s="272"/>
      <c r="C781" s="1097" t="s">
        <v>1061</v>
      </c>
      <c r="D781" s="1098"/>
      <c r="E781" s="273">
        <v>6</v>
      </c>
      <c r="F781" s="274"/>
      <c r="G781" s="275"/>
      <c r="H781" s="276"/>
      <c r="I781" s="270"/>
      <c r="J781" s="277"/>
      <c r="K781" s="270"/>
      <c r="M781" s="271" t="s">
        <v>1061</v>
      </c>
      <c r="O781" s="260"/>
    </row>
    <row r="782" spans="1:80">
      <c r="A782" s="261">
        <v>264</v>
      </c>
      <c r="B782" s="262" t="s">
        <v>1008</v>
      </c>
      <c r="C782" s="263" t="s">
        <v>1062</v>
      </c>
      <c r="D782" s="264" t="s">
        <v>93</v>
      </c>
      <c r="E782" s="265">
        <v>3</v>
      </c>
      <c r="F782" s="265"/>
      <c r="G782" s="266">
        <f>E782*F782</f>
        <v>0</v>
      </c>
      <c r="H782" s="267">
        <v>0</v>
      </c>
      <c r="I782" s="268">
        <f>E782*H782</f>
        <v>0</v>
      </c>
      <c r="J782" s="267"/>
      <c r="K782" s="268">
        <f>E782*J782</f>
        <v>0</v>
      </c>
      <c r="O782" s="260">
        <v>2</v>
      </c>
      <c r="AA782" s="233">
        <v>11</v>
      </c>
      <c r="AB782" s="233">
        <v>3</v>
      </c>
      <c r="AC782" s="233">
        <v>57</v>
      </c>
      <c r="AZ782" s="233">
        <v>2</v>
      </c>
      <c r="BA782" s="233">
        <f>IF(AZ782=1,G782,0)</f>
        <v>0</v>
      </c>
      <c r="BB782" s="233">
        <f>IF(AZ782=2,G782,0)</f>
        <v>0</v>
      </c>
      <c r="BC782" s="233">
        <f>IF(AZ782=3,G782,0)</f>
        <v>0</v>
      </c>
      <c r="BD782" s="233">
        <f>IF(AZ782=4,G782,0)</f>
        <v>0</v>
      </c>
      <c r="BE782" s="233">
        <f>IF(AZ782=5,G782,0)</f>
        <v>0</v>
      </c>
      <c r="CA782" s="260">
        <v>11</v>
      </c>
      <c r="CB782" s="260">
        <v>3</v>
      </c>
    </row>
    <row r="783" spans="1:80">
      <c r="A783" s="269"/>
      <c r="B783" s="272"/>
      <c r="C783" s="1097" t="s">
        <v>1038</v>
      </c>
      <c r="D783" s="1098"/>
      <c r="E783" s="273">
        <v>0</v>
      </c>
      <c r="F783" s="274"/>
      <c r="G783" s="275"/>
      <c r="H783" s="276"/>
      <c r="I783" s="270"/>
      <c r="J783" s="277"/>
      <c r="K783" s="270"/>
      <c r="M783" s="271" t="s">
        <v>1038</v>
      </c>
      <c r="O783" s="260"/>
    </row>
    <row r="784" spans="1:80">
      <c r="A784" s="269"/>
      <c r="B784" s="272"/>
      <c r="C784" s="1097" t="s">
        <v>973</v>
      </c>
      <c r="D784" s="1098"/>
      <c r="E784" s="273">
        <v>0</v>
      </c>
      <c r="F784" s="274"/>
      <c r="G784" s="275"/>
      <c r="H784" s="276"/>
      <c r="I784" s="270"/>
      <c r="J784" s="277"/>
      <c r="K784" s="270"/>
      <c r="M784" s="271" t="s">
        <v>973</v>
      </c>
      <c r="O784" s="260"/>
    </row>
    <row r="785" spans="1:80">
      <c r="A785" s="269"/>
      <c r="B785" s="272"/>
      <c r="C785" s="1097" t="s">
        <v>1063</v>
      </c>
      <c r="D785" s="1098"/>
      <c r="E785" s="273">
        <v>3</v>
      </c>
      <c r="F785" s="274"/>
      <c r="G785" s="275"/>
      <c r="H785" s="276"/>
      <c r="I785" s="270"/>
      <c r="J785" s="277"/>
      <c r="K785" s="270"/>
      <c r="M785" s="271" t="s">
        <v>1063</v>
      </c>
      <c r="O785" s="260"/>
    </row>
    <row r="786" spans="1:80">
      <c r="A786" s="261">
        <v>265</v>
      </c>
      <c r="B786" s="262" t="s">
        <v>1011</v>
      </c>
      <c r="C786" s="263" t="s">
        <v>1064</v>
      </c>
      <c r="D786" s="264" t="s">
        <v>93</v>
      </c>
      <c r="E786" s="265">
        <v>1</v>
      </c>
      <c r="F786" s="265"/>
      <c r="G786" s="266">
        <f>E786*F786</f>
        <v>0</v>
      </c>
      <c r="H786" s="267">
        <v>0</v>
      </c>
      <c r="I786" s="268">
        <f>E786*H786</f>
        <v>0</v>
      </c>
      <c r="J786" s="267"/>
      <c r="K786" s="268">
        <f>E786*J786</f>
        <v>0</v>
      </c>
      <c r="O786" s="260">
        <v>2</v>
      </c>
      <c r="AA786" s="233">
        <v>11</v>
      </c>
      <c r="AB786" s="233">
        <v>3</v>
      </c>
      <c r="AC786" s="233">
        <v>53</v>
      </c>
      <c r="AZ786" s="233">
        <v>2</v>
      </c>
      <c r="BA786" s="233">
        <f>IF(AZ786=1,G786,0)</f>
        <v>0</v>
      </c>
      <c r="BB786" s="233">
        <f>IF(AZ786=2,G786,0)</f>
        <v>0</v>
      </c>
      <c r="BC786" s="233">
        <f>IF(AZ786=3,G786,0)</f>
        <v>0</v>
      </c>
      <c r="BD786" s="233">
        <f>IF(AZ786=4,G786,0)</f>
        <v>0</v>
      </c>
      <c r="BE786" s="233">
        <f>IF(AZ786=5,G786,0)</f>
        <v>0</v>
      </c>
      <c r="CA786" s="260">
        <v>11</v>
      </c>
      <c r="CB786" s="260">
        <v>3</v>
      </c>
    </row>
    <row r="787" spans="1:80">
      <c r="A787" s="269"/>
      <c r="B787" s="272"/>
      <c r="C787" s="1097" t="s">
        <v>1038</v>
      </c>
      <c r="D787" s="1098"/>
      <c r="E787" s="273">
        <v>0</v>
      </c>
      <c r="F787" s="274"/>
      <c r="G787" s="275"/>
      <c r="H787" s="276"/>
      <c r="I787" s="270"/>
      <c r="J787" s="277"/>
      <c r="K787" s="270"/>
      <c r="M787" s="271" t="s">
        <v>1038</v>
      </c>
      <c r="O787" s="260"/>
    </row>
    <row r="788" spans="1:80">
      <c r="A788" s="269"/>
      <c r="B788" s="272"/>
      <c r="C788" s="1097" t="s">
        <v>1048</v>
      </c>
      <c r="D788" s="1098"/>
      <c r="E788" s="273">
        <v>1</v>
      </c>
      <c r="F788" s="274"/>
      <c r="G788" s="275"/>
      <c r="H788" s="276"/>
      <c r="I788" s="270"/>
      <c r="J788" s="277"/>
      <c r="K788" s="270"/>
      <c r="M788" s="271" t="s">
        <v>1048</v>
      </c>
      <c r="O788" s="260"/>
    </row>
    <row r="789" spans="1:80">
      <c r="A789" s="269"/>
      <c r="B789" s="272"/>
      <c r="C789" s="1097" t="s">
        <v>1049</v>
      </c>
      <c r="D789" s="1098"/>
      <c r="E789" s="273">
        <v>0</v>
      </c>
      <c r="F789" s="274"/>
      <c r="G789" s="275"/>
      <c r="H789" s="276"/>
      <c r="I789" s="270"/>
      <c r="J789" s="277"/>
      <c r="K789" s="270"/>
      <c r="M789" s="271" t="s">
        <v>1049</v>
      </c>
      <c r="O789" s="260"/>
    </row>
    <row r="790" spans="1:80">
      <c r="A790" s="269"/>
      <c r="B790" s="272"/>
      <c r="C790" s="1097" t="s">
        <v>1050</v>
      </c>
      <c r="D790" s="1098"/>
      <c r="E790" s="273">
        <v>0</v>
      </c>
      <c r="F790" s="274"/>
      <c r="G790" s="275"/>
      <c r="H790" s="276"/>
      <c r="I790" s="270"/>
      <c r="J790" s="277"/>
      <c r="K790" s="270"/>
      <c r="M790" s="271" t="s">
        <v>1050</v>
      </c>
      <c r="O790" s="260"/>
    </row>
    <row r="791" spans="1:80">
      <c r="A791" s="261">
        <v>266</v>
      </c>
      <c r="B791" s="262" t="s">
        <v>1014</v>
      </c>
      <c r="C791" s="263" t="s">
        <v>1065</v>
      </c>
      <c r="D791" s="264" t="s">
        <v>93</v>
      </c>
      <c r="E791" s="265">
        <v>2</v>
      </c>
      <c r="F791" s="265"/>
      <c r="G791" s="266">
        <f>E791*F791</f>
        <v>0</v>
      </c>
      <c r="H791" s="267">
        <v>0</v>
      </c>
      <c r="I791" s="268">
        <f>E791*H791</f>
        <v>0</v>
      </c>
      <c r="J791" s="267"/>
      <c r="K791" s="268">
        <f>E791*J791</f>
        <v>0</v>
      </c>
      <c r="O791" s="260">
        <v>2</v>
      </c>
      <c r="AA791" s="233">
        <v>11</v>
      </c>
      <c r="AB791" s="233">
        <v>3</v>
      </c>
      <c r="AC791" s="233">
        <v>52</v>
      </c>
      <c r="AZ791" s="233">
        <v>2</v>
      </c>
      <c r="BA791" s="233">
        <f>IF(AZ791=1,G791,0)</f>
        <v>0</v>
      </c>
      <c r="BB791" s="233">
        <f>IF(AZ791=2,G791,0)</f>
        <v>0</v>
      </c>
      <c r="BC791" s="233">
        <f>IF(AZ791=3,G791,0)</f>
        <v>0</v>
      </c>
      <c r="BD791" s="233">
        <f>IF(AZ791=4,G791,0)</f>
        <v>0</v>
      </c>
      <c r="BE791" s="233">
        <f>IF(AZ791=5,G791,0)</f>
        <v>0</v>
      </c>
      <c r="CA791" s="260">
        <v>11</v>
      </c>
      <c r="CB791" s="260">
        <v>3</v>
      </c>
    </row>
    <row r="792" spans="1:80">
      <c r="A792" s="269"/>
      <c r="B792" s="272"/>
      <c r="C792" s="1097" t="s">
        <v>1038</v>
      </c>
      <c r="D792" s="1098"/>
      <c r="E792" s="273">
        <v>0</v>
      </c>
      <c r="F792" s="274"/>
      <c r="G792" s="275"/>
      <c r="H792" s="276"/>
      <c r="I792" s="270"/>
      <c r="J792" s="277"/>
      <c r="K792" s="270"/>
      <c r="M792" s="271" t="s">
        <v>1038</v>
      </c>
      <c r="O792" s="260"/>
    </row>
    <row r="793" spans="1:80">
      <c r="A793" s="269"/>
      <c r="B793" s="272"/>
      <c r="C793" s="1097" t="s">
        <v>973</v>
      </c>
      <c r="D793" s="1098"/>
      <c r="E793" s="273">
        <v>0</v>
      </c>
      <c r="F793" s="274"/>
      <c r="G793" s="275"/>
      <c r="H793" s="276"/>
      <c r="I793" s="270"/>
      <c r="J793" s="277"/>
      <c r="K793" s="270"/>
      <c r="M793" s="271" t="s">
        <v>973</v>
      </c>
      <c r="O793" s="260"/>
    </row>
    <row r="794" spans="1:80">
      <c r="A794" s="269"/>
      <c r="B794" s="272"/>
      <c r="C794" s="1097" t="s">
        <v>1054</v>
      </c>
      <c r="D794" s="1098"/>
      <c r="E794" s="273">
        <v>2</v>
      </c>
      <c r="F794" s="274"/>
      <c r="G794" s="275"/>
      <c r="H794" s="276"/>
      <c r="I794" s="270"/>
      <c r="J794" s="277"/>
      <c r="K794" s="270"/>
      <c r="M794" s="271" t="s">
        <v>1054</v>
      </c>
      <c r="O794" s="260"/>
    </row>
    <row r="795" spans="1:80">
      <c r="A795" s="261">
        <v>267</v>
      </c>
      <c r="B795" s="262" t="s">
        <v>1017</v>
      </c>
      <c r="C795" s="263" t="s">
        <v>1066</v>
      </c>
      <c r="D795" s="264" t="s">
        <v>93</v>
      </c>
      <c r="E795" s="265">
        <v>1</v>
      </c>
      <c r="F795" s="265"/>
      <c r="G795" s="266">
        <f>E795*F795</f>
        <v>0</v>
      </c>
      <c r="H795" s="267">
        <v>0</v>
      </c>
      <c r="I795" s="268">
        <f>E795*H795</f>
        <v>0</v>
      </c>
      <c r="J795" s="267"/>
      <c r="K795" s="268">
        <f>E795*J795</f>
        <v>0</v>
      </c>
      <c r="O795" s="260">
        <v>2</v>
      </c>
      <c r="AA795" s="233">
        <v>11</v>
      </c>
      <c r="AB795" s="233">
        <v>3</v>
      </c>
      <c r="AC795" s="233">
        <v>54</v>
      </c>
      <c r="AZ795" s="233">
        <v>2</v>
      </c>
      <c r="BA795" s="233">
        <f>IF(AZ795=1,G795,0)</f>
        <v>0</v>
      </c>
      <c r="BB795" s="233">
        <f>IF(AZ795=2,G795,0)</f>
        <v>0</v>
      </c>
      <c r="BC795" s="233">
        <f>IF(AZ795=3,G795,0)</f>
        <v>0</v>
      </c>
      <c r="BD795" s="233">
        <f>IF(AZ795=4,G795,0)</f>
        <v>0</v>
      </c>
      <c r="BE795" s="233">
        <f>IF(AZ795=5,G795,0)</f>
        <v>0</v>
      </c>
      <c r="CA795" s="260">
        <v>11</v>
      </c>
      <c r="CB795" s="260">
        <v>3</v>
      </c>
    </row>
    <row r="796" spans="1:80">
      <c r="A796" s="269"/>
      <c r="B796" s="272"/>
      <c r="C796" s="1097" t="s">
        <v>1038</v>
      </c>
      <c r="D796" s="1098"/>
      <c r="E796" s="273">
        <v>0</v>
      </c>
      <c r="F796" s="274"/>
      <c r="G796" s="275"/>
      <c r="H796" s="276"/>
      <c r="I796" s="270"/>
      <c r="J796" s="277"/>
      <c r="K796" s="270"/>
      <c r="M796" s="271" t="s">
        <v>1038</v>
      </c>
      <c r="O796" s="260"/>
    </row>
    <row r="797" spans="1:80">
      <c r="A797" s="269"/>
      <c r="B797" s="272"/>
      <c r="C797" s="1097" t="s">
        <v>973</v>
      </c>
      <c r="D797" s="1098"/>
      <c r="E797" s="273">
        <v>0</v>
      </c>
      <c r="F797" s="274"/>
      <c r="G797" s="275"/>
      <c r="H797" s="276"/>
      <c r="I797" s="270"/>
      <c r="J797" s="277"/>
      <c r="K797" s="270"/>
      <c r="M797" s="271" t="s">
        <v>973</v>
      </c>
      <c r="O797" s="260"/>
    </row>
    <row r="798" spans="1:80">
      <c r="A798" s="269"/>
      <c r="B798" s="272"/>
      <c r="C798" s="1097" t="s">
        <v>1039</v>
      </c>
      <c r="D798" s="1098"/>
      <c r="E798" s="273">
        <v>1</v>
      </c>
      <c r="F798" s="274"/>
      <c r="G798" s="275"/>
      <c r="H798" s="276"/>
      <c r="I798" s="270"/>
      <c r="J798" s="277"/>
      <c r="K798" s="270"/>
      <c r="M798" s="271" t="s">
        <v>1039</v>
      </c>
      <c r="O798" s="260"/>
    </row>
    <row r="799" spans="1:80">
      <c r="A799" s="269"/>
      <c r="B799" s="272"/>
      <c r="C799" s="1097" t="s">
        <v>1067</v>
      </c>
      <c r="D799" s="1098"/>
      <c r="E799" s="273">
        <v>0</v>
      </c>
      <c r="F799" s="274"/>
      <c r="G799" s="275"/>
      <c r="H799" s="276"/>
      <c r="I799" s="270"/>
      <c r="J799" s="277"/>
      <c r="K799" s="270"/>
      <c r="M799" s="271" t="s">
        <v>1067</v>
      </c>
      <c r="O799" s="260"/>
    </row>
    <row r="800" spans="1:80">
      <c r="A800" s="261">
        <v>268</v>
      </c>
      <c r="B800" s="262" t="s">
        <v>1020</v>
      </c>
      <c r="C800" s="263" t="s">
        <v>1068</v>
      </c>
      <c r="D800" s="264" t="s">
        <v>93</v>
      </c>
      <c r="E800" s="265">
        <v>1</v>
      </c>
      <c r="F800" s="265"/>
      <c r="G800" s="266">
        <f>E800*F800</f>
        <v>0</v>
      </c>
      <c r="H800" s="267">
        <v>0</v>
      </c>
      <c r="I800" s="268">
        <f>E800*H800</f>
        <v>0</v>
      </c>
      <c r="J800" s="267"/>
      <c r="K800" s="268">
        <f>E800*J800</f>
        <v>0</v>
      </c>
      <c r="O800" s="260">
        <v>2</v>
      </c>
      <c r="AA800" s="233">
        <v>11</v>
      </c>
      <c r="AB800" s="233">
        <v>3</v>
      </c>
      <c r="AC800" s="233">
        <v>56</v>
      </c>
      <c r="AZ800" s="233">
        <v>2</v>
      </c>
      <c r="BA800" s="233">
        <f>IF(AZ800=1,G800,0)</f>
        <v>0</v>
      </c>
      <c r="BB800" s="233">
        <f>IF(AZ800=2,G800,0)</f>
        <v>0</v>
      </c>
      <c r="BC800" s="233">
        <f>IF(AZ800=3,G800,0)</f>
        <v>0</v>
      </c>
      <c r="BD800" s="233">
        <f>IF(AZ800=4,G800,0)</f>
        <v>0</v>
      </c>
      <c r="BE800" s="233">
        <f>IF(AZ800=5,G800,0)</f>
        <v>0</v>
      </c>
      <c r="CA800" s="260">
        <v>11</v>
      </c>
      <c r="CB800" s="260">
        <v>3</v>
      </c>
    </row>
    <row r="801" spans="1:80">
      <c r="A801" s="269"/>
      <c r="B801" s="272"/>
      <c r="C801" s="1097" t="s">
        <v>1038</v>
      </c>
      <c r="D801" s="1098"/>
      <c r="E801" s="273">
        <v>0</v>
      </c>
      <c r="F801" s="274"/>
      <c r="G801" s="275"/>
      <c r="H801" s="276"/>
      <c r="I801" s="270"/>
      <c r="J801" s="277"/>
      <c r="K801" s="270"/>
      <c r="M801" s="271" t="s">
        <v>1038</v>
      </c>
      <c r="O801" s="260"/>
    </row>
    <row r="802" spans="1:80">
      <c r="A802" s="269"/>
      <c r="B802" s="272"/>
      <c r="C802" s="1097" t="s">
        <v>973</v>
      </c>
      <c r="D802" s="1098"/>
      <c r="E802" s="273">
        <v>0</v>
      </c>
      <c r="F802" s="274"/>
      <c r="G802" s="275"/>
      <c r="H802" s="276"/>
      <c r="I802" s="270"/>
      <c r="J802" s="277"/>
      <c r="K802" s="270"/>
      <c r="M802" s="271" t="s">
        <v>973</v>
      </c>
      <c r="O802" s="260"/>
    </row>
    <row r="803" spans="1:80">
      <c r="A803" s="269"/>
      <c r="B803" s="272"/>
      <c r="C803" s="1097" t="s">
        <v>1039</v>
      </c>
      <c r="D803" s="1098"/>
      <c r="E803" s="273">
        <v>1</v>
      </c>
      <c r="F803" s="274"/>
      <c r="G803" s="275"/>
      <c r="H803" s="276"/>
      <c r="I803" s="270"/>
      <c r="J803" s="277"/>
      <c r="K803" s="270"/>
      <c r="M803" s="271" t="s">
        <v>1039</v>
      </c>
      <c r="O803" s="260"/>
    </row>
    <row r="804" spans="1:80">
      <c r="A804" s="269"/>
      <c r="B804" s="272"/>
      <c r="C804" s="1097" t="s">
        <v>1069</v>
      </c>
      <c r="D804" s="1098"/>
      <c r="E804" s="273">
        <v>0</v>
      </c>
      <c r="F804" s="274"/>
      <c r="G804" s="275"/>
      <c r="H804" s="276"/>
      <c r="I804" s="270"/>
      <c r="J804" s="277"/>
      <c r="K804" s="270"/>
      <c r="M804" s="271" t="s">
        <v>1069</v>
      </c>
      <c r="O804" s="260"/>
    </row>
    <row r="805" spans="1:80">
      <c r="A805" s="261">
        <v>269</v>
      </c>
      <c r="B805" s="262" t="s">
        <v>1023</v>
      </c>
      <c r="C805" s="263" t="s">
        <v>1070</v>
      </c>
      <c r="D805" s="264" t="s">
        <v>93</v>
      </c>
      <c r="E805" s="265">
        <v>1</v>
      </c>
      <c r="F805" s="265"/>
      <c r="G805" s="266">
        <f>E805*F805</f>
        <v>0</v>
      </c>
      <c r="H805" s="267">
        <v>0</v>
      </c>
      <c r="I805" s="268">
        <f>E805*H805</f>
        <v>0</v>
      </c>
      <c r="J805" s="267"/>
      <c r="K805" s="268">
        <f>E805*J805</f>
        <v>0</v>
      </c>
      <c r="O805" s="260">
        <v>2</v>
      </c>
      <c r="AA805" s="233">
        <v>11</v>
      </c>
      <c r="AB805" s="233">
        <v>3</v>
      </c>
      <c r="AC805" s="233">
        <v>55</v>
      </c>
      <c r="AZ805" s="233">
        <v>2</v>
      </c>
      <c r="BA805" s="233">
        <f>IF(AZ805=1,G805,0)</f>
        <v>0</v>
      </c>
      <c r="BB805" s="233">
        <f>IF(AZ805=2,G805,0)</f>
        <v>0</v>
      </c>
      <c r="BC805" s="233">
        <f>IF(AZ805=3,G805,0)</f>
        <v>0</v>
      </c>
      <c r="BD805" s="233">
        <f>IF(AZ805=4,G805,0)</f>
        <v>0</v>
      </c>
      <c r="BE805" s="233">
        <f>IF(AZ805=5,G805,0)</f>
        <v>0</v>
      </c>
      <c r="CA805" s="260">
        <v>11</v>
      </c>
      <c r="CB805" s="260">
        <v>3</v>
      </c>
    </row>
    <row r="806" spans="1:80">
      <c r="A806" s="269"/>
      <c r="B806" s="272"/>
      <c r="C806" s="1097" t="s">
        <v>1038</v>
      </c>
      <c r="D806" s="1098"/>
      <c r="E806" s="273">
        <v>0</v>
      </c>
      <c r="F806" s="274"/>
      <c r="G806" s="275"/>
      <c r="H806" s="276"/>
      <c r="I806" s="270"/>
      <c r="J806" s="277"/>
      <c r="K806" s="270"/>
      <c r="M806" s="271" t="s">
        <v>1038</v>
      </c>
      <c r="O806" s="260"/>
    </row>
    <row r="807" spans="1:80">
      <c r="A807" s="269"/>
      <c r="B807" s="272"/>
      <c r="C807" s="1097" t="s">
        <v>973</v>
      </c>
      <c r="D807" s="1098"/>
      <c r="E807" s="273">
        <v>0</v>
      </c>
      <c r="F807" s="274"/>
      <c r="G807" s="275"/>
      <c r="H807" s="276"/>
      <c r="I807" s="270"/>
      <c r="J807" s="277"/>
      <c r="K807" s="270"/>
      <c r="M807" s="271" t="s">
        <v>973</v>
      </c>
      <c r="O807" s="260"/>
    </row>
    <row r="808" spans="1:80">
      <c r="A808" s="269"/>
      <c r="B808" s="272"/>
      <c r="C808" s="1097" t="s">
        <v>1039</v>
      </c>
      <c r="D808" s="1098"/>
      <c r="E808" s="273">
        <v>1</v>
      </c>
      <c r="F808" s="274"/>
      <c r="G808" s="275"/>
      <c r="H808" s="276"/>
      <c r="I808" s="270"/>
      <c r="J808" s="277"/>
      <c r="K808" s="270"/>
      <c r="M808" s="271" t="s">
        <v>1039</v>
      </c>
      <c r="O808" s="260"/>
    </row>
    <row r="809" spans="1:80">
      <c r="A809" s="269"/>
      <c r="B809" s="272"/>
      <c r="C809" s="1097" t="s">
        <v>1044</v>
      </c>
      <c r="D809" s="1098"/>
      <c r="E809" s="273">
        <v>0</v>
      </c>
      <c r="F809" s="274"/>
      <c r="G809" s="275"/>
      <c r="H809" s="276"/>
      <c r="I809" s="270"/>
      <c r="J809" s="277"/>
      <c r="K809" s="270"/>
      <c r="M809" s="271" t="s">
        <v>1044</v>
      </c>
      <c r="O809" s="260"/>
    </row>
    <row r="810" spans="1:80">
      <c r="A810" s="269"/>
      <c r="B810" s="272"/>
      <c r="C810" s="1097" t="s">
        <v>1050</v>
      </c>
      <c r="D810" s="1098"/>
      <c r="E810" s="273">
        <v>0</v>
      </c>
      <c r="F810" s="274"/>
      <c r="G810" s="275"/>
      <c r="H810" s="276"/>
      <c r="I810" s="270"/>
      <c r="J810" s="277"/>
      <c r="K810" s="270"/>
      <c r="M810" s="271" t="s">
        <v>1050</v>
      </c>
      <c r="O810" s="260"/>
    </row>
    <row r="811" spans="1:80">
      <c r="A811" s="261">
        <v>270</v>
      </c>
      <c r="B811" s="262" t="s">
        <v>1026</v>
      </c>
      <c r="C811" s="263" t="s">
        <v>1071</v>
      </c>
      <c r="D811" s="264" t="s">
        <v>93</v>
      </c>
      <c r="E811" s="265">
        <v>1</v>
      </c>
      <c r="F811" s="265"/>
      <c r="G811" s="266">
        <f>E811*F811</f>
        <v>0</v>
      </c>
      <c r="H811" s="267">
        <v>0</v>
      </c>
      <c r="I811" s="268">
        <f>E811*H811</f>
        <v>0</v>
      </c>
      <c r="J811" s="267"/>
      <c r="K811" s="268">
        <f>E811*J811</f>
        <v>0</v>
      </c>
      <c r="O811" s="260">
        <v>2</v>
      </c>
      <c r="AA811" s="233">
        <v>11</v>
      </c>
      <c r="AB811" s="233">
        <v>3</v>
      </c>
      <c r="AC811" s="233">
        <v>319</v>
      </c>
      <c r="AZ811" s="233">
        <v>2</v>
      </c>
      <c r="BA811" s="233">
        <f>IF(AZ811=1,G811,0)</f>
        <v>0</v>
      </c>
      <c r="BB811" s="233">
        <f>IF(AZ811=2,G811,0)</f>
        <v>0</v>
      </c>
      <c r="BC811" s="233">
        <f>IF(AZ811=3,G811,0)</f>
        <v>0</v>
      </c>
      <c r="BD811" s="233">
        <f>IF(AZ811=4,G811,0)</f>
        <v>0</v>
      </c>
      <c r="BE811" s="233">
        <f>IF(AZ811=5,G811,0)</f>
        <v>0</v>
      </c>
      <c r="CA811" s="260">
        <v>11</v>
      </c>
      <c r="CB811" s="260">
        <v>3</v>
      </c>
    </row>
    <row r="812" spans="1:80">
      <c r="A812" s="269"/>
      <c r="B812" s="272"/>
      <c r="C812" s="1097" t="s">
        <v>1038</v>
      </c>
      <c r="D812" s="1098"/>
      <c r="E812" s="273">
        <v>0</v>
      </c>
      <c r="F812" s="274"/>
      <c r="G812" s="275"/>
      <c r="H812" s="276"/>
      <c r="I812" s="270"/>
      <c r="J812" s="277"/>
      <c r="K812" s="270"/>
      <c r="M812" s="271" t="s">
        <v>1038</v>
      </c>
      <c r="O812" s="260"/>
    </row>
    <row r="813" spans="1:80">
      <c r="A813" s="269"/>
      <c r="B813" s="272"/>
      <c r="C813" s="1097" t="s">
        <v>973</v>
      </c>
      <c r="D813" s="1098"/>
      <c r="E813" s="273">
        <v>0</v>
      </c>
      <c r="F813" s="274"/>
      <c r="G813" s="275"/>
      <c r="H813" s="276"/>
      <c r="I813" s="270"/>
      <c r="J813" s="277"/>
      <c r="K813" s="270"/>
      <c r="M813" s="271" t="s">
        <v>973</v>
      </c>
      <c r="O813" s="260"/>
    </row>
    <row r="814" spans="1:80">
      <c r="A814" s="269"/>
      <c r="B814" s="272"/>
      <c r="C814" s="1097" t="s">
        <v>1039</v>
      </c>
      <c r="D814" s="1098"/>
      <c r="E814" s="273">
        <v>1</v>
      </c>
      <c r="F814" s="274"/>
      <c r="G814" s="275"/>
      <c r="H814" s="276"/>
      <c r="I814" s="270"/>
      <c r="J814" s="277"/>
      <c r="K814" s="270"/>
      <c r="M814" s="271" t="s">
        <v>1039</v>
      </c>
      <c r="O814" s="260"/>
    </row>
    <row r="815" spans="1:80">
      <c r="A815" s="269"/>
      <c r="B815" s="272"/>
      <c r="C815" s="1097" t="s">
        <v>1041</v>
      </c>
      <c r="D815" s="1098"/>
      <c r="E815" s="273">
        <v>0</v>
      </c>
      <c r="F815" s="274"/>
      <c r="G815" s="275"/>
      <c r="H815" s="276"/>
      <c r="I815" s="270"/>
      <c r="J815" s="277"/>
      <c r="K815" s="270"/>
      <c r="M815" s="271" t="s">
        <v>1041</v>
      </c>
      <c r="O815" s="260"/>
    </row>
    <row r="816" spans="1:80">
      <c r="A816" s="278"/>
      <c r="B816" s="279" t="s">
        <v>94</v>
      </c>
      <c r="C816" s="280" t="s">
        <v>1036</v>
      </c>
      <c r="D816" s="281"/>
      <c r="E816" s="282"/>
      <c r="F816" s="283"/>
      <c r="G816" s="284">
        <f>SUM(G723:G815)</f>
        <v>0</v>
      </c>
      <c r="H816" s="285"/>
      <c r="I816" s="286">
        <f>SUM(I723:I815)</f>
        <v>0</v>
      </c>
      <c r="J816" s="285"/>
      <c r="K816" s="286">
        <f>SUM(K723:K815)</f>
        <v>0</v>
      </c>
      <c r="O816" s="260">
        <v>4</v>
      </c>
      <c r="BA816" s="287">
        <f>SUM(BA723:BA815)</f>
        <v>0</v>
      </c>
      <c r="BB816" s="287">
        <f>SUM(BB723:BB815)</f>
        <v>0</v>
      </c>
      <c r="BC816" s="287">
        <f>SUM(BC723:BC815)</f>
        <v>0</v>
      </c>
      <c r="BD816" s="287">
        <f>SUM(BD723:BD815)</f>
        <v>0</v>
      </c>
      <c r="BE816" s="287">
        <f>SUM(BE723:BE815)</f>
        <v>0</v>
      </c>
    </row>
    <row r="817" spans="1:80">
      <c r="A817" s="250" t="s">
        <v>90</v>
      </c>
      <c r="B817" s="251" t="s">
        <v>1072</v>
      </c>
      <c r="C817" s="252" t="s">
        <v>1073</v>
      </c>
      <c r="D817" s="253"/>
      <c r="E817" s="254"/>
      <c r="F817" s="254"/>
      <c r="G817" s="255"/>
      <c r="H817" s="256"/>
      <c r="I817" s="257"/>
      <c r="J817" s="258"/>
      <c r="K817" s="259"/>
      <c r="O817" s="260">
        <v>1</v>
      </c>
    </row>
    <row r="818" spans="1:80">
      <c r="A818" s="261">
        <v>271</v>
      </c>
      <c r="B818" s="262" t="s">
        <v>181</v>
      </c>
      <c r="C818" s="263" t="s">
        <v>1075</v>
      </c>
      <c r="D818" s="264" t="s">
        <v>93</v>
      </c>
      <c r="E818" s="265">
        <v>1</v>
      </c>
      <c r="F818" s="265"/>
      <c r="G818" s="266">
        <f>E818*F818</f>
        <v>0</v>
      </c>
      <c r="H818" s="267">
        <v>0</v>
      </c>
      <c r="I818" s="268">
        <f>E818*H818</f>
        <v>0</v>
      </c>
      <c r="J818" s="267"/>
      <c r="K818" s="268">
        <f>E818*J818</f>
        <v>0</v>
      </c>
      <c r="O818" s="260">
        <v>2</v>
      </c>
      <c r="AA818" s="233">
        <v>11</v>
      </c>
      <c r="AB818" s="233">
        <v>3</v>
      </c>
      <c r="AC818" s="233">
        <v>66</v>
      </c>
      <c r="AZ818" s="233">
        <v>2</v>
      </c>
      <c r="BA818" s="233">
        <f>IF(AZ818=1,G818,0)</f>
        <v>0</v>
      </c>
      <c r="BB818" s="233">
        <f>IF(AZ818=2,G818,0)</f>
        <v>0</v>
      </c>
      <c r="BC818" s="233">
        <f>IF(AZ818=3,G818,0)</f>
        <v>0</v>
      </c>
      <c r="BD818" s="233">
        <f>IF(AZ818=4,G818,0)</f>
        <v>0</v>
      </c>
      <c r="BE818" s="233">
        <f>IF(AZ818=5,G818,0)</f>
        <v>0</v>
      </c>
      <c r="CA818" s="260">
        <v>11</v>
      </c>
      <c r="CB818" s="260">
        <v>3</v>
      </c>
    </row>
    <row r="819" spans="1:80">
      <c r="A819" s="269"/>
      <c r="B819" s="272"/>
      <c r="C819" s="1097" t="s">
        <v>1038</v>
      </c>
      <c r="D819" s="1098"/>
      <c r="E819" s="273">
        <v>0</v>
      </c>
      <c r="F819" s="274"/>
      <c r="G819" s="275"/>
      <c r="H819" s="276"/>
      <c r="I819" s="270"/>
      <c r="J819" s="277"/>
      <c r="K819" s="270"/>
      <c r="M819" s="271" t="s">
        <v>1038</v>
      </c>
      <c r="O819" s="260"/>
    </row>
    <row r="820" spans="1:80">
      <c r="A820" s="269"/>
      <c r="B820" s="272"/>
      <c r="C820" s="1097" t="s">
        <v>973</v>
      </c>
      <c r="D820" s="1098"/>
      <c r="E820" s="273">
        <v>0</v>
      </c>
      <c r="F820" s="274"/>
      <c r="G820" s="275"/>
      <c r="H820" s="276"/>
      <c r="I820" s="270"/>
      <c r="J820" s="277"/>
      <c r="K820" s="270"/>
      <c r="M820" s="271" t="s">
        <v>973</v>
      </c>
      <c r="O820" s="260"/>
    </row>
    <row r="821" spans="1:80">
      <c r="A821" s="269"/>
      <c r="B821" s="272"/>
      <c r="C821" s="1097" t="s">
        <v>1076</v>
      </c>
      <c r="D821" s="1098"/>
      <c r="E821" s="273">
        <v>1</v>
      </c>
      <c r="F821" s="274"/>
      <c r="G821" s="275"/>
      <c r="H821" s="276"/>
      <c r="I821" s="270"/>
      <c r="J821" s="277"/>
      <c r="K821" s="270"/>
      <c r="M821" s="271" t="s">
        <v>1076</v>
      </c>
      <c r="O821" s="260"/>
    </row>
    <row r="822" spans="1:80">
      <c r="A822" s="261">
        <v>272</v>
      </c>
      <c r="B822" s="262" t="s">
        <v>185</v>
      </c>
      <c r="C822" s="263" t="s">
        <v>1077</v>
      </c>
      <c r="D822" s="264" t="s">
        <v>93</v>
      </c>
      <c r="E822" s="265">
        <v>1</v>
      </c>
      <c r="F822" s="265"/>
      <c r="G822" s="266">
        <f>E822*F822</f>
        <v>0</v>
      </c>
      <c r="H822" s="267">
        <v>0</v>
      </c>
      <c r="I822" s="268">
        <f>E822*H822</f>
        <v>0</v>
      </c>
      <c r="J822" s="267"/>
      <c r="K822" s="268">
        <f>E822*J822</f>
        <v>0</v>
      </c>
      <c r="O822" s="260">
        <v>2</v>
      </c>
      <c r="AA822" s="233">
        <v>11</v>
      </c>
      <c r="AB822" s="233">
        <v>3</v>
      </c>
      <c r="AC822" s="233">
        <v>65</v>
      </c>
      <c r="AZ822" s="233">
        <v>2</v>
      </c>
      <c r="BA822" s="233">
        <f>IF(AZ822=1,G822,0)</f>
        <v>0</v>
      </c>
      <c r="BB822" s="233">
        <f>IF(AZ822=2,G822,0)</f>
        <v>0</v>
      </c>
      <c r="BC822" s="233">
        <f>IF(AZ822=3,G822,0)</f>
        <v>0</v>
      </c>
      <c r="BD822" s="233">
        <f>IF(AZ822=4,G822,0)</f>
        <v>0</v>
      </c>
      <c r="BE822" s="233">
        <f>IF(AZ822=5,G822,0)</f>
        <v>0</v>
      </c>
      <c r="CA822" s="260">
        <v>11</v>
      </c>
      <c r="CB822" s="260">
        <v>3</v>
      </c>
    </row>
    <row r="823" spans="1:80">
      <c r="A823" s="269"/>
      <c r="B823" s="272"/>
      <c r="C823" s="1097" t="s">
        <v>1038</v>
      </c>
      <c r="D823" s="1098"/>
      <c r="E823" s="273">
        <v>0</v>
      </c>
      <c r="F823" s="274"/>
      <c r="G823" s="275"/>
      <c r="H823" s="276"/>
      <c r="I823" s="270"/>
      <c r="J823" s="277"/>
      <c r="K823" s="270"/>
      <c r="M823" s="271" t="s">
        <v>1038</v>
      </c>
      <c r="O823" s="260"/>
    </row>
    <row r="824" spans="1:80">
      <c r="A824" s="269"/>
      <c r="B824" s="272"/>
      <c r="C824" s="1097" t="s">
        <v>973</v>
      </c>
      <c r="D824" s="1098"/>
      <c r="E824" s="273">
        <v>0</v>
      </c>
      <c r="F824" s="274"/>
      <c r="G824" s="275"/>
      <c r="H824" s="276"/>
      <c r="I824" s="270"/>
      <c r="J824" s="277"/>
      <c r="K824" s="270"/>
      <c r="M824" s="271" t="s">
        <v>973</v>
      </c>
      <c r="O824" s="260"/>
    </row>
    <row r="825" spans="1:80">
      <c r="A825" s="269"/>
      <c r="B825" s="272"/>
      <c r="C825" s="1097" t="s">
        <v>1076</v>
      </c>
      <c r="D825" s="1098"/>
      <c r="E825" s="273">
        <v>1</v>
      </c>
      <c r="F825" s="274"/>
      <c r="G825" s="275"/>
      <c r="H825" s="276"/>
      <c r="I825" s="270"/>
      <c r="J825" s="277"/>
      <c r="K825" s="270"/>
      <c r="M825" s="271" t="s">
        <v>1076</v>
      </c>
      <c r="O825" s="260"/>
    </row>
    <row r="826" spans="1:80">
      <c r="A826" s="261">
        <v>273</v>
      </c>
      <c r="B826" s="262" t="s">
        <v>293</v>
      </c>
      <c r="C826" s="263" t="s">
        <v>1078</v>
      </c>
      <c r="D826" s="264" t="s">
        <v>93</v>
      </c>
      <c r="E826" s="265">
        <v>1</v>
      </c>
      <c r="F826" s="265"/>
      <c r="G826" s="266">
        <f>E826*F826</f>
        <v>0</v>
      </c>
      <c r="H826" s="267">
        <v>0</v>
      </c>
      <c r="I826" s="268">
        <f>E826*H826</f>
        <v>0</v>
      </c>
      <c r="J826" s="267"/>
      <c r="K826" s="268">
        <f>E826*J826</f>
        <v>0</v>
      </c>
      <c r="O826" s="260">
        <v>2</v>
      </c>
      <c r="AA826" s="233">
        <v>11</v>
      </c>
      <c r="AB826" s="233">
        <v>3</v>
      </c>
      <c r="AC826" s="233">
        <v>64</v>
      </c>
      <c r="AZ826" s="233">
        <v>2</v>
      </c>
      <c r="BA826" s="233">
        <f>IF(AZ826=1,G826,0)</f>
        <v>0</v>
      </c>
      <c r="BB826" s="233">
        <f>IF(AZ826=2,G826,0)</f>
        <v>0</v>
      </c>
      <c r="BC826" s="233">
        <f>IF(AZ826=3,G826,0)</f>
        <v>0</v>
      </c>
      <c r="BD826" s="233">
        <f>IF(AZ826=4,G826,0)</f>
        <v>0</v>
      </c>
      <c r="BE826" s="233">
        <f>IF(AZ826=5,G826,0)</f>
        <v>0</v>
      </c>
      <c r="CA826" s="260">
        <v>11</v>
      </c>
      <c r="CB826" s="260">
        <v>3</v>
      </c>
    </row>
    <row r="827" spans="1:80">
      <c r="A827" s="269"/>
      <c r="B827" s="272"/>
      <c r="C827" s="1097" t="s">
        <v>1038</v>
      </c>
      <c r="D827" s="1098"/>
      <c r="E827" s="273">
        <v>0</v>
      </c>
      <c r="F827" s="274"/>
      <c r="G827" s="275"/>
      <c r="H827" s="276"/>
      <c r="I827" s="270"/>
      <c r="J827" s="277"/>
      <c r="K827" s="270"/>
      <c r="M827" s="271" t="s">
        <v>1038</v>
      </c>
      <c r="O827" s="260"/>
    </row>
    <row r="828" spans="1:80">
      <c r="A828" s="269"/>
      <c r="B828" s="272"/>
      <c r="C828" s="1097" t="s">
        <v>973</v>
      </c>
      <c r="D828" s="1098"/>
      <c r="E828" s="273">
        <v>0</v>
      </c>
      <c r="F828" s="274"/>
      <c r="G828" s="275"/>
      <c r="H828" s="276"/>
      <c r="I828" s="270"/>
      <c r="J828" s="277"/>
      <c r="K828" s="270"/>
      <c r="M828" s="271" t="s">
        <v>973</v>
      </c>
      <c r="O828" s="260"/>
    </row>
    <row r="829" spans="1:80">
      <c r="A829" s="269"/>
      <c r="B829" s="272"/>
      <c r="C829" s="1097" t="s">
        <v>1076</v>
      </c>
      <c r="D829" s="1098"/>
      <c r="E829" s="273">
        <v>1</v>
      </c>
      <c r="F829" s="274"/>
      <c r="G829" s="275"/>
      <c r="H829" s="276"/>
      <c r="I829" s="270"/>
      <c r="J829" s="277"/>
      <c r="K829" s="270"/>
      <c r="M829" s="271" t="s">
        <v>1076</v>
      </c>
      <c r="O829" s="260"/>
    </row>
    <row r="830" spans="1:80">
      <c r="A830" s="261">
        <v>274</v>
      </c>
      <c r="B830" s="262" t="s">
        <v>295</v>
      </c>
      <c r="C830" s="263" t="s">
        <v>1079</v>
      </c>
      <c r="D830" s="264" t="s">
        <v>93</v>
      </c>
      <c r="E830" s="265">
        <v>2</v>
      </c>
      <c r="F830" s="265"/>
      <c r="G830" s="266">
        <f>E830*F830</f>
        <v>0</v>
      </c>
      <c r="H830" s="267">
        <v>0</v>
      </c>
      <c r="I830" s="268">
        <f>E830*H830</f>
        <v>0</v>
      </c>
      <c r="J830" s="267"/>
      <c r="K830" s="268">
        <f>E830*J830</f>
        <v>0</v>
      </c>
      <c r="O830" s="260">
        <v>2</v>
      </c>
      <c r="AA830" s="233">
        <v>11</v>
      </c>
      <c r="AB830" s="233">
        <v>3</v>
      </c>
      <c r="AC830" s="233">
        <v>96</v>
      </c>
      <c r="AZ830" s="233">
        <v>2</v>
      </c>
      <c r="BA830" s="233">
        <f>IF(AZ830=1,G830,0)</f>
        <v>0</v>
      </c>
      <c r="BB830" s="233">
        <f>IF(AZ830=2,G830,0)</f>
        <v>0</v>
      </c>
      <c r="BC830" s="233">
        <f>IF(AZ830=3,G830,0)</f>
        <v>0</v>
      </c>
      <c r="BD830" s="233">
        <f>IF(AZ830=4,G830,0)</f>
        <v>0</v>
      </c>
      <c r="BE830" s="233">
        <f>IF(AZ830=5,G830,0)</f>
        <v>0</v>
      </c>
      <c r="CA830" s="260">
        <v>11</v>
      </c>
      <c r="CB830" s="260">
        <v>3</v>
      </c>
    </row>
    <row r="831" spans="1:80">
      <c r="A831" s="269"/>
      <c r="B831" s="272"/>
      <c r="C831" s="1097" t="s">
        <v>973</v>
      </c>
      <c r="D831" s="1098"/>
      <c r="E831" s="273">
        <v>0</v>
      </c>
      <c r="F831" s="274"/>
      <c r="G831" s="275"/>
      <c r="H831" s="276"/>
      <c r="I831" s="270"/>
      <c r="J831" s="277"/>
      <c r="K831" s="270"/>
      <c r="M831" s="271" t="s">
        <v>973</v>
      </c>
      <c r="O831" s="260"/>
    </row>
    <row r="832" spans="1:80">
      <c r="A832" s="269"/>
      <c r="B832" s="272"/>
      <c r="C832" s="1097" t="s">
        <v>1080</v>
      </c>
      <c r="D832" s="1098"/>
      <c r="E832" s="273">
        <v>2</v>
      </c>
      <c r="F832" s="274"/>
      <c r="G832" s="275"/>
      <c r="H832" s="276"/>
      <c r="I832" s="270"/>
      <c r="J832" s="277"/>
      <c r="K832" s="270"/>
      <c r="M832" s="271" t="s">
        <v>1080</v>
      </c>
      <c r="O832" s="260"/>
    </row>
    <row r="833" spans="1:80">
      <c r="A833" s="261">
        <v>275</v>
      </c>
      <c r="B833" s="262" t="s">
        <v>420</v>
      </c>
      <c r="C833" s="263" t="s">
        <v>1081</v>
      </c>
      <c r="D833" s="264" t="s">
        <v>93</v>
      </c>
      <c r="E833" s="265">
        <v>1</v>
      </c>
      <c r="F833" s="265"/>
      <c r="G833" s="266">
        <f>E833*F833</f>
        <v>0</v>
      </c>
      <c r="H833" s="267">
        <v>0</v>
      </c>
      <c r="I833" s="268">
        <f>E833*H833</f>
        <v>0</v>
      </c>
      <c r="J833" s="267"/>
      <c r="K833" s="268">
        <f>E833*J833</f>
        <v>0</v>
      </c>
      <c r="O833" s="260">
        <v>2</v>
      </c>
      <c r="AA833" s="233">
        <v>11</v>
      </c>
      <c r="AB833" s="233">
        <v>3</v>
      </c>
      <c r="AC833" s="233">
        <v>67</v>
      </c>
      <c r="AZ833" s="233">
        <v>2</v>
      </c>
      <c r="BA833" s="233">
        <f>IF(AZ833=1,G833,0)</f>
        <v>0</v>
      </c>
      <c r="BB833" s="233">
        <f>IF(AZ833=2,G833,0)</f>
        <v>0</v>
      </c>
      <c r="BC833" s="233">
        <f>IF(AZ833=3,G833,0)</f>
        <v>0</v>
      </c>
      <c r="BD833" s="233">
        <f>IF(AZ833=4,G833,0)</f>
        <v>0</v>
      </c>
      <c r="BE833" s="233">
        <f>IF(AZ833=5,G833,0)</f>
        <v>0</v>
      </c>
      <c r="CA833" s="260">
        <v>11</v>
      </c>
      <c r="CB833" s="260">
        <v>3</v>
      </c>
    </row>
    <row r="834" spans="1:80">
      <c r="A834" s="269"/>
      <c r="B834" s="272"/>
      <c r="C834" s="1097" t="s">
        <v>1038</v>
      </c>
      <c r="D834" s="1098"/>
      <c r="E834" s="273">
        <v>0</v>
      </c>
      <c r="F834" s="274"/>
      <c r="G834" s="275"/>
      <c r="H834" s="276"/>
      <c r="I834" s="270"/>
      <c r="J834" s="277"/>
      <c r="K834" s="270"/>
      <c r="M834" s="271" t="s">
        <v>1038</v>
      </c>
      <c r="O834" s="260"/>
    </row>
    <row r="835" spans="1:80">
      <c r="A835" s="269"/>
      <c r="B835" s="272"/>
      <c r="C835" s="1097" t="s">
        <v>973</v>
      </c>
      <c r="D835" s="1098"/>
      <c r="E835" s="273">
        <v>0</v>
      </c>
      <c r="F835" s="274"/>
      <c r="G835" s="275"/>
      <c r="H835" s="276"/>
      <c r="I835" s="270"/>
      <c r="J835" s="277"/>
      <c r="K835" s="270"/>
      <c r="M835" s="271" t="s">
        <v>973</v>
      </c>
      <c r="O835" s="260"/>
    </row>
    <row r="836" spans="1:80">
      <c r="A836" s="269"/>
      <c r="B836" s="272"/>
      <c r="C836" s="1097" t="s">
        <v>1076</v>
      </c>
      <c r="D836" s="1098"/>
      <c r="E836" s="273">
        <v>1</v>
      </c>
      <c r="F836" s="274"/>
      <c r="G836" s="275"/>
      <c r="H836" s="276"/>
      <c r="I836" s="270"/>
      <c r="J836" s="277"/>
      <c r="K836" s="270"/>
      <c r="M836" s="271" t="s">
        <v>1076</v>
      </c>
      <c r="O836" s="260"/>
    </row>
    <row r="837" spans="1:80">
      <c r="A837" s="261">
        <v>276</v>
      </c>
      <c r="B837" s="262" t="s">
        <v>984</v>
      </c>
      <c r="C837" s="263" t="s">
        <v>1082</v>
      </c>
      <c r="D837" s="264" t="s">
        <v>93</v>
      </c>
      <c r="E837" s="265">
        <v>1</v>
      </c>
      <c r="F837" s="265"/>
      <c r="G837" s="266">
        <f>E837*F837</f>
        <v>0</v>
      </c>
      <c r="H837" s="267">
        <v>0</v>
      </c>
      <c r="I837" s="268">
        <f>E837*H837</f>
        <v>0</v>
      </c>
      <c r="J837" s="267"/>
      <c r="K837" s="268">
        <f>E837*J837</f>
        <v>0</v>
      </c>
      <c r="O837" s="260">
        <v>2</v>
      </c>
      <c r="AA837" s="233">
        <v>11</v>
      </c>
      <c r="AB837" s="233">
        <v>3</v>
      </c>
      <c r="AC837" s="233">
        <v>95</v>
      </c>
      <c r="AZ837" s="233">
        <v>2</v>
      </c>
      <c r="BA837" s="233">
        <f>IF(AZ837=1,G837,0)</f>
        <v>0</v>
      </c>
      <c r="BB837" s="233">
        <f>IF(AZ837=2,G837,0)</f>
        <v>0</v>
      </c>
      <c r="BC837" s="233">
        <f>IF(AZ837=3,G837,0)</f>
        <v>0</v>
      </c>
      <c r="BD837" s="233">
        <f>IF(AZ837=4,G837,0)</f>
        <v>0</v>
      </c>
      <c r="BE837" s="233">
        <f>IF(AZ837=5,G837,0)</f>
        <v>0</v>
      </c>
      <c r="CA837" s="260">
        <v>11</v>
      </c>
      <c r="CB837" s="260">
        <v>3</v>
      </c>
    </row>
    <row r="838" spans="1:80">
      <c r="A838" s="269"/>
      <c r="B838" s="272"/>
      <c r="C838" s="1097" t="s">
        <v>1038</v>
      </c>
      <c r="D838" s="1098"/>
      <c r="E838" s="273">
        <v>0</v>
      </c>
      <c r="F838" s="274"/>
      <c r="G838" s="275"/>
      <c r="H838" s="276"/>
      <c r="I838" s="270"/>
      <c r="J838" s="277"/>
      <c r="K838" s="270"/>
      <c r="M838" s="271" t="s">
        <v>1038</v>
      </c>
      <c r="O838" s="260"/>
    </row>
    <row r="839" spans="1:80">
      <c r="A839" s="269"/>
      <c r="B839" s="272"/>
      <c r="C839" s="1097" t="s">
        <v>973</v>
      </c>
      <c r="D839" s="1098"/>
      <c r="E839" s="273">
        <v>0</v>
      </c>
      <c r="F839" s="274"/>
      <c r="G839" s="275"/>
      <c r="H839" s="276"/>
      <c r="I839" s="270"/>
      <c r="J839" s="277"/>
      <c r="K839" s="270"/>
      <c r="M839" s="271" t="s">
        <v>973</v>
      </c>
      <c r="O839" s="260"/>
    </row>
    <row r="840" spans="1:80">
      <c r="A840" s="269"/>
      <c r="B840" s="272"/>
      <c r="C840" s="1097" t="s">
        <v>1076</v>
      </c>
      <c r="D840" s="1098"/>
      <c r="E840" s="273">
        <v>1</v>
      </c>
      <c r="F840" s="274"/>
      <c r="G840" s="275"/>
      <c r="H840" s="276"/>
      <c r="I840" s="270"/>
      <c r="J840" s="277"/>
      <c r="K840" s="270"/>
      <c r="M840" s="271" t="s">
        <v>1076</v>
      </c>
      <c r="O840" s="260"/>
    </row>
    <row r="841" spans="1:80">
      <c r="A841" s="261">
        <v>277</v>
      </c>
      <c r="B841" s="262" t="s">
        <v>987</v>
      </c>
      <c r="C841" s="263" t="s">
        <v>1083</v>
      </c>
      <c r="D841" s="264" t="s">
        <v>93</v>
      </c>
      <c r="E841" s="265">
        <v>1</v>
      </c>
      <c r="F841" s="265"/>
      <c r="G841" s="266">
        <f>E841*F841</f>
        <v>0</v>
      </c>
      <c r="H841" s="267">
        <v>0</v>
      </c>
      <c r="I841" s="268">
        <f>E841*H841</f>
        <v>0</v>
      </c>
      <c r="J841" s="267"/>
      <c r="K841" s="268">
        <f>E841*J841</f>
        <v>0</v>
      </c>
      <c r="O841" s="260">
        <v>2</v>
      </c>
      <c r="AA841" s="233">
        <v>11</v>
      </c>
      <c r="AB841" s="233">
        <v>3</v>
      </c>
      <c r="AC841" s="233">
        <v>94</v>
      </c>
      <c r="AZ841" s="233">
        <v>2</v>
      </c>
      <c r="BA841" s="233">
        <f>IF(AZ841=1,G841,0)</f>
        <v>0</v>
      </c>
      <c r="BB841" s="233">
        <f>IF(AZ841=2,G841,0)</f>
        <v>0</v>
      </c>
      <c r="BC841" s="233">
        <f>IF(AZ841=3,G841,0)</f>
        <v>0</v>
      </c>
      <c r="BD841" s="233">
        <f>IF(AZ841=4,G841,0)</f>
        <v>0</v>
      </c>
      <c r="BE841" s="233">
        <f>IF(AZ841=5,G841,0)</f>
        <v>0</v>
      </c>
      <c r="CA841" s="260">
        <v>11</v>
      </c>
      <c r="CB841" s="260">
        <v>3</v>
      </c>
    </row>
    <row r="842" spans="1:80">
      <c r="A842" s="269"/>
      <c r="B842" s="272"/>
      <c r="C842" s="1097" t="s">
        <v>1038</v>
      </c>
      <c r="D842" s="1098"/>
      <c r="E842" s="273">
        <v>0</v>
      </c>
      <c r="F842" s="274"/>
      <c r="G842" s="275"/>
      <c r="H842" s="276"/>
      <c r="I842" s="270"/>
      <c r="J842" s="277"/>
      <c r="K842" s="270"/>
      <c r="M842" s="271" t="s">
        <v>1038</v>
      </c>
      <c r="O842" s="260"/>
    </row>
    <row r="843" spans="1:80">
      <c r="A843" s="269"/>
      <c r="B843" s="272"/>
      <c r="C843" s="1097" t="s">
        <v>973</v>
      </c>
      <c r="D843" s="1098"/>
      <c r="E843" s="273">
        <v>0</v>
      </c>
      <c r="F843" s="274"/>
      <c r="G843" s="275"/>
      <c r="H843" s="276"/>
      <c r="I843" s="270"/>
      <c r="J843" s="277"/>
      <c r="K843" s="270"/>
      <c r="M843" s="271" t="s">
        <v>973</v>
      </c>
      <c r="O843" s="260"/>
    </row>
    <row r="844" spans="1:80">
      <c r="A844" s="269"/>
      <c r="B844" s="272"/>
      <c r="C844" s="1097" t="s">
        <v>1076</v>
      </c>
      <c r="D844" s="1098"/>
      <c r="E844" s="273">
        <v>1</v>
      </c>
      <c r="F844" s="274"/>
      <c r="G844" s="275"/>
      <c r="H844" s="276"/>
      <c r="I844" s="270"/>
      <c r="J844" s="277"/>
      <c r="K844" s="270"/>
      <c r="M844" s="271" t="s">
        <v>1076</v>
      </c>
      <c r="O844" s="260"/>
    </row>
    <row r="845" spans="1:80">
      <c r="A845" s="261">
        <v>278</v>
      </c>
      <c r="B845" s="262" t="s">
        <v>990</v>
      </c>
      <c r="C845" s="263" t="s">
        <v>1084</v>
      </c>
      <c r="D845" s="264" t="s">
        <v>93</v>
      </c>
      <c r="E845" s="265">
        <v>4</v>
      </c>
      <c r="F845" s="265"/>
      <c r="G845" s="266">
        <f>E845*F845</f>
        <v>0</v>
      </c>
      <c r="H845" s="267">
        <v>0</v>
      </c>
      <c r="I845" s="268">
        <f>E845*H845</f>
        <v>0</v>
      </c>
      <c r="J845" s="267"/>
      <c r="K845" s="268">
        <f>E845*J845</f>
        <v>0</v>
      </c>
      <c r="O845" s="260">
        <v>2</v>
      </c>
      <c r="AA845" s="233">
        <v>11</v>
      </c>
      <c r="AB845" s="233">
        <v>3</v>
      </c>
      <c r="AC845" s="233">
        <v>93</v>
      </c>
      <c r="AZ845" s="233">
        <v>2</v>
      </c>
      <c r="BA845" s="233">
        <f>IF(AZ845=1,G845,0)</f>
        <v>0</v>
      </c>
      <c r="BB845" s="233">
        <f>IF(AZ845=2,G845,0)</f>
        <v>0</v>
      </c>
      <c r="BC845" s="233">
        <f>IF(AZ845=3,G845,0)</f>
        <v>0</v>
      </c>
      <c r="BD845" s="233">
        <f>IF(AZ845=4,G845,0)</f>
        <v>0</v>
      </c>
      <c r="BE845" s="233">
        <f>IF(AZ845=5,G845,0)</f>
        <v>0</v>
      </c>
      <c r="CA845" s="260">
        <v>11</v>
      </c>
      <c r="CB845" s="260">
        <v>3</v>
      </c>
    </row>
    <row r="846" spans="1:80">
      <c r="A846" s="269"/>
      <c r="B846" s="272"/>
      <c r="C846" s="1097" t="s">
        <v>1038</v>
      </c>
      <c r="D846" s="1098"/>
      <c r="E846" s="273">
        <v>0</v>
      </c>
      <c r="F846" s="274"/>
      <c r="G846" s="275"/>
      <c r="H846" s="276"/>
      <c r="I846" s="270"/>
      <c r="J846" s="277"/>
      <c r="K846" s="270"/>
      <c r="M846" s="271" t="s">
        <v>1038</v>
      </c>
      <c r="O846" s="260"/>
    </row>
    <row r="847" spans="1:80">
      <c r="A847" s="269"/>
      <c r="B847" s="272"/>
      <c r="C847" s="1097" t="s">
        <v>973</v>
      </c>
      <c r="D847" s="1098"/>
      <c r="E847" s="273">
        <v>0</v>
      </c>
      <c r="F847" s="274"/>
      <c r="G847" s="275"/>
      <c r="H847" s="276"/>
      <c r="I847" s="270"/>
      <c r="J847" s="277"/>
      <c r="K847" s="270"/>
      <c r="M847" s="271" t="s">
        <v>973</v>
      </c>
      <c r="O847" s="260"/>
    </row>
    <row r="848" spans="1:80">
      <c r="A848" s="269"/>
      <c r="B848" s="272"/>
      <c r="C848" s="1097" t="s">
        <v>1085</v>
      </c>
      <c r="D848" s="1098"/>
      <c r="E848" s="273">
        <v>4</v>
      </c>
      <c r="F848" s="274"/>
      <c r="G848" s="275"/>
      <c r="H848" s="276"/>
      <c r="I848" s="270"/>
      <c r="J848" s="277"/>
      <c r="K848" s="270"/>
      <c r="M848" s="271" t="s">
        <v>1085</v>
      </c>
      <c r="O848" s="260"/>
    </row>
    <row r="849" spans="1:80">
      <c r="A849" s="261">
        <v>279</v>
      </c>
      <c r="B849" s="262" t="s">
        <v>993</v>
      </c>
      <c r="C849" s="263" t="s">
        <v>1086</v>
      </c>
      <c r="D849" s="264" t="s">
        <v>93</v>
      </c>
      <c r="E849" s="265">
        <v>1</v>
      </c>
      <c r="F849" s="265"/>
      <c r="G849" s="266">
        <f>E849*F849</f>
        <v>0</v>
      </c>
      <c r="H849" s="267">
        <v>0</v>
      </c>
      <c r="I849" s="268">
        <f>E849*H849</f>
        <v>0</v>
      </c>
      <c r="J849" s="267"/>
      <c r="K849" s="268">
        <f>E849*J849</f>
        <v>0</v>
      </c>
      <c r="O849" s="260">
        <v>2</v>
      </c>
      <c r="AA849" s="233">
        <v>11</v>
      </c>
      <c r="AB849" s="233">
        <v>3</v>
      </c>
      <c r="AC849" s="233">
        <v>68</v>
      </c>
      <c r="AZ849" s="233">
        <v>2</v>
      </c>
      <c r="BA849" s="233">
        <f>IF(AZ849=1,G849,0)</f>
        <v>0</v>
      </c>
      <c r="BB849" s="233">
        <f>IF(AZ849=2,G849,0)</f>
        <v>0</v>
      </c>
      <c r="BC849" s="233">
        <f>IF(AZ849=3,G849,0)</f>
        <v>0</v>
      </c>
      <c r="BD849" s="233">
        <f>IF(AZ849=4,G849,0)</f>
        <v>0</v>
      </c>
      <c r="BE849" s="233">
        <f>IF(AZ849=5,G849,0)</f>
        <v>0</v>
      </c>
      <c r="CA849" s="260">
        <v>11</v>
      </c>
      <c r="CB849" s="260">
        <v>3</v>
      </c>
    </row>
    <row r="850" spans="1:80">
      <c r="A850" s="269"/>
      <c r="B850" s="272"/>
      <c r="C850" s="1097" t="s">
        <v>1038</v>
      </c>
      <c r="D850" s="1098"/>
      <c r="E850" s="273">
        <v>0</v>
      </c>
      <c r="F850" s="274"/>
      <c r="G850" s="275"/>
      <c r="H850" s="276"/>
      <c r="I850" s="270"/>
      <c r="J850" s="277"/>
      <c r="K850" s="270"/>
      <c r="M850" s="271" t="s">
        <v>1038</v>
      </c>
      <c r="O850" s="260"/>
    </row>
    <row r="851" spans="1:80">
      <c r="A851" s="269"/>
      <c r="B851" s="272"/>
      <c r="C851" s="1097" t="s">
        <v>973</v>
      </c>
      <c r="D851" s="1098"/>
      <c r="E851" s="273">
        <v>0</v>
      </c>
      <c r="F851" s="274"/>
      <c r="G851" s="275"/>
      <c r="H851" s="276"/>
      <c r="I851" s="270"/>
      <c r="J851" s="277"/>
      <c r="K851" s="270"/>
      <c r="M851" s="271" t="s">
        <v>973</v>
      </c>
      <c r="O851" s="260"/>
    </row>
    <row r="852" spans="1:80">
      <c r="A852" s="269"/>
      <c r="B852" s="272"/>
      <c r="C852" s="1097" t="s">
        <v>1076</v>
      </c>
      <c r="D852" s="1098"/>
      <c r="E852" s="273">
        <v>1</v>
      </c>
      <c r="F852" s="274"/>
      <c r="G852" s="275"/>
      <c r="H852" s="276"/>
      <c r="I852" s="270"/>
      <c r="J852" s="277"/>
      <c r="K852" s="270"/>
      <c r="M852" s="271" t="s">
        <v>1076</v>
      </c>
      <c r="O852" s="260"/>
    </row>
    <row r="853" spans="1:80">
      <c r="A853" s="261">
        <v>280</v>
      </c>
      <c r="B853" s="262" t="s">
        <v>996</v>
      </c>
      <c r="C853" s="263" t="s">
        <v>1087</v>
      </c>
      <c r="D853" s="264" t="s">
        <v>93</v>
      </c>
      <c r="E853" s="265">
        <v>2</v>
      </c>
      <c r="F853" s="265"/>
      <c r="G853" s="266">
        <f>E853*F853</f>
        <v>0</v>
      </c>
      <c r="H853" s="267">
        <v>0</v>
      </c>
      <c r="I853" s="268">
        <f>E853*H853</f>
        <v>0</v>
      </c>
      <c r="J853" s="267"/>
      <c r="K853" s="268">
        <f>E853*J853</f>
        <v>0</v>
      </c>
      <c r="O853" s="260">
        <v>2</v>
      </c>
      <c r="AA853" s="233">
        <v>11</v>
      </c>
      <c r="AB853" s="233">
        <v>3</v>
      </c>
      <c r="AC853" s="233">
        <v>92</v>
      </c>
      <c r="AZ853" s="233">
        <v>2</v>
      </c>
      <c r="BA853" s="233">
        <f>IF(AZ853=1,G853,0)</f>
        <v>0</v>
      </c>
      <c r="BB853" s="233">
        <f>IF(AZ853=2,G853,0)</f>
        <v>0</v>
      </c>
      <c r="BC853" s="233">
        <f>IF(AZ853=3,G853,0)</f>
        <v>0</v>
      </c>
      <c r="BD853" s="233">
        <f>IF(AZ853=4,G853,0)</f>
        <v>0</v>
      </c>
      <c r="BE853" s="233">
        <f>IF(AZ853=5,G853,0)</f>
        <v>0</v>
      </c>
      <c r="CA853" s="260">
        <v>11</v>
      </c>
      <c r="CB853" s="260">
        <v>3</v>
      </c>
    </row>
    <row r="854" spans="1:80">
      <c r="A854" s="269"/>
      <c r="B854" s="272"/>
      <c r="C854" s="1097" t="s">
        <v>1038</v>
      </c>
      <c r="D854" s="1098"/>
      <c r="E854" s="273">
        <v>0</v>
      </c>
      <c r="F854" s="274"/>
      <c r="G854" s="275"/>
      <c r="H854" s="276"/>
      <c r="I854" s="270"/>
      <c r="J854" s="277"/>
      <c r="K854" s="270"/>
      <c r="M854" s="271" t="s">
        <v>1038</v>
      </c>
      <c r="O854" s="260"/>
    </row>
    <row r="855" spans="1:80">
      <c r="A855" s="269"/>
      <c r="B855" s="272"/>
      <c r="C855" s="1097" t="s">
        <v>973</v>
      </c>
      <c r="D855" s="1098"/>
      <c r="E855" s="273">
        <v>0</v>
      </c>
      <c r="F855" s="274"/>
      <c r="G855" s="275"/>
      <c r="H855" s="276"/>
      <c r="I855" s="270"/>
      <c r="J855" s="277"/>
      <c r="K855" s="270"/>
      <c r="M855" s="271" t="s">
        <v>973</v>
      </c>
      <c r="O855" s="260"/>
    </row>
    <row r="856" spans="1:80">
      <c r="A856" s="269"/>
      <c r="B856" s="272"/>
      <c r="C856" s="1097" t="s">
        <v>1080</v>
      </c>
      <c r="D856" s="1098"/>
      <c r="E856" s="273">
        <v>2</v>
      </c>
      <c r="F856" s="274"/>
      <c r="G856" s="275"/>
      <c r="H856" s="276"/>
      <c r="I856" s="270"/>
      <c r="J856" s="277"/>
      <c r="K856" s="270"/>
      <c r="M856" s="271" t="s">
        <v>1080</v>
      </c>
      <c r="O856" s="260"/>
    </row>
    <row r="857" spans="1:80">
      <c r="A857" s="261">
        <v>281</v>
      </c>
      <c r="B857" s="262" t="s">
        <v>999</v>
      </c>
      <c r="C857" s="263" t="s">
        <v>1088</v>
      </c>
      <c r="D857" s="264" t="s">
        <v>93</v>
      </c>
      <c r="E857" s="265">
        <v>2</v>
      </c>
      <c r="F857" s="265"/>
      <c r="G857" s="266">
        <f>E857*F857</f>
        <v>0</v>
      </c>
      <c r="H857" s="267">
        <v>0</v>
      </c>
      <c r="I857" s="268">
        <f>E857*H857</f>
        <v>0</v>
      </c>
      <c r="J857" s="267"/>
      <c r="K857" s="268">
        <f>E857*J857</f>
        <v>0</v>
      </c>
      <c r="O857" s="260">
        <v>2</v>
      </c>
      <c r="AA857" s="233">
        <v>11</v>
      </c>
      <c r="AB857" s="233">
        <v>3</v>
      </c>
      <c r="AC857" s="233">
        <v>69</v>
      </c>
      <c r="AZ857" s="233">
        <v>2</v>
      </c>
      <c r="BA857" s="233">
        <f>IF(AZ857=1,G857,0)</f>
        <v>0</v>
      </c>
      <c r="BB857" s="233">
        <f>IF(AZ857=2,G857,0)</f>
        <v>0</v>
      </c>
      <c r="BC857" s="233">
        <f>IF(AZ857=3,G857,0)</f>
        <v>0</v>
      </c>
      <c r="BD857" s="233">
        <f>IF(AZ857=4,G857,0)</f>
        <v>0</v>
      </c>
      <c r="BE857" s="233">
        <f>IF(AZ857=5,G857,0)</f>
        <v>0</v>
      </c>
      <c r="CA857" s="260">
        <v>11</v>
      </c>
      <c r="CB857" s="260">
        <v>3</v>
      </c>
    </row>
    <row r="858" spans="1:80">
      <c r="A858" s="269"/>
      <c r="B858" s="272"/>
      <c r="C858" s="1097" t="s">
        <v>1038</v>
      </c>
      <c r="D858" s="1098"/>
      <c r="E858" s="273">
        <v>0</v>
      </c>
      <c r="F858" s="274"/>
      <c r="G858" s="275"/>
      <c r="H858" s="276"/>
      <c r="I858" s="270"/>
      <c r="J858" s="277"/>
      <c r="K858" s="270"/>
      <c r="M858" s="271" t="s">
        <v>1038</v>
      </c>
      <c r="O858" s="260"/>
    </row>
    <row r="859" spans="1:80">
      <c r="A859" s="269"/>
      <c r="B859" s="272"/>
      <c r="C859" s="1097" t="s">
        <v>973</v>
      </c>
      <c r="D859" s="1098"/>
      <c r="E859" s="273">
        <v>0</v>
      </c>
      <c r="F859" s="274"/>
      <c r="G859" s="275"/>
      <c r="H859" s="276"/>
      <c r="I859" s="270"/>
      <c r="J859" s="277"/>
      <c r="K859" s="270"/>
      <c r="M859" s="271" t="s">
        <v>973</v>
      </c>
      <c r="O859" s="260"/>
    </row>
    <row r="860" spans="1:80">
      <c r="A860" s="269"/>
      <c r="B860" s="272"/>
      <c r="C860" s="1097" t="s">
        <v>1080</v>
      </c>
      <c r="D860" s="1098"/>
      <c r="E860" s="273">
        <v>2</v>
      </c>
      <c r="F860" s="274"/>
      <c r="G860" s="275"/>
      <c r="H860" s="276"/>
      <c r="I860" s="270"/>
      <c r="J860" s="277"/>
      <c r="K860" s="270"/>
      <c r="M860" s="271" t="s">
        <v>1080</v>
      </c>
      <c r="O860" s="260"/>
    </row>
    <row r="861" spans="1:80">
      <c r="A861" s="261">
        <v>282</v>
      </c>
      <c r="B861" s="262" t="s">
        <v>1002</v>
      </c>
      <c r="C861" s="263" t="s">
        <v>1089</v>
      </c>
      <c r="D861" s="264" t="s">
        <v>93</v>
      </c>
      <c r="E861" s="265">
        <v>1</v>
      </c>
      <c r="F861" s="265"/>
      <c r="G861" s="266">
        <f>E861*F861</f>
        <v>0</v>
      </c>
      <c r="H861" s="267">
        <v>0</v>
      </c>
      <c r="I861" s="268">
        <f>E861*H861</f>
        <v>0</v>
      </c>
      <c r="J861" s="267"/>
      <c r="K861" s="268">
        <f>E861*J861</f>
        <v>0</v>
      </c>
      <c r="O861" s="260">
        <v>2</v>
      </c>
      <c r="AA861" s="233">
        <v>11</v>
      </c>
      <c r="AB861" s="233">
        <v>3</v>
      </c>
      <c r="AC861" s="233">
        <v>91</v>
      </c>
      <c r="AZ861" s="233">
        <v>2</v>
      </c>
      <c r="BA861" s="233">
        <f>IF(AZ861=1,G861,0)</f>
        <v>0</v>
      </c>
      <c r="BB861" s="233">
        <f>IF(AZ861=2,G861,0)</f>
        <v>0</v>
      </c>
      <c r="BC861" s="233">
        <f>IF(AZ861=3,G861,0)</f>
        <v>0</v>
      </c>
      <c r="BD861" s="233">
        <f>IF(AZ861=4,G861,0)</f>
        <v>0</v>
      </c>
      <c r="BE861" s="233">
        <f>IF(AZ861=5,G861,0)</f>
        <v>0</v>
      </c>
      <c r="CA861" s="260">
        <v>11</v>
      </c>
      <c r="CB861" s="260">
        <v>3</v>
      </c>
    </row>
    <row r="862" spans="1:80">
      <c r="A862" s="269"/>
      <c r="B862" s="272"/>
      <c r="C862" s="1097" t="s">
        <v>1038</v>
      </c>
      <c r="D862" s="1098"/>
      <c r="E862" s="273">
        <v>0</v>
      </c>
      <c r="F862" s="274"/>
      <c r="G862" s="275"/>
      <c r="H862" s="276"/>
      <c r="I862" s="270"/>
      <c r="J862" s="277"/>
      <c r="K862" s="270"/>
      <c r="M862" s="271" t="s">
        <v>1038</v>
      </c>
      <c r="O862" s="260"/>
    </row>
    <row r="863" spans="1:80">
      <c r="A863" s="269"/>
      <c r="B863" s="272"/>
      <c r="C863" s="1097" t="s">
        <v>973</v>
      </c>
      <c r="D863" s="1098"/>
      <c r="E863" s="273">
        <v>0</v>
      </c>
      <c r="F863" s="274"/>
      <c r="G863" s="275"/>
      <c r="H863" s="276"/>
      <c r="I863" s="270"/>
      <c r="J863" s="277"/>
      <c r="K863" s="270"/>
      <c r="M863" s="271" t="s">
        <v>973</v>
      </c>
      <c r="O863" s="260"/>
    </row>
    <row r="864" spans="1:80">
      <c r="A864" s="269"/>
      <c r="B864" s="272"/>
      <c r="C864" s="1097" t="s">
        <v>1076</v>
      </c>
      <c r="D864" s="1098"/>
      <c r="E864" s="273">
        <v>1</v>
      </c>
      <c r="F864" s="274"/>
      <c r="G864" s="275"/>
      <c r="H864" s="276"/>
      <c r="I864" s="270"/>
      <c r="J864" s="277"/>
      <c r="K864" s="270"/>
      <c r="M864" s="271" t="s">
        <v>1076</v>
      </c>
      <c r="O864" s="260"/>
    </row>
    <row r="865" spans="1:80">
      <c r="A865" s="261">
        <v>283</v>
      </c>
      <c r="B865" s="262" t="s">
        <v>1005</v>
      </c>
      <c r="C865" s="263" t="s">
        <v>1090</v>
      </c>
      <c r="D865" s="264" t="s">
        <v>93</v>
      </c>
      <c r="E865" s="265">
        <v>2</v>
      </c>
      <c r="F865" s="265"/>
      <c r="G865" s="266">
        <f>E865*F865</f>
        <v>0</v>
      </c>
      <c r="H865" s="267">
        <v>0</v>
      </c>
      <c r="I865" s="268">
        <f>E865*H865</f>
        <v>0</v>
      </c>
      <c r="J865" s="267"/>
      <c r="K865" s="268">
        <f>E865*J865</f>
        <v>0</v>
      </c>
      <c r="O865" s="260">
        <v>2</v>
      </c>
      <c r="AA865" s="233">
        <v>11</v>
      </c>
      <c r="AB865" s="233">
        <v>3</v>
      </c>
      <c r="AC865" s="233">
        <v>70</v>
      </c>
      <c r="AZ865" s="233">
        <v>2</v>
      </c>
      <c r="BA865" s="233">
        <f>IF(AZ865=1,G865,0)</f>
        <v>0</v>
      </c>
      <c r="BB865" s="233">
        <f>IF(AZ865=2,G865,0)</f>
        <v>0</v>
      </c>
      <c r="BC865" s="233">
        <f>IF(AZ865=3,G865,0)</f>
        <v>0</v>
      </c>
      <c r="BD865" s="233">
        <f>IF(AZ865=4,G865,0)</f>
        <v>0</v>
      </c>
      <c r="BE865" s="233">
        <f>IF(AZ865=5,G865,0)</f>
        <v>0</v>
      </c>
      <c r="CA865" s="260">
        <v>11</v>
      </c>
      <c r="CB865" s="260">
        <v>3</v>
      </c>
    </row>
    <row r="866" spans="1:80">
      <c r="A866" s="269"/>
      <c r="B866" s="272"/>
      <c r="C866" s="1097" t="s">
        <v>1038</v>
      </c>
      <c r="D866" s="1098"/>
      <c r="E866" s="273">
        <v>0</v>
      </c>
      <c r="F866" s="274"/>
      <c r="G866" s="275"/>
      <c r="H866" s="276"/>
      <c r="I866" s="270"/>
      <c r="J866" s="277"/>
      <c r="K866" s="270"/>
      <c r="M866" s="271" t="s">
        <v>1038</v>
      </c>
      <c r="O866" s="260"/>
    </row>
    <row r="867" spans="1:80">
      <c r="A867" s="269"/>
      <c r="B867" s="272"/>
      <c r="C867" s="1097" t="s">
        <v>973</v>
      </c>
      <c r="D867" s="1098"/>
      <c r="E867" s="273">
        <v>0</v>
      </c>
      <c r="F867" s="274"/>
      <c r="G867" s="275"/>
      <c r="H867" s="276"/>
      <c r="I867" s="270"/>
      <c r="J867" s="277"/>
      <c r="K867" s="270"/>
      <c r="M867" s="271" t="s">
        <v>973</v>
      </c>
      <c r="O867" s="260"/>
    </row>
    <row r="868" spans="1:80">
      <c r="A868" s="269"/>
      <c r="B868" s="272"/>
      <c r="C868" s="1097" t="s">
        <v>1080</v>
      </c>
      <c r="D868" s="1098"/>
      <c r="E868" s="273">
        <v>2</v>
      </c>
      <c r="F868" s="274"/>
      <c r="G868" s="275"/>
      <c r="H868" s="276"/>
      <c r="I868" s="270"/>
      <c r="J868" s="277"/>
      <c r="K868" s="270"/>
      <c r="M868" s="271" t="s">
        <v>1080</v>
      </c>
      <c r="O868" s="260"/>
    </row>
    <row r="869" spans="1:80">
      <c r="A869" s="261">
        <v>284</v>
      </c>
      <c r="B869" s="262" t="s">
        <v>1008</v>
      </c>
      <c r="C869" s="263" t="s">
        <v>1091</v>
      </c>
      <c r="D869" s="264" t="s">
        <v>93</v>
      </c>
      <c r="E869" s="265">
        <v>3</v>
      </c>
      <c r="F869" s="265"/>
      <c r="G869" s="266">
        <f>E869*F869</f>
        <v>0</v>
      </c>
      <c r="H869" s="267">
        <v>0</v>
      </c>
      <c r="I869" s="268">
        <f>E869*H869</f>
        <v>0</v>
      </c>
      <c r="J869" s="267"/>
      <c r="K869" s="268">
        <f>E869*J869</f>
        <v>0</v>
      </c>
      <c r="O869" s="260">
        <v>2</v>
      </c>
      <c r="AA869" s="233">
        <v>11</v>
      </c>
      <c r="AB869" s="233">
        <v>3</v>
      </c>
      <c r="AC869" s="233">
        <v>90</v>
      </c>
      <c r="AZ869" s="233">
        <v>2</v>
      </c>
      <c r="BA869" s="233">
        <f>IF(AZ869=1,G869,0)</f>
        <v>0</v>
      </c>
      <c r="BB869" s="233">
        <f>IF(AZ869=2,G869,0)</f>
        <v>0</v>
      </c>
      <c r="BC869" s="233">
        <f>IF(AZ869=3,G869,0)</f>
        <v>0</v>
      </c>
      <c r="BD869" s="233">
        <f>IF(AZ869=4,G869,0)</f>
        <v>0</v>
      </c>
      <c r="BE869" s="233">
        <f>IF(AZ869=5,G869,0)</f>
        <v>0</v>
      </c>
      <c r="CA869" s="260">
        <v>11</v>
      </c>
      <c r="CB869" s="260">
        <v>3</v>
      </c>
    </row>
    <row r="870" spans="1:80">
      <c r="A870" s="269"/>
      <c r="B870" s="272"/>
      <c r="C870" s="1097" t="s">
        <v>973</v>
      </c>
      <c r="D870" s="1098"/>
      <c r="E870" s="273">
        <v>0</v>
      </c>
      <c r="F870" s="274"/>
      <c r="G870" s="275"/>
      <c r="H870" s="276"/>
      <c r="I870" s="270"/>
      <c r="J870" s="277"/>
      <c r="K870" s="270"/>
      <c r="M870" s="271" t="s">
        <v>973</v>
      </c>
      <c r="O870" s="260"/>
    </row>
    <row r="871" spans="1:80">
      <c r="A871" s="269"/>
      <c r="B871" s="272"/>
      <c r="C871" s="1097" t="s">
        <v>1092</v>
      </c>
      <c r="D871" s="1098"/>
      <c r="E871" s="273">
        <v>3</v>
      </c>
      <c r="F871" s="274"/>
      <c r="G871" s="275"/>
      <c r="H871" s="276"/>
      <c r="I871" s="270"/>
      <c r="J871" s="277"/>
      <c r="K871" s="270"/>
      <c r="M871" s="271" t="s">
        <v>1092</v>
      </c>
      <c r="O871" s="260"/>
    </row>
    <row r="872" spans="1:80">
      <c r="A872" s="261">
        <v>285</v>
      </c>
      <c r="B872" s="262" t="s">
        <v>1011</v>
      </c>
      <c r="C872" s="263" t="s">
        <v>1093</v>
      </c>
      <c r="D872" s="264" t="s">
        <v>1094</v>
      </c>
      <c r="E872" s="265">
        <v>78034.75</v>
      </c>
      <c r="F872" s="265"/>
      <c r="G872" s="266">
        <f>E872*F872</f>
        <v>0</v>
      </c>
      <c r="H872" s="267">
        <v>0</v>
      </c>
      <c r="I872" s="268">
        <f>E872*H872</f>
        <v>0</v>
      </c>
      <c r="J872" s="267"/>
      <c r="K872" s="268">
        <f>E872*J872</f>
        <v>0</v>
      </c>
      <c r="O872" s="260">
        <v>2</v>
      </c>
      <c r="AA872" s="233">
        <v>11</v>
      </c>
      <c r="AB872" s="233">
        <v>3</v>
      </c>
      <c r="AC872" s="233">
        <v>89</v>
      </c>
      <c r="AZ872" s="233">
        <v>2</v>
      </c>
      <c r="BA872" s="233">
        <f>IF(AZ872=1,G872,0)</f>
        <v>0</v>
      </c>
      <c r="BB872" s="233">
        <f>IF(AZ872=2,G872,0)</f>
        <v>0</v>
      </c>
      <c r="BC872" s="233">
        <f>IF(AZ872=3,G872,0)</f>
        <v>0</v>
      </c>
      <c r="BD872" s="233">
        <f>IF(AZ872=4,G872,0)</f>
        <v>0</v>
      </c>
      <c r="BE872" s="233">
        <f>IF(AZ872=5,G872,0)</f>
        <v>0</v>
      </c>
      <c r="CA872" s="260">
        <v>11</v>
      </c>
      <c r="CB872" s="260">
        <v>3</v>
      </c>
    </row>
    <row r="873" spans="1:80">
      <c r="A873" s="269"/>
      <c r="B873" s="272"/>
      <c r="C873" s="1097" t="s">
        <v>1038</v>
      </c>
      <c r="D873" s="1098"/>
      <c r="E873" s="273">
        <v>0</v>
      </c>
      <c r="F873" s="274"/>
      <c r="G873" s="275"/>
      <c r="H873" s="276"/>
      <c r="I873" s="270"/>
      <c r="J873" s="277"/>
      <c r="K873" s="270"/>
      <c r="M873" s="271" t="s">
        <v>1038</v>
      </c>
      <c r="O873" s="260"/>
    </row>
    <row r="874" spans="1:80">
      <c r="A874" s="269"/>
      <c r="B874" s="272"/>
      <c r="C874" s="1097" t="s">
        <v>1095</v>
      </c>
      <c r="D874" s="1098"/>
      <c r="E874" s="273">
        <v>0</v>
      </c>
      <c r="F874" s="274"/>
      <c r="G874" s="275"/>
      <c r="H874" s="276"/>
      <c r="I874" s="270"/>
      <c r="J874" s="277"/>
      <c r="K874" s="270"/>
      <c r="M874" s="271" t="s">
        <v>1095</v>
      </c>
      <c r="O874" s="260"/>
    </row>
    <row r="875" spans="1:80">
      <c r="A875" s="269"/>
      <c r="B875" s="272"/>
      <c r="C875" s="1097" t="s">
        <v>1096</v>
      </c>
      <c r="D875" s="1098"/>
      <c r="E875" s="273">
        <v>0</v>
      </c>
      <c r="F875" s="274"/>
      <c r="G875" s="275"/>
      <c r="H875" s="276"/>
      <c r="I875" s="270"/>
      <c r="J875" s="277"/>
      <c r="K875" s="270"/>
      <c r="M875" s="271" t="s">
        <v>1096</v>
      </c>
      <c r="O875" s="260"/>
    </row>
    <row r="876" spans="1:80">
      <c r="A876" s="269"/>
      <c r="B876" s="272"/>
      <c r="C876" s="1097" t="s">
        <v>1097</v>
      </c>
      <c r="D876" s="1098"/>
      <c r="E876" s="273">
        <v>0</v>
      </c>
      <c r="F876" s="274"/>
      <c r="G876" s="275"/>
      <c r="H876" s="276"/>
      <c r="I876" s="270"/>
      <c r="J876" s="277"/>
      <c r="K876" s="270"/>
      <c r="M876" s="271" t="s">
        <v>1097</v>
      </c>
      <c r="O876" s="260"/>
    </row>
    <row r="877" spans="1:80">
      <c r="A877" s="269"/>
      <c r="B877" s="272"/>
      <c r="C877" s="1097" t="s">
        <v>1098</v>
      </c>
      <c r="D877" s="1098"/>
      <c r="E877" s="273">
        <v>0</v>
      </c>
      <c r="F877" s="274"/>
      <c r="G877" s="275"/>
      <c r="H877" s="276"/>
      <c r="I877" s="270"/>
      <c r="J877" s="277"/>
      <c r="K877" s="270"/>
      <c r="M877" s="271" t="s">
        <v>1098</v>
      </c>
      <c r="O877" s="260"/>
    </row>
    <row r="878" spans="1:80">
      <c r="A878" s="269"/>
      <c r="B878" s="272"/>
      <c r="C878" s="1097" t="s">
        <v>1099</v>
      </c>
      <c r="D878" s="1098"/>
      <c r="E878" s="273">
        <v>70133.25</v>
      </c>
      <c r="F878" s="274"/>
      <c r="G878" s="275"/>
      <c r="H878" s="276"/>
      <c r="I878" s="270"/>
      <c r="J878" s="277"/>
      <c r="K878" s="270"/>
      <c r="M878" s="271" t="s">
        <v>1099</v>
      </c>
      <c r="O878" s="260"/>
    </row>
    <row r="879" spans="1:80">
      <c r="A879" s="269"/>
      <c r="B879" s="272"/>
      <c r="C879" s="1097" t="s">
        <v>1100</v>
      </c>
      <c r="D879" s="1098"/>
      <c r="E879" s="273">
        <v>516.9</v>
      </c>
      <c r="F879" s="274"/>
      <c r="G879" s="275"/>
      <c r="H879" s="276"/>
      <c r="I879" s="270"/>
      <c r="J879" s="277"/>
      <c r="K879" s="270"/>
      <c r="M879" s="271" t="s">
        <v>1100</v>
      </c>
      <c r="O879" s="260"/>
    </row>
    <row r="880" spans="1:80">
      <c r="A880" s="269"/>
      <c r="B880" s="272"/>
      <c r="C880" s="1097" t="s">
        <v>1101</v>
      </c>
      <c r="D880" s="1098"/>
      <c r="E880" s="273">
        <v>7371.1</v>
      </c>
      <c r="F880" s="274"/>
      <c r="G880" s="275"/>
      <c r="H880" s="276"/>
      <c r="I880" s="270"/>
      <c r="J880" s="277"/>
      <c r="K880" s="270"/>
      <c r="M880" s="271" t="s">
        <v>1101</v>
      </c>
      <c r="O880" s="260"/>
    </row>
    <row r="881" spans="1:80">
      <c r="A881" s="269"/>
      <c r="B881" s="272"/>
      <c r="C881" s="1097" t="s">
        <v>1102</v>
      </c>
      <c r="D881" s="1098"/>
      <c r="E881" s="273">
        <v>13.5</v>
      </c>
      <c r="F881" s="274"/>
      <c r="G881" s="275"/>
      <c r="H881" s="276"/>
      <c r="I881" s="270"/>
      <c r="J881" s="277"/>
      <c r="K881" s="270"/>
      <c r="M881" s="271" t="s">
        <v>1102</v>
      </c>
      <c r="O881" s="260"/>
    </row>
    <row r="882" spans="1:80">
      <c r="A882" s="261">
        <v>286</v>
      </c>
      <c r="B882" s="262" t="s">
        <v>1014</v>
      </c>
      <c r="C882" s="263" t="s">
        <v>1103</v>
      </c>
      <c r="D882" s="264" t="s">
        <v>93</v>
      </c>
      <c r="E882" s="265">
        <v>62</v>
      </c>
      <c r="F882" s="265"/>
      <c r="G882" s="266">
        <f>E882*F882</f>
        <v>0</v>
      </c>
      <c r="H882" s="267">
        <v>0</v>
      </c>
      <c r="I882" s="268">
        <f>E882*H882</f>
        <v>0</v>
      </c>
      <c r="J882" s="267"/>
      <c r="K882" s="268">
        <f>E882*J882</f>
        <v>0</v>
      </c>
      <c r="O882" s="260">
        <v>2</v>
      </c>
      <c r="AA882" s="233">
        <v>11</v>
      </c>
      <c r="AB882" s="233">
        <v>3</v>
      </c>
      <c r="AC882" s="233">
        <v>88</v>
      </c>
      <c r="AZ882" s="233">
        <v>2</v>
      </c>
      <c r="BA882" s="233">
        <f>IF(AZ882=1,G882,0)</f>
        <v>0</v>
      </c>
      <c r="BB882" s="233">
        <f>IF(AZ882=2,G882,0)</f>
        <v>0</v>
      </c>
      <c r="BC882" s="233">
        <f>IF(AZ882=3,G882,0)</f>
        <v>0</v>
      </c>
      <c r="BD882" s="233">
        <f>IF(AZ882=4,G882,0)</f>
        <v>0</v>
      </c>
      <c r="BE882" s="233">
        <f>IF(AZ882=5,G882,0)</f>
        <v>0</v>
      </c>
      <c r="CA882" s="260">
        <v>11</v>
      </c>
      <c r="CB882" s="260">
        <v>3</v>
      </c>
    </row>
    <row r="883" spans="1:80">
      <c r="A883" s="269"/>
      <c r="B883" s="272"/>
      <c r="C883" s="1097" t="s">
        <v>1104</v>
      </c>
      <c r="D883" s="1098"/>
      <c r="E883" s="273">
        <v>62</v>
      </c>
      <c r="F883" s="274"/>
      <c r="G883" s="275"/>
      <c r="H883" s="276"/>
      <c r="I883" s="270"/>
      <c r="J883" s="277"/>
      <c r="K883" s="270"/>
      <c r="M883" s="271" t="s">
        <v>1104</v>
      </c>
      <c r="O883" s="260"/>
    </row>
    <row r="884" spans="1:80">
      <c r="A884" s="261">
        <v>287</v>
      </c>
      <c r="B884" s="262" t="s">
        <v>1017</v>
      </c>
      <c r="C884" s="263" t="s">
        <v>1105</v>
      </c>
      <c r="D884" s="264" t="s">
        <v>93</v>
      </c>
      <c r="E884" s="265">
        <v>1</v>
      </c>
      <c r="F884" s="265"/>
      <c r="G884" s="266">
        <f>E884*F884</f>
        <v>0</v>
      </c>
      <c r="H884" s="267">
        <v>0</v>
      </c>
      <c r="I884" s="268">
        <f>E884*H884</f>
        <v>0</v>
      </c>
      <c r="J884" s="267"/>
      <c r="K884" s="268">
        <f>E884*J884</f>
        <v>0</v>
      </c>
      <c r="O884" s="260">
        <v>2</v>
      </c>
      <c r="AA884" s="233">
        <v>11</v>
      </c>
      <c r="AB884" s="233">
        <v>3</v>
      </c>
      <c r="AC884" s="233">
        <v>71</v>
      </c>
      <c r="AZ884" s="233">
        <v>2</v>
      </c>
      <c r="BA884" s="233">
        <f>IF(AZ884=1,G884,0)</f>
        <v>0</v>
      </c>
      <c r="BB884" s="233">
        <f>IF(AZ884=2,G884,0)</f>
        <v>0</v>
      </c>
      <c r="BC884" s="233">
        <f>IF(AZ884=3,G884,0)</f>
        <v>0</v>
      </c>
      <c r="BD884" s="233">
        <f>IF(AZ884=4,G884,0)</f>
        <v>0</v>
      </c>
      <c r="BE884" s="233">
        <f>IF(AZ884=5,G884,0)</f>
        <v>0</v>
      </c>
      <c r="CA884" s="260">
        <v>11</v>
      </c>
      <c r="CB884" s="260">
        <v>3</v>
      </c>
    </row>
    <row r="885" spans="1:80">
      <c r="A885" s="269"/>
      <c r="B885" s="272"/>
      <c r="C885" s="1097" t="s">
        <v>973</v>
      </c>
      <c r="D885" s="1098"/>
      <c r="E885" s="273">
        <v>0</v>
      </c>
      <c r="F885" s="274"/>
      <c r="G885" s="275"/>
      <c r="H885" s="276"/>
      <c r="I885" s="270"/>
      <c r="J885" s="277"/>
      <c r="K885" s="270"/>
      <c r="M885" s="271" t="s">
        <v>973</v>
      </c>
      <c r="O885" s="260"/>
    </row>
    <row r="886" spans="1:80">
      <c r="A886" s="269"/>
      <c r="B886" s="272"/>
      <c r="C886" s="1097" t="s">
        <v>1076</v>
      </c>
      <c r="D886" s="1098"/>
      <c r="E886" s="273">
        <v>1</v>
      </c>
      <c r="F886" s="274"/>
      <c r="G886" s="275"/>
      <c r="H886" s="276"/>
      <c r="I886" s="270"/>
      <c r="J886" s="277"/>
      <c r="K886" s="270"/>
      <c r="M886" s="271" t="s">
        <v>1076</v>
      </c>
      <c r="O886" s="260"/>
    </row>
    <row r="887" spans="1:80">
      <c r="A887" s="261">
        <v>288</v>
      </c>
      <c r="B887" s="262" t="s">
        <v>1020</v>
      </c>
      <c r="C887" s="263" t="s">
        <v>1106</v>
      </c>
      <c r="D887" s="264" t="s">
        <v>93</v>
      </c>
      <c r="E887" s="265">
        <v>1</v>
      </c>
      <c r="F887" s="265"/>
      <c r="G887" s="266">
        <f>E887*F887</f>
        <v>0</v>
      </c>
      <c r="H887" s="267">
        <v>0</v>
      </c>
      <c r="I887" s="268">
        <f>E887*H887</f>
        <v>0</v>
      </c>
      <c r="J887" s="267"/>
      <c r="K887" s="268">
        <f>E887*J887</f>
        <v>0</v>
      </c>
      <c r="O887" s="260">
        <v>2</v>
      </c>
      <c r="AA887" s="233">
        <v>11</v>
      </c>
      <c r="AB887" s="233">
        <v>3</v>
      </c>
      <c r="AC887" s="233">
        <v>87</v>
      </c>
      <c r="AZ887" s="233">
        <v>2</v>
      </c>
      <c r="BA887" s="233">
        <f>IF(AZ887=1,G887,0)</f>
        <v>0</v>
      </c>
      <c r="BB887" s="233">
        <f>IF(AZ887=2,G887,0)</f>
        <v>0</v>
      </c>
      <c r="BC887" s="233">
        <f>IF(AZ887=3,G887,0)</f>
        <v>0</v>
      </c>
      <c r="BD887" s="233">
        <f>IF(AZ887=4,G887,0)</f>
        <v>0</v>
      </c>
      <c r="BE887" s="233">
        <f>IF(AZ887=5,G887,0)</f>
        <v>0</v>
      </c>
      <c r="CA887" s="260">
        <v>11</v>
      </c>
      <c r="CB887" s="260">
        <v>3</v>
      </c>
    </row>
    <row r="888" spans="1:80">
      <c r="A888" s="269"/>
      <c r="B888" s="272"/>
      <c r="C888" s="1097" t="s">
        <v>1038</v>
      </c>
      <c r="D888" s="1098"/>
      <c r="E888" s="273">
        <v>0</v>
      </c>
      <c r="F888" s="274"/>
      <c r="G888" s="275"/>
      <c r="H888" s="276"/>
      <c r="I888" s="270"/>
      <c r="J888" s="277"/>
      <c r="K888" s="270"/>
      <c r="M888" s="271" t="s">
        <v>1038</v>
      </c>
      <c r="O888" s="260"/>
    </row>
    <row r="889" spans="1:80">
      <c r="A889" s="269"/>
      <c r="B889" s="272"/>
      <c r="C889" s="1097" t="s">
        <v>973</v>
      </c>
      <c r="D889" s="1098"/>
      <c r="E889" s="273">
        <v>0</v>
      </c>
      <c r="F889" s="274"/>
      <c r="G889" s="275"/>
      <c r="H889" s="276"/>
      <c r="I889" s="270"/>
      <c r="J889" s="277"/>
      <c r="K889" s="270"/>
      <c r="M889" s="271" t="s">
        <v>973</v>
      </c>
      <c r="O889" s="260"/>
    </row>
    <row r="890" spans="1:80">
      <c r="A890" s="269"/>
      <c r="B890" s="272"/>
      <c r="C890" s="1097" t="s">
        <v>1107</v>
      </c>
      <c r="D890" s="1098"/>
      <c r="E890" s="273">
        <v>0</v>
      </c>
      <c r="F890" s="274"/>
      <c r="G890" s="275"/>
      <c r="H890" s="276"/>
      <c r="I890" s="270"/>
      <c r="J890" s="277"/>
      <c r="K890" s="270"/>
      <c r="M890" s="271" t="s">
        <v>1107</v>
      </c>
      <c r="O890" s="260"/>
    </row>
    <row r="891" spans="1:80">
      <c r="A891" s="269"/>
      <c r="B891" s="272"/>
      <c r="C891" s="1097" t="s">
        <v>1108</v>
      </c>
      <c r="D891" s="1098"/>
      <c r="E891" s="273">
        <v>1</v>
      </c>
      <c r="F891" s="274"/>
      <c r="G891" s="275"/>
      <c r="H891" s="276"/>
      <c r="I891" s="270"/>
      <c r="J891" s="277"/>
      <c r="K891" s="270"/>
      <c r="M891" s="271" t="s">
        <v>1108</v>
      </c>
      <c r="O891" s="260"/>
    </row>
    <row r="892" spans="1:80">
      <c r="A892" s="261">
        <v>289</v>
      </c>
      <c r="B892" s="262" t="s">
        <v>1023</v>
      </c>
      <c r="C892" s="263" t="s">
        <v>1109</v>
      </c>
      <c r="D892" s="264" t="s">
        <v>93</v>
      </c>
      <c r="E892" s="265">
        <v>2</v>
      </c>
      <c r="F892" s="265"/>
      <c r="G892" s="266">
        <f>E892*F892</f>
        <v>0</v>
      </c>
      <c r="H892" s="267">
        <v>0</v>
      </c>
      <c r="I892" s="268">
        <f>E892*H892</f>
        <v>0</v>
      </c>
      <c r="J892" s="267"/>
      <c r="K892" s="268">
        <f>E892*J892</f>
        <v>0</v>
      </c>
      <c r="O892" s="260">
        <v>2</v>
      </c>
      <c r="AA892" s="233">
        <v>11</v>
      </c>
      <c r="AB892" s="233">
        <v>3</v>
      </c>
      <c r="AC892" s="233">
        <v>86</v>
      </c>
      <c r="AZ892" s="233">
        <v>2</v>
      </c>
      <c r="BA892" s="233">
        <f>IF(AZ892=1,G892,0)</f>
        <v>0</v>
      </c>
      <c r="BB892" s="233">
        <f>IF(AZ892=2,G892,0)</f>
        <v>0</v>
      </c>
      <c r="BC892" s="233">
        <f>IF(AZ892=3,G892,0)</f>
        <v>0</v>
      </c>
      <c r="BD892" s="233">
        <f>IF(AZ892=4,G892,0)</f>
        <v>0</v>
      </c>
      <c r="BE892" s="233">
        <f>IF(AZ892=5,G892,0)</f>
        <v>0</v>
      </c>
      <c r="CA892" s="260">
        <v>11</v>
      </c>
      <c r="CB892" s="260">
        <v>3</v>
      </c>
    </row>
    <row r="893" spans="1:80">
      <c r="A893" s="269"/>
      <c r="B893" s="272"/>
      <c r="C893" s="1097" t="s">
        <v>1038</v>
      </c>
      <c r="D893" s="1098"/>
      <c r="E893" s="273">
        <v>0</v>
      </c>
      <c r="F893" s="274"/>
      <c r="G893" s="275"/>
      <c r="H893" s="276"/>
      <c r="I893" s="270"/>
      <c r="J893" s="277"/>
      <c r="K893" s="270"/>
      <c r="M893" s="271" t="s">
        <v>1038</v>
      </c>
      <c r="O893" s="260"/>
    </row>
    <row r="894" spans="1:80">
      <c r="A894" s="269"/>
      <c r="B894" s="272"/>
      <c r="C894" s="1097" t="s">
        <v>973</v>
      </c>
      <c r="D894" s="1098"/>
      <c r="E894" s="273">
        <v>0</v>
      </c>
      <c r="F894" s="274"/>
      <c r="G894" s="275"/>
      <c r="H894" s="276"/>
      <c r="I894" s="270"/>
      <c r="J894" s="277"/>
      <c r="K894" s="270"/>
      <c r="M894" s="271" t="s">
        <v>973</v>
      </c>
      <c r="O894" s="260"/>
    </row>
    <row r="895" spans="1:80">
      <c r="A895" s="269"/>
      <c r="B895" s="272"/>
      <c r="C895" s="1097" t="s">
        <v>1107</v>
      </c>
      <c r="D895" s="1098"/>
      <c r="E895" s="273">
        <v>0</v>
      </c>
      <c r="F895" s="274"/>
      <c r="G895" s="275"/>
      <c r="H895" s="276"/>
      <c r="I895" s="270"/>
      <c r="J895" s="277"/>
      <c r="K895" s="270"/>
      <c r="M895" s="271" t="s">
        <v>1107</v>
      </c>
      <c r="O895" s="260"/>
    </row>
    <row r="896" spans="1:80">
      <c r="A896" s="269"/>
      <c r="B896" s="272"/>
      <c r="C896" s="1097" t="s">
        <v>1110</v>
      </c>
      <c r="D896" s="1098"/>
      <c r="E896" s="273">
        <v>2</v>
      </c>
      <c r="F896" s="274"/>
      <c r="G896" s="275"/>
      <c r="H896" s="276"/>
      <c r="I896" s="270"/>
      <c r="J896" s="277"/>
      <c r="K896" s="270"/>
      <c r="M896" s="271" t="s">
        <v>1110</v>
      </c>
      <c r="O896" s="260"/>
    </row>
    <row r="897" spans="1:80">
      <c r="A897" s="261">
        <v>290</v>
      </c>
      <c r="B897" s="262" t="s">
        <v>1026</v>
      </c>
      <c r="C897" s="263" t="s">
        <v>1111</v>
      </c>
      <c r="D897" s="264" t="s">
        <v>93</v>
      </c>
      <c r="E897" s="265">
        <v>2</v>
      </c>
      <c r="F897" s="265"/>
      <c r="G897" s="266">
        <f>E897*F897</f>
        <v>0</v>
      </c>
      <c r="H897" s="267">
        <v>0</v>
      </c>
      <c r="I897" s="268">
        <f>E897*H897</f>
        <v>0</v>
      </c>
      <c r="J897" s="267"/>
      <c r="K897" s="268">
        <f>E897*J897</f>
        <v>0</v>
      </c>
      <c r="O897" s="260">
        <v>2</v>
      </c>
      <c r="AA897" s="233">
        <v>11</v>
      </c>
      <c r="AB897" s="233">
        <v>3</v>
      </c>
      <c r="AC897" s="233">
        <v>72</v>
      </c>
      <c r="AZ897" s="233">
        <v>2</v>
      </c>
      <c r="BA897" s="233">
        <f>IF(AZ897=1,G897,0)</f>
        <v>0</v>
      </c>
      <c r="BB897" s="233">
        <f>IF(AZ897=2,G897,0)</f>
        <v>0</v>
      </c>
      <c r="BC897" s="233">
        <f>IF(AZ897=3,G897,0)</f>
        <v>0</v>
      </c>
      <c r="BD897" s="233">
        <f>IF(AZ897=4,G897,0)</f>
        <v>0</v>
      </c>
      <c r="BE897" s="233">
        <f>IF(AZ897=5,G897,0)</f>
        <v>0</v>
      </c>
      <c r="CA897" s="260">
        <v>11</v>
      </c>
      <c r="CB897" s="260">
        <v>3</v>
      </c>
    </row>
    <row r="898" spans="1:80">
      <c r="A898" s="269"/>
      <c r="B898" s="272"/>
      <c r="C898" s="1097" t="s">
        <v>1038</v>
      </c>
      <c r="D898" s="1098"/>
      <c r="E898" s="273">
        <v>0</v>
      </c>
      <c r="F898" s="274"/>
      <c r="G898" s="275"/>
      <c r="H898" s="276"/>
      <c r="I898" s="270"/>
      <c r="J898" s="277"/>
      <c r="K898" s="270"/>
      <c r="M898" s="271" t="s">
        <v>1038</v>
      </c>
      <c r="O898" s="260"/>
    </row>
    <row r="899" spans="1:80">
      <c r="A899" s="269"/>
      <c r="B899" s="272"/>
      <c r="C899" s="1097" t="s">
        <v>973</v>
      </c>
      <c r="D899" s="1098"/>
      <c r="E899" s="273">
        <v>0</v>
      </c>
      <c r="F899" s="274"/>
      <c r="G899" s="275"/>
      <c r="H899" s="276"/>
      <c r="I899" s="270"/>
      <c r="J899" s="277"/>
      <c r="K899" s="270"/>
      <c r="M899" s="271" t="s">
        <v>973</v>
      </c>
      <c r="O899" s="260"/>
    </row>
    <row r="900" spans="1:80">
      <c r="A900" s="269"/>
      <c r="B900" s="272"/>
      <c r="C900" s="1097" t="s">
        <v>1080</v>
      </c>
      <c r="D900" s="1098"/>
      <c r="E900" s="273">
        <v>2</v>
      </c>
      <c r="F900" s="274"/>
      <c r="G900" s="275"/>
      <c r="H900" s="276"/>
      <c r="I900" s="270"/>
      <c r="J900" s="277"/>
      <c r="K900" s="270"/>
      <c r="M900" s="271" t="s">
        <v>1080</v>
      </c>
      <c r="O900" s="260"/>
    </row>
    <row r="901" spans="1:80">
      <c r="A901" s="261">
        <v>291</v>
      </c>
      <c r="B901" s="262" t="s">
        <v>1028</v>
      </c>
      <c r="C901" s="263" t="s">
        <v>1112</v>
      </c>
      <c r="D901" s="264" t="s">
        <v>93</v>
      </c>
      <c r="E901" s="265">
        <v>1</v>
      </c>
      <c r="F901" s="265"/>
      <c r="G901" s="266">
        <f>E901*F901</f>
        <v>0</v>
      </c>
      <c r="H901" s="267">
        <v>0</v>
      </c>
      <c r="I901" s="268">
        <f>E901*H901</f>
        <v>0</v>
      </c>
      <c r="J901" s="267"/>
      <c r="K901" s="268">
        <f>E901*J901</f>
        <v>0</v>
      </c>
      <c r="O901" s="260">
        <v>2</v>
      </c>
      <c r="AA901" s="233">
        <v>11</v>
      </c>
      <c r="AB901" s="233">
        <v>3</v>
      </c>
      <c r="AC901" s="233">
        <v>85</v>
      </c>
      <c r="AZ901" s="233">
        <v>2</v>
      </c>
      <c r="BA901" s="233">
        <f>IF(AZ901=1,G901,0)</f>
        <v>0</v>
      </c>
      <c r="BB901" s="233">
        <f>IF(AZ901=2,G901,0)</f>
        <v>0</v>
      </c>
      <c r="BC901" s="233">
        <f>IF(AZ901=3,G901,0)</f>
        <v>0</v>
      </c>
      <c r="BD901" s="233">
        <f>IF(AZ901=4,G901,0)</f>
        <v>0</v>
      </c>
      <c r="BE901" s="233">
        <f>IF(AZ901=5,G901,0)</f>
        <v>0</v>
      </c>
      <c r="CA901" s="260">
        <v>11</v>
      </c>
      <c r="CB901" s="260">
        <v>3</v>
      </c>
    </row>
    <row r="902" spans="1:80">
      <c r="A902" s="269"/>
      <c r="B902" s="272"/>
      <c r="C902" s="1097" t="s">
        <v>1038</v>
      </c>
      <c r="D902" s="1098"/>
      <c r="E902" s="273">
        <v>0</v>
      </c>
      <c r="F902" s="274"/>
      <c r="G902" s="275"/>
      <c r="H902" s="276"/>
      <c r="I902" s="270"/>
      <c r="J902" s="277"/>
      <c r="K902" s="270"/>
      <c r="M902" s="271" t="s">
        <v>1038</v>
      </c>
      <c r="O902" s="260"/>
    </row>
    <row r="903" spans="1:80">
      <c r="A903" s="269"/>
      <c r="B903" s="272"/>
      <c r="C903" s="1097" t="s">
        <v>973</v>
      </c>
      <c r="D903" s="1098"/>
      <c r="E903" s="273">
        <v>0</v>
      </c>
      <c r="F903" s="274"/>
      <c r="G903" s="275"/>
      <c r="H903" s="276"/>
      <c r="I903" s="270"/>
      <c r="J903" s="277"/>
      <c r="K903" s="270"/>
      <c r="M903" s="271" t="s">
        <v>973</v>
      </c>
      <c r="O903" s="260"/>
    </row>
    <row r="904" spans="1:80">
      <c r="A904" s="269"/>
      <c r="B904" s="272"/>
      <c r="C904" s="1097" t="s">
        <v>1076</v>
      </c>
      <c r="D904" s="1098"/>
      <c r="E904" s="273">
        <v>1</v>
      </c>
      <c r="F904" s="274"/>
      <c r="G904" s="275"/>
      <c r="H904" s="276"/>
      <c r="I904" s="270"/>
      <c r="J904" s="277"/>
      <c r="K904" s="270"/>
      <c r="M904" s="271" t="s">
        <v>1076</v>
      </c>
      <c r="O904" s="260"/>
    </row>
    <row r="905" spans="1:80">
      <c r="A905" s="261">
        <v>292</v>
      </c>
      <c r="B905" s="262" t="s">
        <v>1031</v>
      </c>
      <c r="C905" s="263" t="s">
        <v>1113</v>
      </c>
      <c r="D905" s="264" t="s">
        <v>93</v>
      </c>
      <c r="E905" s="265">
        <v>1</v>
      </c>
      <c r="F905" s="265"/>
      <c r="G905" s="266">
        <f>E905*F905</f>
        <v>0</v>
      </c>
      <c r="H905" s="267">
        <v>0</v>
      </c>
      <c r="I905" s="268">
        <f>E905*H905</f>
        <v>0</v>
      </c>
      <c r="J905" s="267"/>
      <c r="K905" s="268">
        <f>E905*J905</f>
        <v>0</v>
      </c>
      <c r="O905" s="260">
        <v>2</v>
      </c>
      <c r="AA905" s="233">
        <v>11</v>
      </c>
      <c r="AB905" s="233">
        <v>3</v>
      </c>
      <c r="AC905" s="233">
        <v>73</v>
      </c>
      <c r="AZ905" s="233">
        <v>2</v>
      </c>
      <c r="BA905" s="233">
        <f>IF(AZ905=1,G905,0)</f>
        <v>0</v>
      </c>
      <c r="BB905" s="233">
        <f>IF(AZ905=2,G905,0)</f>
        <v>0</v>
      </c>
      <c r="BC905" s="233">
        <f>IF(AZ905=3,G905,0)</f>
        <v>0</v>
      </c>
      <c r="BD905" s="233">
        <f>IF(AZ905=4,G905,0)</f>
        <v>0</v>
      </c>
      <c r="BE905" s="233">
        <f>IF(AZ905=5,G905,0)</f>
        <v>0</v>
      </c>
      <c r="CA905" s="260">
        <v>11</v>
      </c>
      <c r="CB905" s="260">
        <v>3</v>
      </c>
    </row>
    <row r="906" spans="1:80">
      <c r="A906" s="269"/>
      <c r="B906" s="272"/>
      <c r="C906" s="1097" t="s">
        <v>1038</v>
      </c>
      <c r="D906" s="1098"/>
      <c r="E906" s="273">
        <v>0</v>
      </c>
      <c r="F906" s="274"/>
      <c r="G906" s="275"/>
      <c r="H906" s="276"/>
      <c r="I906" s="270"/>
      <c r="J906" s="277"/>
      <c r="K906" s="270"/>
      <c r="M906" s="271" t="s">
        <v>1038</v>
      </c>
      <c r="O906" s="260"/>
    </row>
    <row r="907" spans="1:80">
      <c r="A907" s="269"/>
      <c r="B907" s="272"/>
      <c r="C907" s="1097" t="s">
        <v>973</v>
      </c>
      <c r="D907" s="1098"/>
      <c r="E907" s="273">
        <v>0</v>
      </c>
      <c r="F907" s="274"/>
      <c r="G907" s="275"/>
      <c r="H907" s="276"/>
      <c r="I907" s="270"/>
      <c r="J907" s="277"/>
      <c r="K907" s="270"/>
      <c r="M907" s="271" t="s">
        <v>973</v>
      </c>
      <c r="O907" s="260"/>
    </row>
    <row r="908" spans="1:80">
      <c r="A908" s="269"/>
      <c r="B908" s="272"/>
      <c r="C908" s="1097" t="s">
        <v>1076</v>
      </c>
      <c r="D908" s="1098"/>
      <c r="E908" s="273">
        <v>1</v>
      </c>
      <c r="F908" s="274"/>
      <c r="G908" s="275"/>
      <c r="H908" s="276"/>
      <c r="I908" s="270"/>
      <c r="J908" s="277"/>
      <c r="K908" s="270"/>
      <c r="M908" s="271" t="s">
        <v>1076</v>
      </c>
      <c r="O908" s="260"/>
    </row>
    <row r="909" spans="1:80">
      <c r="A909" s="261">
        <v>293</v>
      </c>
      <c r="B909" s="262" t="s">
        <v>1114</v>
      </c>
      <c r="C909" s="263" t="s">
        <v>1115</v>
      </c>
      <c r="D909" s="264" t="s">
        <v>93</v>
      </c>
      <c r="E909" s="265">
        <v>1</v>
      </c>
      <c r="F909" s="265"/>
      <c r="G909" s="266">
        <f>E909*F909</f>
        <v>0</v>
      </c>
      <c r="H909" s="267">
        <v>0</v>
      </c>
      <c r="I909" s="268">
        <f>E909*H909</f>
        <v>0</v>
      </c>
      <c r="J909" s="267"/>
      <c r="K909" s="268">
        <f>E909*J909</f>
        <v>0</v>
      </c>
      <c r="O909" s="260">
        <v>2</v>
      </c>
      <c r="AA909" s="233">
        <v>11</v>
      </c>
      <c r="AB909" s="233">
        <v>3</v>
      </c>
      <c r="AC909" s="233">
        <v>84</v>
      </c>
      <c r="AZ909" s="233">
        <v>2</v>
      </c>
      <c r="BA909" s="233">
        <f>IF(AZ909=1,G909,0)</f>
        <v>0</v>
      </c>
      <c r="BB909" s="233">
        <f>IF(AZ909=2,G909,0)</f>
        <v>0</v>
      </c>
      <c r="BC909" s="233">
        <f>IF(AZ909=3,G909,0)</f>
        <v>0</v>
      </c>
      <c r="BD909" s="233">
        <f>IF(AZ909=4,G909,0)</f>
        <v>0</v>
      </c>
      <c r="BE909" s="233">
        <f>IF(AZ909=5,G909,0)</f>
        <v>0</v>
      </c>
      <c r="CA909" s="260">
        <v>11</v>
      </c>
      <c r="CB909" s="260">
        <v>3</v>
      </c>
    </row>
    <row r="910" spans="1:80">
      <c r="A910" s="269"/>
      <c r="B910" s="272"/>
      <c r="C910" s="1097" t="s">
        <v>1038</v>
      </c>
      <c r="D910" s="1098"/>
      <c r="E910" s="273">
        <v>0</v>
      </c>
      <c r="F910" s="274"/>
      <c r="G910" s="275"/>
      <c r="H910" s="276"/>
      <c r="I910" s="270"/>
      <c r="J910" s="277"/>
      <c r="K910" s="270"/>
      <c r="M910" s="271" t="s">
        <v>1038</v>
      </c>
      <c r="O910" s="260"/>
    </row>
    <row r="911" spans="1:80">
      <c r="A911" s="269"/>
      <c r="B911" s="272"/>
      <c r="C911" s="1097" t="s">
        <v>1116</v>
      </c>
      <c r="D911" s="1098"/>
      <c r="E911" s="273">
        <v>0</v>
      </c>
      <c r="F911" s="274"/>
      <c r="G911" s="275"/>
      <c r="H911" s="276"/>
      <c r="I911" s="270"/>
      <c r="J911" s="277"/>
      <c r="K911" s="270"/>
      <c r="M911" s="271" t="s">
        <v>1116</v>
      </c>
      <c r="O911" s="260"/>
    </row>
    <row r="912" spans="1:80">
      <c r="A912" s="269"/>
      <c r="B912" s="272"/>
      <c r="C912" s="1097" t="s">
        <v>1117</v>
      </c>
      <c r="D912" s="1098"/>
      <c r="E912" s="273">
        <v>1</v>
      </c>
      <c r="F912" s="274"/>
      <c r="G912" s="275"/>
      <c r="H912" s="276"/>
      <c r="I912" s="270"/>
      <c r="J912" s="277"/>
      <c r="K912" s="270"/>
      <c r="M912" s="271" t="s">
        <v>1117</v>
      </c>
      <c r="O912" s="260"/>
    </row>
    <row r="913" spans="1:80">
      <c r="A913" s="261">
        <v>294</v>
      </c>
      <c r="B913" s="262" t="s">
        <v>1118</v>
      </c>
      <c r="C913" s="263" t="s">
        <v>1119</v>
      </c>
      <c r="D913" s="264" t="s">
        <v>93</v>
      </c>
      <c r="E913" s="265">
        <v>1</v>
      </c>
      <c r="F913" s="265"/>
      <c r="G913" s="266">
        <f>E913*F913</f>
        <v>0</v>
      </c>
      <c r="H913" s="267">
        <v>0</v>
      </c>
      <c r="I913" s="268">
        <f>E913*H913</f>
        <v>0</v>
      </c>
      <c r="J913" s="267"/>
      <c r="K913" s="268">
        <f>E913*J913</f>
        <v>0</v>
      </c>
      <c r="O913" s="260">
        <v>2</v>
      </c>
      <c r="AA913" s="233">
        <v>11</v>
      </c>
      <c r="AB913" s="233">
        <v>3</v>
      </c>
      <c r="AC913" s="233">
        <v>74</v>
      </c>
      <c r="AZ913" s="233">
        <v>2</v>
      </c>
      <c r="BA913" s="233">
        <f>IF(AZ913=1,G913,0)</f>
        <v>0</v>
      </c>
      <c r="BB913" s="233">
        <f>IF(AZ913=2,G913,0)</f>
        <v>0</v>
      </c>
      <c r="BC913" s="233">
        <f>IF(AZ913=3,G913,0)</f>
        <v>0</v>
      </c>
      <c r="BD913" s="233">
        <f>IF(AZ913=4,G913,0)</f>
        <v>0</v>
      </c>
      <c r="BE913" s="233">
        <f>IF(AZ913=5,G913,0)</f>
        <v>0</v>
      </c>
      <c r="CA913" s="260">
        <v>11</v>
      </c>
      <c r="CB913" s="260">
        <v>3</v>
      </c>
    </row>
    <row r="914" spans="1:80">
      <c r="A914" s="269"/>
      <c r="B914" s="272"/>
      <c r="C914" s="1097" t="s">
        <v>1038</v>
      </c>
      <c r="D914" s="1098"/>
      <c r="E914" s="273">
        <v>0</v>
      </c>
      <c r="F914" s="274"/>
      <c r="G914" s="275"/>
      <c r="H914" s="276"/>
      <c r="I914" s="270"/>
      <c r="J914" s="277"/>
      <c r="K914" s="270"/>
      <c r="M914" s="271" t="s">
        <v>1038</v>
      </c>
      <c r="O914" s="260"/>
    </row>
    <row r="915" spans="1:80">
      <c r="A915" s="269"/>
      <c r="B915" s="272"/>
      <c r="C915" s="1097" t="s">
        <v>973</v>
      </c>
      <c r="D915" s="1098"/>
      <c r="E915" s="273">
        <v>0</v>
      </c>
      <c r="F915" s="274"/>
      <c r="G915" s="275"/>
      <c r="H915" s="276"/>
      <c r="I915" s="270"/>
      <c r="J915" s="277"/>
      <c r="K915" s="270"/>
      <c r="M915" s="271" t="s">
        <v>973</v>
      </c>
      <c r="O915" s="260"/>
    </row>
    <row r="916" spans="1:80">
      <c r="A916" s="269"/>
      <c r="B916" s="272"/>
      <c r="C916" s="1097" t="s">
        <v>1076</v>
      </c>
      <c r="D916" s="1098"/>
      <c r="E916" s="273">
        <v>1</v>
      </c>
      <c r="F916" s="274"/>
      <c r="G916" s="275"/>
      <c r="H916" s="276"/>
      <c r="I916" s="270"/>
      <c r="J916" s="277"/>
      <c r="K916" s="270"/>
      <c r="M916" s="271" t="s">
        <v>1076</v>
      </c>
      <c r="O916" s="260"/>
    </row>
    <row r="917" spans="1:80">
      <c r="A917" s="261">
        <v>295</v>
      </c>
      <c r="B917" s="262" t="s">
        <v>1120</v>
      </c>
      <c r="C917" s="263" t="s">
        <v>1121</v>
      </c>
      <c r="D917" s="264" t="s">
        <v>93</v>
      </c>
      <c r="E917" s="265">
        <v>1</v>
      </c>
      <c r="F917" s="265"/>
      <c r="G917" s="266">
        <f>E917*F917</f>
        <v>0</v>
      </c>
      <c r="H917" s="267">
        <v>0</v>
      </c>
      <c r="I917" s="268">
        <f>E917*H917</f>
        <v>0</v>
      </c>
      <c r="J917" s="267"/>
      <c r="K917" s="268">
        <f>E917*J917</f>
        <v>0</v>
      </c>
      <c r="O917" s="260">
        <v>2</v>
      </c>
      <c r="AA917" s="233">
        <v>11</v>
      </c>
      <c r="AB917" s="233">
        <v>3</v>
      </c>
      <c r="AC917" s="233">
        <v>100</v>
      </c>
      <c r="AZ917" s="233">
        <v>2</v>
      </c>
      <c r="BA917" s="233">
        <f>IF(AZ917=1,G917,0)</f>
        <v>0</v>
      </c>
      <c r="BB917" s="233">
        <f>IF(AZ917=2,G917,0)</f>
        <v>0</v>
      </c>
      <c r="BC917" s="233">
        <f>IF(AZ917=3,G917,0)</f>
        <v>0</v>
      </c>
      <c r="BD917" s="233">
        <f>IF(AZ917=4,G917,0)</f>
        <v>0</v>
      </c>
      <c r="BE917" s="233">
        <f>IF(AZ917=5,G917,0)</f>
        <v>0</v>
      </c>
      <c r="CA917" s="260">
        <v>11</v>
      </c>
      <c r="CB917" s="260">
        <v>3</v>
      </c>
    </row>
    <row r="918" spans="1:80">
      <c r="A918" s="269"/>
      <c r="B918" s="272"/>
      <c r="C918" s="1097" t="s">
        <v>1038</v>
      </c>
      <c r="D918" s="1098"/>
      <c r="E918" s="273">
        <v>0</v>
      </c>
      <c r="F918" s="274"/>
      <c r="G918" s="275"/>
      <c r="H918" s="276"/>
      <c r="I918" s="270"/>
      <c r="J918" s="277"/>
      <c r="K918" s="270"/>
      <c r="M918" s="271" t="s">
        <v>1038</v>
      </c>
      <c r="O918" s="260"/>
    </row>
    <row r="919" spans="1:80">
      <c r="A919" s="269"/>
      <c r="B919" s="272"/>
      <c r="C919" s="1097" t="s">
        <v>973</v>
      </c>
      <c r="D919" s="1098"/>
      <c r="E919" s="273">
        <v>0</v>
      </c>
      <c r="F919" s="274"/>
      <c r="G919" s="275"/>
      <c r="H919" s="276"/>
      <c r="I919" s="270"/>
      <c r="J919" s="277"/>
      <c r="K919" s="270"/>
      <c r="M919" s="271" t="s">
        <v>973</v>
      </c>
      <c r="O919" s="260"/>
    </row>
    <row r="920" spans="1:80">
      <c r="A920" s="269"/>
      <c r="B920" s="272"/>
      <c r="C920" s="1097" t="s">
        <v>1076</v>
      </c>
      <c r="D920" s="1098"/>
      <c r="E920" s="273">
        <v>1</v>
      </c>
      <c r="F920" s="274"/>
      <c r="G920" s="275"/>
      <c r="H920" s="276"/>
      <c r="I920" s="270"/>
      <c r="J920" s="277"/>
      <c r="K920" s="270"/>
      <c r="M920" s="271" t="s">
        <v>1076</v>
      </c>
      <c r="O920" s="260"/>
    </row>
    <row r="921" spans="1:80">
      <c r="A921" s="261">
        <v>296</v>
      </c>
      <c r="B921" s="262" t="s">
        <v>1122</v>
      </c>
      <c r="C921" s="263" t="s">
        <v>1123</v>
      </c>
      <c r="D921" s="264" t="s">
        <v>93</v>
      </c>
      <c r="E921" s="265">
        <v>1</v>
      </c>
      <c r="F921" s="265"/>
      <c r="G921" s="266">
        <f>E921*F921</f>
        <v>0</v>
      </c>
      <c r="H921" s="267">
        <v>0</v>
      </c>
      <c r="I921" s="268">
        <f>E921*H921</f>
        <v>0</v>
      </c>
      <c r="J921" s="267"/>
      <c r="K921" s="268">
        <f>E921*J921</f>
        <v>0</v>
      </c>
      <c r="O921" s="260">
        <v>2</v>
      </c>
      <c r="AA921" s="233">
        <v>11</v>
      </c>
      <c r="AB921" s="233">
        <v>3</v>
      </c>
      <c r="AC921" s="233">
        <v>75</v>
      </c>
      <c r="AZ921" s="233">
        <v>2</v>
      </c>
      <c r="BA921" s="233">
        <f>IF(AZ921=1,G921,0)</f>
        <v>0</v>
      </c>
      <c r="BB921" s="233">
        <f>IF(AZ921=2,G921,0)</f>
        <v>0</v>
      </c>
      <c r="BC921" s="233">
        <f>IF(AZ921=3,G921,0)</f>
        <v>0</v>
      </c>
      <c r="BD921" s="233">
        <f>IF(AZ921=4,G921,0)</f>
        <v>0</v>
      </c>
      <c r="BE921" s="233">
        <f>IF(AZ921=5,G921,0)</f>
        <v>0</v>
      </c>
      <c r="CA921" s="260">
        <v>11</v>
      </c>
      <c r="CB921" s="260">
        <v>3</v>
      </c>
    </row>
    <row r="922" spans="1:80">
      <c r="A922" s="269"/>
      <c r="B922" s="272"/>
      <c r="C922" s="1097" t="s">
        <v>1038</v>
      </c>
      <c r="D922" s="1098"/>
      <c r="E922" s="273">
        <v>0</v>
      </c>
      <c r="F922" s="274"/>
      <c r="G922" s="275"/>
      <c r="H922" s="276"/>
      <c r="I922" s="270"/>
      <c r="J922" s="277"/>
      <c r="K922" s="270"/>
      <c r="M922" s="271" t="s">
        <v>1038</v>
      </c>
      <c r="O922" s="260"/>
    </row>
    <row r="923" spans="1:80">
      <c r="A923" s="269"/>
      <c r="B923" s="272"/>
      <c r="C923" s="1097" t="s">
        <v>973</v>
      </c>
      <c r="D923" s="1098"/>
      <c r="E923" s="273">
        <v>0</v>
      </c>
      <c r="F923" s="274"/>
      <c r="G923" s="275"/>
      <c r="H923" s="276"/>
      <c r="I923" s="270"/>
      <c r="J923" s="277"/>
      <c r="K923" s="270"/>
      <c r="M923" s="271" t="s">
        <v>973</v>
      </c>
      <c r="O923" s="260"/>
    </row>
    <row r="924" spans="1:80">
      <c r="A924" s="269"/>
      <c r="B924" s="272"/>
      <c r="C924" s="1097" t="s">
        <v>1076</v>
      </c>
      <c r="D924" s="1098"/>
      <c r="E924" s="273">
        <v>1</v>
      </c>
      <c r="F924" s="274"/>
      <c r="G924" s="275"/>
      <c r="H924" s="276"/>
      <c r="I924" s="270"/>
      <c r="J924" s="277"/>
      <c r="K924" s="270"/>
      <c r="M924" s="271" t="s">
        <v>1076</v>
      </c>
      <c r="O924" s="260"/>
    </row>
    <row r="925" spans="1:80">
      <c r="A925" s="261">
        <v>297</v>
      </c>
      <c r="B925" s="262" t="s">
        <v>1124</v>
      </c>
      <c r="C925" s="263" t="s">
        <v>1125</v>
      </c>
      <c r="D925" s="264" t="s">
        <v>93</v>
      </c>
      <c r="E925" s="265">
        <v>1</v>
      </c>
      <c r="F925" s="265"/>
      <c r="G925" s="266">
        <f>E925*F925</f>
        <v>0</v>
      </c>
      <c r="H925" s="267">
        <v>0</v>
      </c>
      <c r="I925" s="268">
        <f>E925*H925</f>
        <v>0</v>
      </c>
      <c r="J925" s="267"/>
      <c r="K925" s="268">
        <f>E925*J925</f>
        <v>0</v>
      </c>
      <c r="O925" s="260">
        <v>2</v>
      </c>
      <c r="AA925" s="233">
        <v>11</v>
      </c>
      <c r="AB925" s="233">
        <v>3</v>
      </c>
      <c r="AC925" s="233">
        <v>99</v>
      </c>
      <c r="AZ925" s="233">
        <v>2</v>
      </c>
      <c r="BA925" s="233">
        <f>IF(AZ925=1,G925,0)</f>
        <v>0</v>
      </c>
      <c r="BB925" s="233">
        <f>IF(AZ925=2,G925,0)</f>
        <v>0</v>
      </c>
      <c r="BC925" s="233">
        <f>IF(AZ925=3,G925,0)</f>
        <v>0</v>
      </c>
      <c r="BD925" s="233">
        <f>IF(AZ925=4,G925,0)</f>
        <v>0</v>
      </c>
      <c r="BE925" s="233">
        <f>IF(AZ925=5,G925,0)</f>
        <v>0</v>
      </c>
      <c r="CA925" s="260">
        <v>11</v>
      </c>
      <c r="CB925" s="260">
        <v>3</v>
      </c>
    </row>
    <row r="926" spans="1:80">
      <c r="A926" s="269"/>
      <c r="B926" s="272"/>
      <c r="C926" s="1097" t="s">
        <v>1038</v>
      </c>
      <c r="D926" s="1098"/>
      <c r="E926" s="273">
        <v>0</v>
      </c>
      <c r="F926" s="274"/>
      <c r="G926" s="275"/>
      <c r="H926" s="276"/>
      <c r="I926" s="270"/>
      <c r="J926" s="277"/>
      <c r="K926" s="270"/>
      <c r="M926" s="271" t="s">
        <v>1038</v>
      </c>
      <c r="O926" s="260"/>
    </row>
    <row r="927" spans="1:80">
      <c r="A927" s="269"/>
      <c r="B927" s="272"/>
      <c r="C927" s="1097" t="s">
        <v>973</v>
      </c>
      <c r="D927" s="1098"/>
      <c r="E927" s="273">
        <v>0</v>
      </c>
      <c r="F927" s="274"/>
      <c r="G927" s="275"/>
      <c r="H927" s="276"/>
      <c r="I927" s="270"/>
      <c r="J927" s="277"/>
      <c r="K927" s="270"/>
      <c r="M927" s="271" t="s">
        <v>973</v>
      </c>
      <c r="O927" s="260"/>
    </row>
    <row r="928" spans="1:80">
      <c r="A928" s="269"/>
      <c r="B928" s="272"/>
      <c r="C928" s="1097" t="s">
        <v>1076</v>
      </c>
      <c r="D928" s="1098"/>
      <c r="E928" s="273">
        <v>1</v>
      </c>
      <c r="F928" s="274"/>
      <c r="G928" s="275"/>
      <c r="H928" s="276"/>
      <c r="I928" s="270"/>
      <c r="J928" s="277"/>
      <c r="K928" s="270"/>
      <c r="M928" s="271" t="s">
        <v>1076</v>
      </c>
      <c r="O928" s="260"/>
    </row>
    <row r="929" spans="1:80">
      <c r="A929" s="261">
        <v>298</v>
      </c>
      <c r="B929" s="262" t="s">
        <v>1126</v>
      </c>
      <c r="C929" s="263" t="s">
        <v>1127</v>
      </c>
      <c r="D929" s="264" t="s">
        <v>93</v>
      </c>
      <c r="E929" s="265">
        <v>1</v>
      </c>
      <c r="F929" s="265"/>
      <c r="G929" s="266">
        <f>E929*F929</f>
        <v>0</v>
      </c>
      <c r="H929" s="267">
        <v>0</v>
      </c>
      <c r="I929" s="268">
        <f>E929*H929</f>
        <v>0</v>
      </c>
      <c r="J929" s="267"/>
      <c r="K929" s="268">
        <f>E929*J929</f>
        <v>0</v>
      </c>
      <c r="O929" s="260">
        <v>2</v>
      </c>
      <c r="AA929" s="233">
        <v>11</v>
      </c>
      <c r="AB929" s="233">
        <v>3</v>
      </c>
      <c r="AC929" s="233">
        <v>101</v>
      </c>
      <c r="AZ929" s="233">
        <v>2</v>
      </c>
      <c r="BA929" s="233">
        <f>IF(AZ929=1,G929,0)</f>
        <v>0</v>
      </c>
      <c r="BB929" s="233">
        <f>IF(AZ929=2,G929,0)</f>
        <v>0</v>
      </c>
      <c r="BC929" s="233">
        <f>IF(AZ929=3,G929,0)</f>
        <v>0</v>
      </c>
      <c r="BD929" s="233">
        <f>IF(AZ929=4,G929,0)</f>
        <v>0</v>
      </c>
      <c r="BE929" s="233">
        <f>IF(AZ929=5,G929,0)</f>
        <v>0</v>
      </c>
      <c r="CA929" s="260">
        <v>11</v>
      </c>
      <c r="CB929" s="260">
        <v>3</v>
      </c>
    </row>
    <row r="930" spans="1:80">
      <c r="A930" s="269"/>
      <c r="B930" s="272"/>
      <c r="C930" s="1097" t="s">
        <v>973</v>
      </c>
      <c r="D930" s="1098"/>
      <c r="E930" s="273">
        <v>0</v>
      </c>
      <c r="F930" s="274"/>
      <c r="G930" s="275"/>
      <c r="H930" s="276"/>
      <c r="I930" s="270"/>
      <c r="J930" s="277"/>
      <c r="K930" s="270"/>
      <c r="M930" s="271" t="s">
        <v>973</v>
      </c>
      <c r="O930" s="260"/>
    </row>
    <row r="931" spans="1:80">
      <c r="A931" s="269"/>
      <c r="B931" s="272"/>
      <c r="C931" s="1097" t="s">
        <v>1076</v>
      </c>
      <c r="D931" s="1098"/>
      <c r="E931" s="273">
        <v>1</v>
      </c>
      <c r="F931" s="274"/>
      <c r="G931" s="275"/>
      <c r="H931" s="276"/>
      <c r="I931" s="270"/>
      <c r="J931" s="277"/>
      <c r="K931" s="270"/>
      <c r="M931" s="271" t="s">
        <v>1076</v>
      </c>
      <c r="O931" s="260"/>
    </row>
    <row r="932" spans="1:80">
      <c r="A932" s="261">
        <v>299</v>
      </c>
      <c r="B932" s="262" t="s">
        <v>1128</v>
      </c>
      <c r="C932" s="263" t="s">
        <v>1129</v>
      </c>
      <c r="D932" s="264" t="s">
        <v>93</v>
      </c>
      <c r="E932" s="265">
        <v>1</v>
      </c>
      <c r="F932" s="265"/>
      <c r="G932" s="266">
        <f>E932*F932</f>
        <v>0</v>
      </c>
      <c r="H932" s="267">
        <v>0</v>
      </c>
      <c r="I932" s="268">
        <f>E932*H932</f>
        <v>0</v>
      </c>
      <c r="J932" s="267"/>
      <c r="K932" s="268">
        <f>E932*J932</f>
        <v>0</v>
      </c>
      <c r="O932" s="260">
        <v>2</v>
      </c>
      <c r="AA932" s="233">
        <v>11</v>
      </c>
      <c r="AB932" s="233">
        <v>3</v>
      </c>
      <c r="AC932" s="233">
        <v>97</v>
      </c>
      <c r="AZ932" s="233">
        <v>2</v>
      </c>
      <c r="BA932" s="233">
        <f>IF(AZ932=1,G932,0)</f>
        <v>0</v>
      </c>
      <c r="BB932" s="233">
        <f>IF(AZ932=2,G932,0)</f>
        <v>0</v>
      </c>
      <c r="BC932" s="233">
        <f>IF(AZ932=3,G932,0)</f>
        <v>0</v>
      </c>
      <c r="BD932" s="233">
        <f>IF(AZ932=4,G932,0)</f>
        <v>0</v>
      </c>
      <c r="BE932" s="233">
        <f>IF(AZ932=5,G932,0)</f>
        <v>0</v>
      </c>
      <c r="CA932" s="260">
        <v>11</v>
      </c>
      <c r="CB932" s="260">
        <v>3</v>
      </c>
    </row>
    <row r="933" spans="1:80">
      <c r="A933" s="269"/>
      <c r="B933" s="272"/>
      <c r="C933" s="1097" t="s">
        <v>1038</v>
      </c>
      <c r="D933" s="1098"/>
      <c r="E933" s="273">
        <v>0</v>
      </c>
      <c r="F933" s="274"/>
      <c r="G933" s="275"/>
      <c r="H933" s="276"/>
      <c r="I933" s="270"/>
      <c r="J933" s="277"/>
      <c r="K933" s="270"/>
      <c r="M933" s="271" t="s">
        <v>1038</v>
      </c>
      <c r="O933" s="260"/>
    </row>
    <row r="934" spans="1:80">
      <c r="A934" s="269"/>
      <c r="B934" s="272"/>
      <c r="C934" s="1097" t="s">
        <v>973</v>
      </c>
      <c r="D934" s="1098"/>
      <c r="E934" s="273">
        <v>0</v>
      </c>
      <c r="F934" s="274"/>
      <c r="G934" s="275"/>
      <c r="H934" s="276"/>
      <c r="I934" s="270"/>
      <c r="J934" s="277"/>
      <c r="K934" s="270"/>
      <c r="M934" s="271" t="s">
        <v>973</v>
      </c>
      <c r="O934" s="260"/>
    </row>
    <row r="935" spans="1:80">
      <c r="A935" s="269"/>
      <c r="B935" s="272"/>
      <c r="C935" s="1097" t="s">
        <v>1076</v>
      </c>
      <c r="D935" s="1098"/>
      <c r="E935" s="273">
        <v>1</v>
      </c>
      <c r="F935" s="274"/>
      <c r="G935" s="275"/>
      <c r="H935" s="276"/>
      <c r="I935" s="270"/>
      <c r="J935" s="277"/>
      <c r="K935" s="270"/>
      <c r="M935" s="271" t="s">
        <v>1076</v>
      </c>
      <c r="O935" s="260"/>
    </row>
    <row r="936" spans="1:80">
      <c r="A936" s="261">
        <v>300</v>
      </c>
      <c r="B936" s="262" t="s">
        <v>1130</v>
      </c>
      <c r="C936" s="263" t="s">
        <v>1131</v>
      </c>
      <c r="D936" s="264" t="s">
        <v>93</v>
      </c>
      <c r="E936" s="265">
        <v>1</v>
      </c>
      <c r="F936" s="265"/>
      <c r="G936" s="266">
        <f>E936*F936</f>
        <v>0</v>
      </c>
      <c r="H936" s="267">
        <v>0</v>
      </c>
      <c r="I936" s="268">
        <f>E936*H936</f>
        <v>0</v>
      </c>
      <c r="J936" s="267"/>
      <c r="K936" s="268">
        <f>E936*J936</f>
        <v>0</v>
      </c>
      <c r="O936" s="260">
        <v>2</v>
      </c>
      <c r="AA936" s="233">
        <v>11</v>
      </c>
      <c r="AB936" s="233">
        <v>3</v>
      </c>
      <c r="AC936" s="233">
        <v>98</v>
      </c>
      <c r="AZ936" s="233">
        <v>2</v>
      </c>
      <c r="BA936" s="233">
        <f>IF(AZ936=1,G936,0)</f>
        <v>0</v>
      </c>
      <c r="BB936" s="233">
        <f>IF(AZ936=2,G936,0)</f>
        <v>0</v>
      </c>
      <c r="BC936" s="233">
        <f>IF(AZ936=3,G936,0)</f>
        <v>0</v>
      </c>
      <c r="BD936" s="233">
        <f>IF(AZ936=4,G936,0)</f>
        <v>0</v>
      </c>
      <c r="BE936" s="233">
        <f>IF(AZ936=5,G936,0)</f>
        <v>0</v>
      </c>
      <c r="CA936" s="260">
        <v>11</v>
      </c>
      <c r="CB936" s="260">
        <v>3</v>
      </c>
    </row>
    <row r="937" spans="1:80">
      <c r="A937" s="269"/>
      <c r="B937" s="272"/>
      <c r="C937" s="1097" t="s">
        <v>1038</v>
      </c>
      <c r="D937" s="1098"/>
      <c r="E937" s="273">
        <v>0</v>
      </c>
      <c r="F937" s="274"/>
      <c r="G937" s="275"/>
      <c r="H937" s="276"/>
      <c r="I937" s="270"/>
      <c r="J937" s="277"/>
      <c r="K937" s="270"/>
      <c r="M937" s="271" t="s">
        <v>1038</v>
      </c>
      <c r="O937" s="260"/>
    </row>
    <row r="938" spans="1:80">
      <c r="A938" s="269"/>
      <c r="B938" s="272"/>
      <c r="C938" s="1097" t="s">
        <v>973</v>
      </c>
      <c r="D938" s="1098"/>
      <c r="E938" s="273">
        <v>0</v>
      </c>
      <c r="F938" s="274"/>
      <c r="G938" s="275"/>
      <c r="H938" s="276"/>
      <c r="I938" s="270"/>
      <c r="J938" s="277"/>
      <c r="K938" s="270"/>
      <c r="M938" s="271" t="s">
        <v>973</v>
      </c>
      <c r="O938" s="260"/>
    </row>
    <row r="939" spans="1:80">
      <c r="A939" s="269"/>
      <c r="B939" s="272"/>
      <c r="C939" s="1097" t="s">
        <v>1076</v>
      </c>
      <c r="D939" s="1098"/>
      <c r="E939" s="273">
        <v>1</v>
      </c>
      <c r="F939" s="274"/>
      <c r="G939" s="275"/>
      <c r="H939" s="276"/>
      <c r="I939" s="270"/>
      <c r="J939" s="277"/>
      <c r="K939" s="270"/>
      <c r="M939" s="271" t="s">
        <v>1076</v>
      </c>
      <c r="O939" s="260"/>
    </row>
    <row r="940" spans="1:80">
      <c r="A940" s="261">
        <v>301</v>
      </c>
      <c r="B940" s="262" t="s">
        <v>1132</v>
      </c>
      <c r="C940" s="263" t="s">
        <v>1133</v>
      </c>
      <c r="D940" s="264" t="s">
        <v>93</v>
      </c>
      <c r="E940" s="265">
        <v>4</v>
      </c>
      <c r="F940" s="265"/>
      <c r="G940" s="266">
        <f>E940*F940</f>
        <v>0</v>
      </c>
      <c r="H940" s="267">
        <v>0</v>
      </c>
      <c r="I940" s="268">
        <f>E940*H940</f>
        <v>0</v>
      </c>
      <c r="J940" s="267"/>
      <c r="K940" s="268">
        <f>E940*J940</f>
        <v>0</v>
      </c>
      <c r="O940" s="260">
        <v>2</v>
      </c>
      <c r="AA940" s="233">
        <v>11</v>
      </c>
      <c r="AB940" s="233">
        <v>3</v>
      </c>
      <c r="AC940" s="233">
        <v>83</v>
      </c>
      <c r="AZ940" s="233">
        <v>2</v>
      </c>
      <c r="BA940" s="233">
        <f>IF(AZ940=1,G940,0)</f>
        <v>0</v>
      </c>
      <c r="BB940" s="233">
        <f>IF(AZ940=2,G940,0)</f>
        <v>0</v>
      </c>
      <c r="BC940" s="233">
        <f>IF(AZ940=3,G940,0)</f>
        <v>0</v>
      </c>
      <c r="BD940" s="233">
        <f>IF(AZ940=4,G940,0)</f>
        <v>0</v>
      </c>
      <c r="BE940" s="233">
        <f>IF(AZ940=5,G940,0)</f>
        <v>0</v>
      </c>
      <c r="CA940" s="260">
        <v>11</v>
      </c>
      <c r="CB940" s="260">
        <v>3</v>
      </c>
    </row>
    <row r="941" spans="1:80">
      <c r="A941" s="269"/>
      <c r="B941" s="272"/>
      <c r="C941" s="1097" t="s">
        <v>1134</v>
      </c>
      <c r="D941" s="1098"/>
      <c r="E941" s="273">
        <v>4</v>
      </c>
      <c r="F941" s="274"/>
      <c r="G941" s="275"/>
      <c r="H941" s="276"/>
      <c r="I941" s="270"/>
      <c r="J941" s="277"/>
      <c r="K941" s="270"/>
      <c r="M941" s="271" t="s">
        <v>1134</v>
      </c>
      <c r="O941" s="260"/>
    </row>
    <row r="942" spans="1:80">
      <c r="A942" s="261">
        <v>302</v>
      </c>
      <c r="B942" s="262" t="s">
        <v>1135</v>
      </c>
      <c r="C942" s="263" t="s">
        <v>1136</v>
      </c>
      <c r="D942" s="264" t="s">
        <v>93</v>
      </c>
      <c r="E942" s="265">
        <v>1</v>
      </c>
      <c r="F942" s="265"/>
      <c r="G942" s="266">
        <f>E942*F942</f>
        <v>0</v>
      </c>
      <c r="H942" s="267">
        <v>0</v>
      </c>
      <c r="I942" s="268">
        <f>E942*H942</f>
        <v>0</v>
      </c>
      <c r="J942" s="267"/>
      <c r="K942" s="268">
        <f>E942*J942</f>
        <v>0</v>
      </c>
      <c r="O942" s="260">
        <v>2</v>
      </c>
      <c r="AA942" s="233">
        <v>11</v>
      </c>
      <c r="AB942" s="233">
        <v>3</v>
      </c>
      <c r="AC942" s="233">
        <v>82</v>
      </c>
      <c r="AZ942" s="233">
        <v>2</v>
      </c>
      <c r="BA942" s="233">
        <f>IF(AZ942=1,G942,0)</f>
        <v>0</v>
      </c>
      <c r="BB942" s="233">
        <f>IF(AZ942=2,G942,0)</f>
        <v>0</v>
      </c>
      <c r="BC942" s="233">
        <f>IF(AZ942=3,G942,0)</f>
        <v>0</v>
      </c>
      <c r="BD942" s="233">
        <f>IF(AZ942=4,G942,0)</f>
        <v>0</v>
      </c>
      <c r="BE942" s="233">
        <f>IF(AZ942=5,G942,0)</f>
        <v>0</v>
      </c>
      <c r="CA942" s="260">
        <v>11</v>
      </c>
      <c r="CB942" s="260">
        <v>3</v>
      </c>
    </row>
    <row r="943" spans="1:80">
      <c r="A943" s="269"/>
      <c r="B943" s="272"/>
      <c r="C943" s="1097" t="s">
        <v>1038</v>
      </c>
      <c r="D943" s="1098"/>
      <c r="E943" s="273">
        <v>0</v>
      </c>
      <c r="F943" s="274"/>
      <c r="G943" s="275"/>
      <c r="H943" s="276"/>
      <c r="I943" s="270"/>
      <c r="J943" s="277"/>
      <c r="K943" s="270"/>
      <c r="M943" s="271" t="s">
        <v>1038</v>
      </c>
      <c r="O943" s="260"/>
    </row>
    <row r="944" spans="1:80">
      <c r="A944" s="269"/>
      <c r="B944" s="272"/>
      <c r="C944" s="1097" t="s">
        <v>973</v>
      </c>
      <c r="D944" s="1098"/>
      <c r="E944" s="273">
        <v>0</v>
      </c>
      <c r="F944" s="274"/>
      <c r="G944" s="275"/>
      <c r="H944" s="276"/>
      <c r="I944" s="270"/>
      <c r="J944" s="277"/>
      <c r="K944" s="270"/>
      <c r="M944" s="271" t="s">
        <v>973</v>
      </c>
      <c r="O944" s="260"/>
    </row>
    <row r="945" spans="1:80">
      <c r="A945" s="269"/>
      <c r="B945" s="272"/>
      <c r="C945" s="1097" t="s">
        <v>1076</v>
      </c>
      <c r="D945" s="1098"/>
      <c r="E945" s="273">
        <v>1</v>
      </c>
      <c r="F945" s="274"/>
      <c r="G945" s="275"/>
      <c r="H945" s="276"/>
      <c r="I945" s="270"/>
      <c r="J945" s="277"/>
      <c r="K945" s="270"/>
      <c r="M945" s="271" t="s">
        <v>1076</v>
      </c>
      <c r="O945" s="260"/>
    </row>
    <row r="946" spans="1:80">
      <c r="A946" s="261">
        <v>303</v>
      </c>
      <c r="B946" s="262" t="s">
        <v>1137</v>
      </c>
      <c r="C946" s="263" t="s">
        <v>1138</v>
      </c>
      <c r="D946" s="264" t="s">
        <v>93</v>
      </c>
      <c r="E946" s="265">
        <v>1</v>
      </c>
      <c r="F946" s="265"/>
      <c r="G946" s="266">
        <f>E946*F946</f>
        <v>0</v>
      </c>
      <c r="H946" s="267">
        <v>0</v>
      </c>
      <c r="I946" s="268">
        <f>E946*H946</f>
        <v>0</v>
      </c>
      <c r="J946" s="267"/>
      <c r="K946" s="268">
        <f>E946*J946</f>
        <v>0</v>
      </c>
      <c r="O946" s="260">
        <v>2</v>
      </c>
      <c r="AA946" s="233">
        <v>11</v>
      </c>
      <c r="AB946" s="233">
        <v>3</v>
      </c>
      <c r="AC946" s="233">
        <v>76</v>
      </c>
      <c r="AZ946" s="233">
        <v>2</v>
      </c>
      <c r="BA946" s="233">
        <f>IF(AZ946=1,G946,0)</f>
        <v>0</v>
      </c>
      <c r="BB946" s="233">
        <f>IF(AZ946=2,G946,0)</f>
        <v>0</v>
      </c>
      <c r="BC946" s="233">
        <f>IF(AZ946=3,G946,0)</f>
        <v>0</v>
      </c>
      <c r="BD946" s="233">
        <f>IF(AZ946=4,G946,0)</f>
        <v>0</v>
      </c>
      <c r="BE946" s="233">
        <f>IF(AZ946=5,G946,0)</f>
        <v>0</v>
      </c>
      <c r="CA946" s="260">
        <v>11</v>
      </c>
      <c r="CB946" s="260">
        <v>3</v>
      </c>
    </row>
    <row r="947" spans="1:80">
      <c r="A947" s="269"/>
      <c r="B947" s="272"/>
      <c r="C947" s="1097" t="s">
        <v>1038</v>
      </c>
      <c r="D947" s="1098"/>
      <c r="E947" s="273">
        <v>0</v>
      </c>
      <c r="F947" s="274"/>
      <c r="G947" s="275"/>
      <c r="H947" s="276"/>
      <c r="I947" s="270"/>
      <c r="J947" s="277"/>
      <c r="K947" s="270"/>
      <c r="M947" s="271" t="s">
        <v>1038</v>
      </c>
      <c r="O947" s="260"/>
    </row>
    <row r="948" spans="1:80">
      <c r="A948" s="269"/>
      <c r="B948" s="272"/>
      <c r="C948" s="1097" t="s">
        <v>973</v>
      </c>
      <c r="D948" s="1098"/>
      <c r="E948" s="273">
        <v>0</v>
      </c>
      <c r="F948" s="274"/>
      <c r="G948" s="275"/>
      <c r="H948" s="276"/>
      <c r="I948" s="270"/>
      <c r="J948" s="277"/>
      <c r="K948" s="270"/>
      <c r="M948" s="271" t="s">
        <v>973</v>
      </c>
      <c r="O948" s="260"/>
    </row>
    <row r="949" spans="1:80">
      <c r="A949" s="269"/>
      <c r="B949" s="272"/>
      <c r="C949" s="1097" t="s">
        <v>1076</v>
      </c>
      <c r="D949" s="1098"/>
      <c r="E949" s="273">
        <v>1</v>
      </c>
      <c r="F949" s="274"/>
      <c r="G949" s="275"/>
      <c r="H949" s="276"/>
      <c r="I949" s="270"/>
      <c r="J949" s="277"/>
      <c r="K949" s="270"/>
      <c r="M949" s="271" t="s">
        <v>1076</v>
      </c>
      <c r="O949" s="260"/>
    </row>
    <row r="950" spans="1:80">
      <c r="A950" s="261">
        <v>304</v>
      </c>
      <c r="B950" s="262" t="s">
        <v>1139</v>
      </c>
      <c r="C950" s="263" t="s">
        <v>1140</v>
      </c>
      <c r="D950" s="264" t="s">
        <v>93</v>
      </c>
      <c r="E950" s="265">
        <v>1</v>
      </c>
      <c r="F950" s="265"/>
      <c r="G950" s="266">
        <f>E950*F950</f>
        <v>0</v>
      </c>
      <c r="H950" s="267">
        <v>0</v>
      </c>
      <c r="I950" s="268">
        <f>E950*H950</f>
        <v>0</v>
      </c>
      <c r="J950" s="267"/>
      <c r="K950" s="268">
        <f>E950*J950</f>
        <v>0</v>
      </c>
      <c r="O950" s="260">
        <v>2</v>
      </c>
      <c r="AA950" s="233">
        <v>11</v>
      </c>
      <c r="AB950" s="233">
        <v>3</v>
      </c>
      <c r="AC950" s="233">
        <v>77</v>
      </c>
      <c r="AZ950" s="233">
        <v>2</v>
      </c>
      <c r="BA950" s="233">
        <f>IF(AZ950=1,G950,0)</f>
        <v>0</v>
      </c>
      <c r="BB950" s="233">
        <f>IF(AZ950=2,G950,0)</f>
        <v>0</v>
      </c>
      <c r="BC950" s="233">
        <f>IF(AZ950=3,G950,0)</f>
        <v>0</v>
      </c>
      <c r="BD950" s="233">
        <f>IF(AZ950=4,G950,0)</f>
        <v>0</v>
      </c>
      <c r="BE950" s="233">
        <f>IF(AZ950=5,G950,0)</f>
        <v>0</v>
      </c>
      <c r="CA950" s="260">
        <v>11</v>
      </c>
      <c r="CB950" s="260">
        <v>3</v>
      </c>
    </row>
    <row r="951" spans="1:80">
      <c r="A951" s="269"/>
      <c r="B951" s="272"/>
      <c r="C951" s="1097" t="s">
        <v>1038</v>
      </c>
      <c r="D951" s="1098"/>
      <c r="E951" s="273">
        <v>0</v>
      </c>
      <c r="F951" s="274"/>
      <c r="G951" s="275"/>
      <c r="H951" s="276"/>
      <c r="I951" s="270"/>
      <c r="J951" s="277"/>
      <c r="K951" s="270"/>
      <c r="M951" s="271" t="s">
        <v>1038</v>
      </c>
      <c r="O951" s="260"/>
    </row>
    <row r="952" spans="1:80">
      <c r="A952" s="269"/>
      <c r="B952" s="272"/>
      <c r="C952" s="1097" t="s">
        <v>973</v>
      </c>
      <c r="D952" s="1098"/>
      <c r="E952" s="273">
        <v>0</v>
      </c>
      <c r="F952" s="274"/>
      <c r="G952" s="275"/>
      <c r="H952" s="276"/>
      <c r="I952" s="270"/>
      <c r="J952" s="277"/>
      <c r="K952" s="270"/>
      <c r="M952" s="271" t="s">
        <v>973</v>
      </c>
      <c r="O952" s="260"/>
    </row>
    <row r="953" spans="1:80">
      <c r="A953" s="269"/>
      <c r="B953" s="272"/>
      <c r="C953" s="1097" t="s">
        <v>1076</v>
      </c>
      <c r="D953" s="1098"/>
      <c r="E953" s="273">
        <v>1</v>
      </c>
      <c r="F953" s="274"/>
      <c r="G953" s="275"/>
      <c r="H953" s="276"/>
      <c r="I953" s="270"/>
      <c r="J953" s="277"/>
      <c r="K953" s="270"/>
      <c r="M953" s="271" t="s">
        <v>1076</v>
      </c>
      <c r="O953" s="260"/>
    </row>
    <row r="954" spans="1:80">
      <c r="A954" s="261">
        <v>305</v>
      </c>
      <c r="B954" s="262" t="s">
        <v>1141</v>
      </c>
      <c r="C954" s="263" t="s">
        <v>1142</v>
      </c>
      <c r="D954" s="264" t="s">
        <v>93</v>
      </c>
      <c r="E954" s="265">
        <v>1</v>
      </c>
      <c r="F954" s="265"/>
      <c r="G954" s="266">
        <f>E954*F954</f>
        <v>0</v>
      </c>
      <c r="H954" s="267">
        <v>0</v>
      </c>
      <c r="I954" s="268">
        <f>E954*H954</f>
        <v>0</v>
      </c>
      <c r="J954" s="267"/>
      <c r="K954" s="268">
        <f>E954*J954</f>
        <v>0</v>
      </c>
      <c r="O954" s="260">
        <v>2</v>
      </c>
      <c r="AA954" s="233">
        <v>11</v>
      </c>
      <c r="AB954" s="233">
        <v>3</v>
      </c>
      <c r="AC954" s="233">
        <v>80</v>
      </c>
      <c r="AZ954" s="233">
        <v>2</v>
      </c>
      <c r="BA954" s="233">
        <f>IF(AZ954=1,G954,0)</f>
        <v>0</v>
      </c>
      <c r="BB954" s="233">
        <f>IF(AZ954=2,G954,0)</f>
        <v>0</v>
      </c>
      <c r="BC954" s="233">
        <f>IF(AZ954=3,G954,0)</f>
        <v>0</v>
      </c>
      <c r="BD954" s="233">
        <f>IF(AZ954=4,G954,0)</f>
        <v>0</v>
      </c>
      <c r="BE954" s="233">
        <f>IF(AZ954=5,G954,0)</f>
        <v>0</v>
      </c>
      <c r="CA954" s="260">
        <v>11</v>
      </c>
      <c r="CB954" s="260">
        <v>3</v>
      </c>
    </row>
    <row r="955" spans="1:80">
      <c r="A955" s="269"/>
      <c r="B955" s="272"/>
      <c r="C955" s="1097" t="s">
        <v>1038</v>
      </c>
      <c r="D955" s="1098"/>
      <c r="E955" s="273">
        <v>0</v>
      </c>
      <c r="F955" s="274"/>
      <c r="G955" s="275"/>
      <c r="H955" s="276"/>
      <c r="I955" s="270"/>
      <c r="J955" s="277"/>
      <c r="K955" s="270"/>
      <c r="M955" s="271" t="s">
        <v>1038</v>
      </c>
      <c r="O955" s="260"/>
    </row>
    <row r="956" spans="1:80">
      <c r="A956" s="269"/>
      <c r="B956" s="272"/>
      <c r="C956" s="1097" t="s">
        <v>973</v>
      </c>
      <c r="D956" s="1098"/>
      <c r="E956" s="273">
        <v>0</v>
      </c>
      <c r="F956" s="274"/>
      <c r="G956" s="275"/>
      <c r="H956" s="276"/>
      <c r="I956" s="270"/>
      <c r="J956" s="277"/>
      <c r="K956" s="270"/>
      <c r="M956" s="271" t="s">
        <v>973</v>
      </c>
      <c r="O956" s="260"/>
    </row>
    <row r="957" spans="1:80">
      <c r="A957" s="269"/>
      <c r="B957" s="272"/>
      <c r="C957" s="1097" t="s">
        <v>1076</v>
      </c>
      <c r="D957" s="1098"/>
      <c r="E957" s="273">
        <v>1</v>
      </c>
      <c r="F957" s="274"/>
      <c r="G957" s="275"/>
      <c r="H957" s="276"/>
      <c r="I957" s="270"/>
      <c r="J957" s="277"/>
      <c r="K957" s="270"/>
      <c r="M957" s="271" t="s">
        <v>1076</v>
      </c>
      <c r="O957" s="260"/>
    </row>
    <row r="958" spans="1:80">
      <c r="A958" s="261">
        <v>306</v>
      </c>
      <c r="B958" s="262" t="s">
        <v>1143</v>
      </c>
      <c r="C958" s="263" t="s">
        <v>1144</v>
      </c>
      <c r="D958" s="264" t="s">
        <v>309</v>
      </c>
      <c r="E958" s="265">
        <v>25.6</v>
      </c>
      <c r="F958" s="265"/>
      <c r="G958" s="266">
        <f>E958*F958</f>
        <v>0</v>
      </c>
      <c r="H958" s="267">
        <v>0</v>
      </c>
      <c r="I958" s="268">
        <f>E958*H958</f>
        <v>0</v>
      </c>
      <c r="J958" s="267"/>
      <c r="K958" s="268">
        <f>E958*J958</f>
        <v>0</v>
      </c>
      <c r="O958" s="260">
        <v>2</v>
      </c>
      <c r="AA958" s="233">
        <v>11</v>
      </c>
      <c r="AB958" s="233">
        <v>3</v>
      </c>
      <c r="AC958" s="233">
        <v>81</v>
      </c>
      <c r="AZ958" s="233">
        <v>2</v>
      </c>
      <c r="BA958" s="233">
        <f>IF(AZ958=1,G958,0)</f>
        <v>0</v>
      </c>
      <c r="BB958" s="233">
        <f>IF(AZ958=2,G958,0)</f>
        <v>0</v>
      </c>
      <c r="BC958" s="233">
        <f>IF(AZ958=3,G958,0)</f>
        <v>0</v>
      </c>
      <c r="BD958" s="233">
        <f>IF(AZ958=4,G958,0)</f>
        <v>0</v>
      </c>
      <c r="BE958" s="233">
        <f>IF(AZ958=5,G958,0)</f>
        <v>0</v>
      </c>
      <c r="CA958" s="260">
        <v>11</v>
      </c>
      <c r="CB958" s="260">
        <v>3</v>
      </c>
    </row>
    <row r="959" spans="1:80">
      <c r="A959" s="269"/>
      <c r="B959" s="272"/>
      <c r="C959" s="1097" t="s">
        <v>1038</v>
      </c>
      <c r="D959" s="1098"/>
      <c r="E959" s="273">
        <v>0</v>
      </c>
      <c r="F959" s="274"/>
      <c r="G959" s="275"/>
      <c r="H959" s="276"/>
      <c r="I959" s="270"/>
      <c r="J959" s="277"/>
      <c r="K959" s="270"/>
      <c r="M959" s="271" t="s">
        <v>1038</v>
      </c>
      <c r="O959" s="260"/>
    </row>
    <row r="960" spans="1:80">
      <c r="A960" s="269"/>
      <c r="B960" s="272"/>
      <c r="C960" s="1097" t="s">
        <v>973</v>
      </c>
      <c r="D960" s="1098"/>
      <c r="E960" s="273">
        <v>0</v>
      </c>
      <c r="F960" s="274"/>
      <c r="G960" s="275"/>
      <c r="H960" s="276"/>
      <c r="I960" s="270"/>
      <c r="J960" s="277"/>
      <c r="K960" s="270"/>
      <c r="M960" s="271" t="s">
        <v>973</v>
      </c>
      <c r="O960" s="260"/>
    </row>
    <row r="961" spans="1:80">
      <c r="A961" s="269"/>
      <c r="B961" s="272"/>
      <c r="C961" s="1097" t="s">
        <v>1145</v>
      </c>
      <c r="D961" s="1098"/>
      <c r="E961" s="273">
        <v>25.6</v>
      </c>
      <c r="F961" s="274"/>
      <c r="G961" s="275"/>
      <c r="H961" s="276"/>
      <c r="I961" s="270"/>
      <c r="J961" s="277"/>
      <c r="K961" s="270"/>
      <c r="M961" s="271" t="s">
        <v>1145</v>
      </c>
      <c r="O961" s="260"/>
    </row>
    <row r="962" spans="1:80">
      <c r="A962" s="261">
        <v>307</v>
      </c>
      <c r="B962" s="262" t="s">
        <v>1146</v>
      </c>
      <c r="C962" s="263" t="s">
        <v>1147</v>
      </c>
      <c r="D962" s="264" t="s">
        <v>93</v>
      </c>
      <c r="E962" s="265">
        <v>1</v>
      </c>
      <c r="F962" s="265"/>
      <c r="G962" s="266">
        <f>E962*F962</f>
        <v>0</v>
      </c>
      <c r="H962" s="267">
        <v>0</v>
      </c>
      <c r="I962" s="268">
        <f>E962*H962</f>
        <v>0</v>
      </c>
      <c r="J962" s="267"/>
      <c r="K962" s="268">
        <f>E962*J962</f>
        <v>0</v>
      </c>
      <c r="O962" s="260">
        <v>2</v>
      </c>
      <c r="AA962" s="233">
        <v>11</v>
      </c>
      <c r="AB962" s="233">
        <v>3</v>
      </c>
      <c r="AC962" s="233">
        <v>79</v>
      </c>
      <c r="AZ962" s="233">
        <v>2</v>
      </c>
      <c r="BA962" s="233">
        <f>IF(AZ962=1,G962,0)</f>
        <v>0</v>
      </c>
      <c r="BB962" s="233">
        <f>IF(AZ962=2,G962,0)</f>
        <v>0</v>
      </c>
      <c r="BC962" s="233">
        <f>IF(AZ962=3,G962,0)</f>
        <v>0</v>
      </c>
      <c r="BD962" s="233">
        <f>IF(AZ962=4,G962,0)</f>
        <v>0</v>
      </c>
      <c r="BE962" s="233">
        <f>IF(AZ962=5,G962,0)</f>
        <v>0</v>
      </c>
      <c r="CA962" s="260">
        <v>11</v>
      </c>
      <c r="CB962" s="260">
        <v>3</v>
      </c>
    </row>
    <row r="963" spans="1:80">
      <c r="A963" s="269"/>
      <c r="B963" s="272"/>
      <c r="C963" s="1097" t="s">
        <v>1038</v>
      </c>
      <c r="D963" s="1098"/>
      <c r="E963" s="273">
        <v>0</v>
      </c>
      <c r="F963" s="274"/>
      <c r="G963" s="275"/>
      <c r="H963" s="276"/>
      <c r="I963" s="270"/>
      <c r="J963" s="277"/>
      <c r="K963" s="270"/>
      <c r="M963" s="271" t="s">
        <v>1038</v>
      </c>
      <c r="O963" s="260"/>
    </row>
    <row r="964" spans="1:80">
      <c r="A964" s="269"/>
      <c r="B964" s="272"/>
      <c r="C964" s="1097" t="s">
        <v>973</v>
      </c>
      <c r="D964" s="1098"/>
      <c r="E964" s="273">
        <v>0</v>
      </c>
      <c r="F964" s="274"/>
      <c r="G964" s="275"/>
      <c r="H964" s="276"/>
      <c r="I964" s="270"/>
      <c r="J964" s="277"/>
      <c r="K964" s="270"/>
      <c r="M964" s="271" t="s">
        <v>973</v>
      </c>
      <c r="O964" s="260"/>
    </row>
    <row r="965" spans="1:80">
      <c r="A965" s="269"/>
      <c r="B965" s="272"/>
      <c r="C965" s="1097" t="s">
        <v>1076</v>
      </c>
      <c r="D965" s="1098"/>
      <c r="E965" s="273">
        <v>1</v>
      </c>
      <c r="F965" s="274"/>
      <c r="G965" s="275"/>
      <c r="H965" s="276"/>
      <c r="I965" s="270"/>
      <c r="J965" s="277"/>
      <c r="K965" s="270"/>
      <c r="M965" s="271" t="s">
        <v>1076</v>
      </c>
      <c r="O965" s="260"/>
    </row>
    <row r="966" spans="1:80">
      <c r="A966" s="261">
        <v>308</v>
      </c>
      <c r="B966" s="262" t="s">
        <v>1148</v>
      </c>
      <c r="C966" s="263" t="s">
        <v>1149</v>
      </c>
      <c r="D966" s="264" t="s">
        <v>93</v>
      </c>
      <c r="E966" s="265">
        <v>3</v>
      </c>
      <c r="F966" s="265"/>
      <c r="G966" s="266">
        <f>E966*F966</f>
        <v>0</v>
      </c>
      <c r="H966" s="267">
        <v>0</v>
      </c>
      <c r="I966" s="268">
        <f>E966*H966</f>
        <v>0</v>
      </c>
      <c r="J966" s="267"/>
      <c r="K966" s="268">
        <f>E966*J966</f>
        <v>0</v>
      </c>
      <c r="O966" s="260">
        <v>2</v>
      </c>
      <c r="AA966" s="233">
        <v>11</v>
      </c>
      <c r="AB966" s="233">
        <v>3</v>
      </c>
      <c r="AC966" s="233">
        <v>78</v>
      </c>
      <c r="AZ966" s="233">
        <v>2</v>
      </c>
      <c r="BA966" s="233">
        <f>IF(AZ966=1,G966,0)</f>
        <v>0</v>
      </c>
      <c r="BB966" s="233">
        <f>IF(AZ966=2,G966,0)</f>
        <v>0</v>
      </c>
      <c r="BC966" s="233">
        <f>IF(AZ966=3,G966,0)</f>
        <v>0</v>
      </c>
      <c r="BD966" s="233">
        <f>IF(AZ966=4,G966,0)</f>
        <v>0</v>
      </c>
      <c r="BE966" s="233">
        <f>IF(AZ966=5,G966,0)</f>
        <v>0</v>
      </c>
      <c r="CA966" s="260">
        <v>11</v>
      </c>
      <c r="CB966" s="260">
        <v>3</v>
      </c>
    </row>
    <row r="967" spans="1:80">
      <c r="A967" s="269"/>
      <c r="B967" s="272"/>
      <c r="C967" s="1097" t="s">
        <v>1038</v>
      </c>
      <c r="D967" s="1098"/>
      <c r="E967" s="273">
        <v>0</v>
      </c>
      <c r="F967" s="274"/>
      <c r="G967" s="275"/>
      <c r="H967" s="276"/>
      <c r="I967" s="270"/>
      <c r="J967" s="277"/>
      <c r="K967" s="270"/>
      <c r="M967" s="271" t="s">
        <v>1038</v>
      </c>
      <c r="O967" s="260"/>
    </row>
    <row r="968" spans="1:80">
      <c r="A968" s="269"/>
      <c r="B968" s="272"/>
      <c r="C968" s="1097" t="s">
        <v>973</v>
      </c>
      <c r="D968" s="1098"/>
      <c r="E968" s="273">
        <v>0</v>
      </c>
      <c r="F968" s="274"/>
      <c r="G968" s="275"/>
      <c r="H968" s="276"/>
      <c r="I968" s="270"/>
      <c r="J968" s="277"/>
      <c r="K968" s="270"/>
      <c r="M968" s="271" t="s">
        <v>973</v>
      </c>
      <c r="O968" s="260"/>
    </row>
    <row r="969" spans="1:80">
      <c r="A969" s="269"/>
      <c r="B969" s="272"/>
      <c r="C969" s="1097" t="s">
        <v>1092</v>
      </c>
      <c r="D969" s="1098"/>
      <c r="E969" s="273">
        <v>3</v>
      </c>
      <c r="F969" s="274"/>
      <c r="G969" s="275"/>
      <c r="H969" s="276"/>
      <c r="I969" s="270"/>
      <c r="J969" s="277"/>
      <c r="K969" s="270"/>
      <c r="M969" s="271" t="s">
        <v>1092</v>
      </c>
      <c r="O969" s="260"/>
    </row>
    <row r="970" spans="1:80">
      <c r="A970" s="261">
        <v>309</v>
      </c>
      <c r="B970" s="262" t="s">
        <v>1150</v>
      </c>
      <c r="C970" s="263" t="s">
        <v>1151</v>
      </c>
      <c r="D970" s="264" t="s">
        <v>93</v>
      </c>
      <c r="E970" s="265">
        <v>35</v>
      </c>
      <c r="F970" s="265"/>
      <c r="G970" s="266">
        <f>E970*F970</f>
        <v>0</v>
      </c>
      <c r="H970" s="267">
        <v>0</v>
      </c>
      <c r="I970" s="268">
        <f>E970*H970</f>
        <v>0</v>
      </c>
      <c r="J970" s="267"/>
      <c r="K970" s="268">
        <f>E970*J970</f>
        <v>0</v>
      </c>
      <c r="O970" s="260">
        <v>2</v>
      </c>
      <c r="AA970" s="233">
        <v>11</v>
      </c>
      <c r="AB970" s="233">
        <v>3</v>
      </c>
      <c r="AC970" s="233">
        <v>321</v>
      </c>
      <c r="AZ970" s="233">
        <v>2</v>
      </c>
      <c r="BA970" s="233">
        <f>IF(AZ970=1,G970,0)</f>
        <v>0</v>
      </c>
      <c r="BB970" s="233">
        <f>IF(AZ970=2,G970,0)</f>
        <v>0</v>
      </c>
      <c r="BC970" s="233">
        <f>IF(AZ970=3,G970,0)</f>
        <v>0</v>
      </c>
      <c r="BD970" s="233">
        <f>IF(AZ970=4,G970,0)</f>
        <v>0</v>
      </c>
      <c r="BE970" s="233">
        <f>IF(AZ970=5,G970,0)</f>
        <v>0</v>
      </c>
      <c r="CA970" s="260">
        <v>11</v>
      </c>
      <c r="CB970" s="260">
        <v>3</v>
      </c>
    </row>
    <row r="971" spans="1:80">
      <c r="A971" s="269"/>
      <c r="B971" s="272"/>
      <c r="C971" s="1097" t="s">
        <v>1038</v>
      </c>
      <c r="D971" s="1098"/>
      <c r="E971" s="273">
        <v>0</v>
      </c>
      <c r="F971" s="274"/>
      <c r="G971" s="275"/>
      <c r="H971" s="276"/>
      <c r="I971" s="270"/>
      <c r="J971" s="277"/>
      <c r="K971" s="270"/>
      <c r="M971" s="271" t="s">
        <v>1038</v>
      </c>
      <c r="O971" s="260"/>
    </row>
    <row r="972" spans="1:80">
      <c r="A972" s="269"/>
      <c r="B972" s="272"/>
      <c r="C972" s="1097" t="s">
        <v>973</v>
      </c>
      <c r="D972" s="1098"/>
      <c r="E972" s="273">
        <v>0</v>
      </c>
      <c r="F972" s="274"/>
      <c r="G972" s="275"/>
      <c r="H972" s="276"/>
      <c r="I972" s="270"/>
      <c r="J972" s="277"/>
      <c r="K972" s="270"/>
      <c r="M972" s="271" t="s">
        <v>973</v>
      </c>
      <c r="O972" s="260"/>
    </row>
    <row r="973" spans="1:80">
      <c r="A973" s="269"/>
      <c r="B973" s="272"/>
      <c r="C973" s="1097" t="s">
        <v>1152</v>
      </c>
      <c r="D973" s="1098"/>
      <c r="E973" s="273">
        <v>35</v>
      </c>
      <c r="F973" s="274"/>
      <c r="G973" s="275"/>
      <c r="H973" s="276"/>
      <c r="I973" s="270"/>
      <c r="J973" s="277"/>
      <c r="K973" s="270"/>
      <c r="M973" s="271" t="s">
        <v>1152</v>
      </c>
      <c r="O973" s="260"/>
    </row>
    <row r="974" spans="1:80">
      <c r="A974" s="261">
        <v>310</v>
      </c>
      <c r="B974" s="262" t="s">
        <v>1153</v>
      </c>
      <c r="C974" s="263" t="s">
        <v>1154</v>
      </c>
      <c r="D974" s="264" t="s">
        <v>93</v>
      </c>
      <c r="E974" s="265">
        <v>2</v>
      </c>
      <c r="F974" s="265"/>
      <c r="G974" s="266">
        <f>E974*F974</f>
        <v>0</v>
      </c>
      <c r="H974" s="267">
        <v>0</v>
      </c>
      <c r="I974" s="268">
        <f>E974*H974</f>
        <v>0</v>
      </c>
      <c r="J974" s="267"/>
      <c r="K974" s="268">
        <f>E974*J974</f>
        <v>0</v>
      </c>
      <c r="O974" s="260">
        <v>2</v>
      </c>
      <c r="AA974" s="233">
        <v>11</v>
      </c>
      <c r="AB974" s="233">
        <v>3</v>
      </c>
      <c r="AC974" s="233">
        <v>322</v>
      </c>
      <c r="AZ974" s="233">
        <v>2</v>
      </c>
      <c r="BA974" s="233">
        <f>IF(AZ974=1,G974,0)</f>
        <v>0</v>
      </c>
      <c r="BB974" s="233">
        <f>IF(AZ974=2,G974,0)</f>
        <v>0</v>
      </c>
      <c r="BC974" s="233">
        <f>IF(AZ974=3,G974,0)</f>
        <v>0</v>
      </c>
      <c r="BD974" s="233">
        <f>IF(AZ974=4,G974,0)</f>
        <v>0</v>
      </c>
      <c r="BE974" s="233">
        <f>IF(AZ974=5,G974,0)</f>
        <v>0</v>
      </c>
      <c r="CA974" s="260">
        <v>11</v>
      </c>
      <c r="CB974" s="260">
        <v>3</v>
      </c>
    </row>
    <row r="975" spans="1:80">
      <c r="A975" s="269"/>
      <c r="B975" s="272"/>
      <c r="C975" s="1097" t="s">
        <v>1038</v>
      </c>
      <c r="D975" s="1098"/>
      <c r="E975" s="273">
        <v>0</v>
      </c>
      <c r="F975" s="274"/>
      <c r="G975" s="275"/>
      <c r="H975" s="276"/>
      <c r="I975" s="270"/>
      <c r="J975" s="277"/>
      <c r="K975" s="270"/>
      <c r="M975" s="271" t="s">
        <v>1038</v>
      </c>
      <c r="O975" s="260"/>
    </row>
    <row r="976" spans="1:80">
      <c r="A976" s="269"/>
      <c r="B976" s="272"/>
      <c r="C976" s="1097" t="s">
        <v>973</v>
      </c>
      <c r="D976" s="1098"/>
      <c r="E976" s="273">
        <v>0</v>
      </c>
      <c r="F976" s="274"/>
      <c r="G976" s="275"/>
      <c r="H976" s="276"/>
      <c r="I976" s="270"/>
      <c r="J976" s="277"/>
      <c r="K976" s="270"/>
      <c r="M976" s="271" t="s">
        <v>973</v>
      </c>
      <c r="O976" s="260"/>
    </row>
    <row r="977" spans="1:80">
      <c r="A977" s="269"/>
      <c r="B977" s="272"/>
      <c r="C977" s="1097" t="s">
        <v>1080</v>
      </c>
      <c r="D977" s="1098"/>
      <c r="E977" s="273">
        <v>2</v>
      </c>
      <c r="F977" s="274"/>
      <c r="G977" s="275"/>
      <c r="H977" s="276"/>
      <c r="I977" s="270"/>
      <c r="J977" s="277"/>
      <c r="K977" s="270"/>
      <c r="M977" s="271" t="s">
        <v>1080</v>
      </c>
      <c r="O977" s="260"/>
    </row>
    <row r="978" spans="1:80">
      <c r="A978" s="261">
        <v>311</v>
      </c>
      <c r="B978" s="262" t="s">
        <v>1155</v>
      </c>
      <c r="C978" s="263" t="s">
        <v>1156</v>
      </c>
      <c r="D978" s="264" t="s">
        <v>93</v>
      </c>
      <c r="E978" s="265">
        <v>1</v>
      </c>
      <c r="F978" s="265"/>
      <c r="G978" s="266">
        <f>E978*F978</f>
        <v>0</v>
      </c>
      <c r="H978" s="267">
        <v>0</v>
      </c>
      <c r="I978" s="268">
        <f>E978*H978</f>
        <v>0</v>
      </c>
      <c r="J978" s="267"/>
      <c r="K978" s="268">
        <f>E978*J978</f>
        <v>0</v>
      </c>
      <c r="O978" s="260">
        <v>2</v>
      </c>
      <c r="AA978" s="233">
        <v>11</v>
      </c>
      <c r="AB978" s="233">
        <v>3</v>
      </c>
      <c r="AC978" s="233">
        <v>323</v>
      </c>
      <c r="AZ978" s="233">
        <v>2</v>
      </c>
      <c r="BA978" s="233">
        <f>IF(AZ978=1,G978,0)</f>
        <v>0</v>
      </c>
      <c r="BB978" s="233">
        <f>IF(AZ978=2,G978,0)</f>
        <v>0</v>
      </c>
      <c r="BC978" s="233">
        <f>IF(AZ978=3,G978,0)</f>
        <v>0</v>
      </c>
      <c r="BD978" s="233">
        <f>IF(AZ978=4,G978,0)</f>
        <v>0</v>
      </c>
      <c r="BE978" s="233">
        <f>IF(AZ978=5,G978,0)</f>
        <v>0</v>
      </c>
      <c r="CA978" s="260">
        <v>11</v>
      </c>
      <c r="CB978" s="260">
        <v>3</v>
      </c>
    </row>
    <row r="979" spans="1:80">
      <c r="A979" s="269"/>
      <c r="B979" s="272"/>
      <c r="C979" s="1097" t="s">
        <v>1038</v>
      </c>
      <c r="D979" s="1098"/>
      <c r="E979" s="273">
        <v>0</v>
      </c>
      <c r="F979" s="274"/>
      <c r="G979" s="275"/>
      <c r="H979" s="276"/>
      <c r="I979" s="270"/>
      <c r="J979" s="277"/>
      <c r="K979" s="270"/>
      <c r="M979" s="271" t="s">
        <v>1038</v>
      </c>
      <c r="O979" s="260"/>
    </row>
    <row r="980" spans="1:80">
      <c r="A980" s="269"/>
      <c r="B980" s="272"/>
      <c r="C980" s="1097" t="s">
        <v>973</v>
      </c>
      <c r="D980" s="1098"/>
      <c r="E980" s="273">
        <v>0</v>
      </c>
      <c r="F980" s="274"/>
      <c r="G980" s="275"/>
      <c r="H980" s="276"/>
      <c r="I980" s="270"/>
      <c r="J980" s="277"/>
      <c r="K980" s="270"/>
      <c r="M980" s="271" t="s">
        <v>973</v>
      </c>
      <c r="O980" s="260"/>
    </row>
    <row r="981" spans="1:80">
      <c r="A981" s="269"/>
      <c r="B981" s="272"/>
      <c r="C981" s="1097" t="s">
        <v>1076</v>
      </c>
      <c r="D981" s="1098"/>
      <c r="E981" s="273">
        <v>1</v>
      </c>
      <c r="F981" s="274"/>
      <c r="G981" s="275"/>
      <c r="H981" s="276"/>
      <c r="I981" s="270"/>
      <c r="J981" s="277"/>
      <c r="K981" s="270"/>
      <c r="M981" s="271" t="s">
        <v>1076</v>
      </c>
      <c r="O981" s="260"/>
    </row>
    <row r="982" spans="1:80">
      <c r="A982" s="261">
        <v>312</v>
      </c>
      <c r="B982" s="262" t="s">
        <v>1157</v>
      </c>
      <c r="C982" s="263" t="s">
        <v>1158</v>
      </c>
      <c r="D982" s="264" t="s">
        <v>93</v>
      </c>
      <c r="E982" s="265">
        <v>2</v>
      </c>
      <c r="F982" s="265"/>
      <c r="G982" s="266">
        <f>E982*F982</f>
        <v>0</v>
      </c>
      <c r="H982" s="267">
        <v>0</v>
      </c>
      <c r="I982" s="268">
        <f>E982*H982</f>
        <v>0</v>
      </c>
      <c r="J982" s="267"/>
      <c r="K982" s="268">
        <f>E982*J982</f>
        <v>0</v>
      </c>
      <c r="O982" s="260">
        <v>2</v>
      </c>
      <c r="AA982" s="233">
        <v>11</v>
      </c>
      <c r="AB982" s="233">
        <v>3</v>
      </c>
      <c r="AC982" s="233">
        <v>324</v>
      </c>
      <c r="AZ982" s="233">
        <v>2</v>
      </c>
      <c r="BA982" s="233">
        <f>IF(AZ982=1,G982,0)</f>
        <v>0</v>
      </c>
      <c r="BB982" s="233">
        <f>IF(AZ982=2,G982,0)</f>
        <v>0</v>
      </c>
      <c r="BC982" s="233">
        <f>IF(AZ982=3,G982,0)</f>
        <v>0</v>
      </c>
      <c r="BD982" s="233">
        <f>IF(AZ982=4,G982,0)</f>
        <v>0</v>
      </c>
      <c r="BE982" s="233">
        <f>IF(AZ982=5,G982,0)</f>
        <v>0</v>
      </c>
      <c r="CA982" s="260">
        <v>11</v>
      </c>
      <c r="CB982" s="260">
        <v>3</v>
      </c>
    </row>
    <row r="983" spans="1:80">
      <c r="A983" s="269"/>
      <c r="B983" s="272"/>
      <c r="C983" s="1097" t="s">
        <v>1038</v>
      </c>
      <c r="D983" s="1098"/>
      <c r="E983" s="273">
        <v>0</v>
      </c>
      <c r="F983" s="274"/>
      <c r="G983" s="275"/>
      <c r="H983" s="276"/>
      <c r="I983" s="270"/>
      <c r="J983" s="277"/>
      <c r="K983" s="270"/>
      <c r="M983" s="271" t="s">
        <v>1038</v>
      </c>
      <c r="O983" s="260"/>
    </row>
    <row r="984" spans="1:80">
      <c r="A984" s="269"/>
      <c r="B984" s="272"/>
      <c r="C984" s="1097" t="s">
        <v>973</v>
      </c>
      <c r="D984" s="1098"/>
      <c r="E984" s="273">
        <v>0</v>
      </c>
      <c r="F984" s="274"/>
      <c r="G984" s="275"/>
      <c r="H984" s="276"/>
      <c r="I984" s="270"/>
      <c r="J984" s="277"/>
      <c r="K984" s="270"/>
      <c r="M984" s="271" t="s">
        <v>973</v>
      </c>
      <c r="O984" s="260"/>
    </row>
    <row r="985" spans="1:80">
      <c r="A985" s="269"/>
      <c r="B985" s="272"/>
      <c r="C985" s="1097" t="s">
        <v>1080</v>
      </c>
      <c r="D985" s="1098"/>
      <c r="E985" s="273">
        <v>2</v>
      </c>
      <c r="F985" s="274"/>
      <c r="G985" s="275"/>
      <c r="H985" s="276"/>
      <c r="I985" s="270"/>
      <c r="J985" s="277"/>
      <c r="K985" s="270"/>
      <c r="M985" s="271" t="s">
        <v>1080</v>
      </c>
      <c r="O985" s="260"/>
    </row>
    <row r="986" spans="1:80" ht="20">
      <c r="A986" s="261">
        <v>313</v>
      </c>
      <c r="B986" s="262" t="s">
        <v>1159</v>
      </c>
      <c r="C986" s="263" t="s">
        <v>1160</v>
      </c>
      <c r="D986" s="264" t="s">
        <v>190</v>
      </c>
      <c r="E986" s="265">
        <v>298.07040000000001</v>
      </c>
      <c r="F986" s="265"/>
      <c r="G986" s="266">
        <f>E986*F986</f>
        <v>0</v>
      </c>
      <c r="H986" s="267">
        <v>2.4099999999999998E-3</v>
      </c>
      <c r="I986" s="268">
        <f>E986*H986</f>
        <v>0.718349664</v>
      </c>
      <c r="J986" s="267">
        <v>0</v>
      </c>
      <c r="K986" s="268">
        <f>E986*J986</f>
        <v>0</v>
      </c>
      <c r="O986" s="260">
        <v>2</v>
      </c>
      <c r="AA986" s="233">
        <v>1</v>
      </c>
      <c r="AB986" s="233">
        <v>7</v>
      </c>
      <c r="AC986" s="233">
        <v>7</v>
      </c>
      <c r="AZ986" s="233">
        <v>2</v>
      </c>
      <c r="BA986" s="233">
        <f>IF(AZ986=1,G986,0)</f>
        <v>0</v>
      </c>
      <c r="BB986" s="233">
        <f>IF(AZ986=2,G986,0)</f>
        <v>0</v>
      </c>
      <c r="BC986" s="233">
        <f>IF(AZ986=3,G986,0)</f>
        <v>0</v>
      </c>
      <c r="BD986" s="233">
        <f>IF(AZ986=4,G986,0)</f>
        <v>0</v>
      </c>
      <c r="BE986" s="233">
        <f>IF(AZ986=5,G986,0)</f>
        <v>0</v>
      </c>
      <c r="CA986" s="260">
        <v>1</v>
      </c>
      <c r="CB986" s="260">
        <v>7</v>
      </c>
    </row>
    <row r="987" spans="1:80">
      <c r="A987" s="269"/>
      <c r="B987" s="272"/>
      <c r="C987" s="1097" t="s">
        <v>1161</v>
      </c>
      <c r="D987" s="1098"/>
      <c r="E987" s="273">
        <v>149.0352</v>
      </c>
      <c r="F987" s="274"/>
      <c r="G987" s="275"/>
      <c r="H987" s="276"/>
      <c r="I987" s="270"/>
      <c r="J987" s="277"/>
      <c r="K987" s="270"/>
      <c r="M987" s="271" t="s">
        <v>1161</v>
      </c>
      <c r="O987" s="260"/>
    </row>
    <row r="988" spans="1:80">
      <c r="A988" s="269"/>
      <c r="B988" s="272"/>
      <c r="C988" s="1097" t="s">
        <v>1162</v>
      </c>
      <c r="D988" s="1098"/>
      <c r="E988" s="273">
        <v>149.0352</v>
      </c>
      <c r="F988" s="274"/>
      <c r="G988" s="275"/>
      <c r="H988" s="276"/>
      <c r="I988" s="270"/>
      <c r="J988" s="277"/>
      <c r="K988" s="270"/>
      <c r="M988" s="271" t="s">
        <v>1162</v>
      </c>
      <c r="O988" s="260"/>
    </row>
    <row r="989" spans="1:80" ht="20">
      <c r="A989" s="261">
        <v>314</v>
      </c>
      <c r="B989" s="262" t="s">
        <v>1159</v>
      </c>
      <c r="C989" s="263" t="s">
        <v>1160</v>
      </c>
      <c r="D989" s="264" t="s">
        <v>190</v>
      </c>
      <c r="E989" s="265">
        <v>116.05200000000001</v>
      </c>
      <c r="F989" s="265"/>
      <c r="G989" s="266">
        <f>E989*F989</f>
        <v>0</v>
      </c>
      <c r="H989" s="267">
        <v>2.4099999999999998E-3</v>
      </c>
      <c r="I989" s="268">
        <f>E989*H989</f>
        <v>0.27968532000000002</v>
      </c>
      <c r="J989" s="267">
        <v>0</v>
      </c>
      <c r="K989" s="268">
        <f>E989*J989</f>
        <v>0</v>
      </c>
      <c r="O989" s="260">
        <v>2</v>
      </c>
      <c r="AA989" s="233">
        <v>1</v>
      </c>
      <c r="AB989" s="233">
        <v>7</v>
      </c>
      <c r="AC989" s="233">
        <v>7</v>
      </c>
      <c r="AZ989" s="233">
        <v>2</v>
      </c>
      <c r="BA989" s="233">
        <f>IF(AZ989=1,G989,0)</f>
        <v>0</v>
      </c>
      <c r="BB989" s="233">
        <f>IF(AZ989=2,G989,0)</f>
        <v>0</v>
      </c>
      <c r="BC989" s="233">
        <f>IF(AZ989=3,G989,0)</f>
        <v>0</v>
      </c>
      <c r="BD989" s="233">
        <f>IF(AZ989=4,G989,0)</f>
        <v>0</v>
      </c>
      <c r="BE989" s="233">
        <f>IF(AZ989=5,G989,0)</f>
        <v>0</v>
      </c>
      <c r="CA989" s="260">
        <v>1</v>
      </c>
      <c r="CB989" s="260">
        <v>7</v>
      </c>
    </row>
    <row r="990" spans="1:80">
      <c r="A990" s="269"/>
      <c r="B990" s="272"/>
      <c r="C990" s="1097" t="s">
        <v>1163</v>
      </c>
      <c r="D990" s="1098"/>
      <c r="E990" s="273">
        <v>116.05200000000001</v>
      </c>
      <c r="F990" s="274"/>
      <c r="G990" s="275"/>
      <c r="H990" s="276"/>
      <c r="I990" s="270"/>
      <c r="J990" s="277"/>
      <c r="K990" s="270"/>
      <c r="M990" s="271" t="s">
        <v>1163</v>
      </c>
      <c r="O990" s="260"/>
    </row>
    <row r="991" spans="1:80">
      <c r="A991" s="261">
        <v>315</v>
      </c>
      <c r="B991" s="262" t="s">
        <v>1164</v>
      </c>
      <c r="C991" s="263" t="s">
        <v>1165</v>
      </c>
      <c r="D991" s="264" t="s">
        <v>255</v>
      </c>
      <c r="E991" s="265">
        <v>0.99803498400000001</v>
      </c>
      <c r="F991" s="265"/>
      <c r="G991" s="266">
        <f>E991*F991</f>
        <v>0</v>
      </c>
      <c r="H991" s="267">
        <v>0</v>
      </c>
      <c r="I991" s="268">
        <f>E991*H991</f>
        <v>0</v>
      </c>
      <c r="J991" s="267"/>
      <c r="K991" s="268">
        <f>E991*J991</f>
        <v>0</v>
      </c>
      <c r="O991" s="260">
        <v>2</v>
      </c>
      <c r="AA991" s="233">
        <v>7</v>
      </c>
      <c r="AB991" s="233">
        <v>1001</v>
      </c>
      <c r="AC991" s="233">
        <v>5</v>
      </c>
      <c r="AZ991" s="233">
        <v>2</v>
      </c>
      <c r="BA991" s="233">
        <f>IF(AZ991=1,G991,0)</f>
        <v>0</v>
      </c>
      <c r="BB991" s="233">
        <f>IF(AZ991=2,G991,0)</f>
        <v>0</v>
      </c>
      <c r="BC991" s="233">
        <f>IF(AZ991=3,G991,0)</f>
        <v>0</v>
      </c>
      <c r="BD991" s="233">
        <f>IF(AZ991=4,G991,0)</f>
        <v>0</v>
      </c>
      <c r="BE991" s="233">
        <f>IF(AZ991=5,G991,0)</f>
        <v>0</v>
      </c>
      <c r="CA991" s="260">
        <v>7</v>
      </c>
      <c r="CB991" s="260">
        <v>1001</v>
      </c>
    </row>
    <row r="992" spans="1:80">
      <c r="A992" s="278"/>
      <c r="B992" s="279" t="s">
        <v>94</v>
      </c>
      <c r="C992" s="280" t="s">
        <v>1074</v>
      </c>
      <c r="D992" s="281"/>
      <c r="E992" s="282"/>
      <c r="F992" s="283"/>
      <c r="G992" s="284">
        <f>SUM(G817:G991)</f>
        <v>0</v>
      </c>
      <c r="H992" s="285"/>
      <c r="I992" s="286">
        <f>SUM(I817:I991)</f>
        <v>0.99803498400000001</v>
      </c>
      <c r="J992" s="285"/>
      <c r="K992" s="286">
        <f>SUM(K817:K991)</f>
        <v>0</v>
      </c>
      <c r="O992" s="260">
        <v>4</v>
      </c>
      <c r="BA992" s="287">
        <f>SUM(BA817:BA991)</f>
        <v>0</v>
      </c>
      <c r="BB992" s="287">
        <f>SUM(BB817:BB991)</f>
        <v>0</v>
      </c>
      <c r="BC992" s="287">
        <f>SUM(BC817:BC991)</f>
        <v>0</v>
      </c>
      <c r="BD992" s="287">
        <f>SUM(BD817:BD991)</f>
        <v>0</v>
      </c>
      <c r="BE992" s="287">
        <f>SUM(BE817:BE991)</f>
        <v>0</v>
      </c>
    </row>
    <row r="993" spans="1:80">
      <c r="A993" s="250" t="s">
        <v>90</v>
      </c>
      <c r="B993" s="251" t="s">
        <v>1166</v>
      </c>
      <c r="C993" s="252" t="s">
        <v>1167</v>
      </c>
      <c r="D993" s="253"/>
      <c r="E993" s="254"/>
      <c r="F993" s="254"/>
      <c r="G993" s="255"/>
      <c r="H993" s="256"/>
      <c r="I993" s="257"/>
      <c r="J993" s="258"/>
      <c r="K993" s="259"/>
      <c r="O993" s="260">
        <v>1</v>
      </c>
    </row>
    <row r="994" spans="1:80">
      <c r="A994" s="261">
        <v>316</v>
      </c>
      <c r="B994" s="262" t="s">
        <v>181</v>
      </c>
      <c r="C994" s="263" t="s">
        <v>1169</v>
      </c>
      <c r="D994" s="264" t="s">
        <v>93</v>
      </c>
      <c r="E994" s="265">
        <v>2</v>
      </c>
      <c r="F994" s="265"/>
      <c r="G994" s="266">
        <f>E994*F994</f>
        <v>0</v>
      </c>
      <c r="H994" s="267">
        <v>0</v>
      </c>
      <c r="I994" s="268">
        <f>E994*H994</f>
        <v>0</v>
      </c>
      <c r="J994" s="267"/>
      <c r="K994" s="268">
        <f>E994*J994</f>
        <v>0</v>
      </c>
      <c r="O994" s="260">
        <v>2</v>
      </c>
      <c r="AA994" s="233">
        <v>11</v>
      </c>
      <c r="AB994" s="233">
        <v>3</v>
      </c>
      <c r="AC994" s="233">
        <v>105</v>
      </c>
      <c r="AZ994" s="233">
        <v>2</v>
      </c>
      <c r="BA994" s="233">
        <f>IF(AZ994=1,G994,0)</f>
        <v>0</v>
      </c>
      <c r="BB994" s="233">
        <f>IF(AZ994=2,G994,0)</f>
        <v>0</v>
      </c>
      <c r="BC994" s="233">
        <f>IF(AZ994=3,G994,0)</f>
        <v>0</v>
      </c>
      <c r="BD994" s="233">
        <f>IF(AZ994=4,G994,0)</f>
        <v>0</v>
      </c>
      <c r="BE994" s="233">
        <f>IF(AZ994=5,G994,0)</f>
        <v>0</v>
      </c>
      <c r="CA994" s="260">
        <v>11</v>
      </c>
      <c r="CB994" s="260">
        <v>3</v>
      </c>
    </row>
    <row r="995" spans="1:80">
      <c r="A995" s="269"/>
      <c r="B995" s="272"/>
      <c r="C995" s="1097" t="s">
        <v>1038</v>
      </c>
      <c r="D995" s="1098"/>
      <c r="E995" s="273">
        <v>0</v>
      </c>
      <c r="F995" s="274"/>
      <c r="G995" s="275"/>
      <c r="H995" s="276"/>
      <c r="I995" s="270"/>
      <c r="J995" s="277"/>
      <c r="K995" s="270"/>
      <c r="M995" s="271" t="s">
        <v>1038</v>
      </c>
      <c r="O995" s="260"/>
    </row>
    <row r="996" spans="1:80">
      <c r="A996" s="269"/>
      <c r="B996" s="272"/>
      <c r="C996" s="1097" t="s">
        <v>1170</v>
      </c>
      <c r="D996" s="1098"/>
      <c r="E996" s="273">
        <v>0</v>
      </c>
      <c r="F996" s="274"/>
      <c r="G996" s="275"/>
      <c r="H996" s="276"/>
      <c r="I996" s="270"/>
      <c r="J996" s="277"/>
      <c r="K996" s="270"/>
      <c r="M996" s="271" t="s">
        <v>1170</v>
      </c>
      <c r="O996" s="260"/>
    </row>
    <row r="997" spans="1:80">
      <c r="A997" s="269"/>
      <c r="B997" s="272"/>
      <c r="C997" s="1097" t="s">
        <v>1171</v>
      </c>
      <c r="D997" s="1098"/>
      <c r="E997" s="273">
        <v>2</v>
      </c>
      <c r="F997" s="274"/>
      <c r="G997" s="275"/>
      <c r="H997" s="276"/>
      <c r="I997" s="270"/>
      <c r="J997" s="277"/>
      <c r="K997" s="270"/>
      <c r="M997" s="271" t="s">
        <v>1171</v>
      </c>
      <c r="O997" s="260"/>
    </row>
    <row r="998" spans="1:80">
      <c r="A998" s="261">
        <v>317</v>
      </c>
      <c r="B998" s="262" t="s">
        <v>185</v>
      </c>
      <c r="C998" s="263" t="s">
        <v>1172</v>
      </c>
      <c r="D998" s="264" t="s">
        <v>93</v>
      </c>
      <c r="E998" s="265">
        <v>6</v>
      </c>
      <c r="F998" s="265"/>
      <c r="G998" s="266">
        <f>E998*F998</f>
        <v>0</v>
      </c>
      <c r="H998" s="267">
        <v>0</v>
      </c>
      <c r="I998" s="268">
        <f>E998*H998</f>
        <v>0</v>
      </c>
      <c r="J998" s="267"/>
      <c r="K998" s="268">
        <f>E998*J998</f>
        <v>0</v>
      </c>
      <c r="O998" s="260">
        <v>2</v>
      </c>
      <c r="AA998" s="233">
        <v>11</v>
      </c>
      <c r="AB998" s="233">
        <v>3</v>
      </c>
      <c r="AC998" s="233">
        <v>102</v>
      </c>
      <c r="AZ998" s="233">
        <v>2</v>
      </c>
      <c r="BA998" s="233">
        <f>IF(AZ998=1,G998,0)</f>
        <v>0</v>
      </c>
      <c r="BB998" s="233">
        <f>IF(AZ998=2,G998,0)</f>
        <v>0</v>
      </c>
      <c r="BC998" s="233">
        <f>IF(AZ998=3,G998,0)</f>
        <v>0</v>
      </c>
      <c r="BD998" s="233">
        <f>IF(AZ998=4,G998,0)</f>
        <v>0</v>
      </c>
      <c r="BE998" s="233">
        <f>IF(AZ998=5,G998,0)</f>
        <v>0</v>
      </c>
      <c r="CA998" s="260">
        <v>11</v>
      </c>
      <c r="CB998" s="260">
        <v>3</v>
      </c>
    </row>
    <row r="999" spans="1:80">
      <c r="A999" s="269"/>
      <c r="B999" s="272"/>
      <c r="C999" s="1097" t="s">
        <v>1038</v>
      </c>
      <c r="D999" s="1098"/>
      <c r="E999" s="273">
        <v>0</v>
      </c>
      <c r="F999" s="274"/>
      <c r="G999" s="275"/>
      <c r="H999" s="276"/>
      <c r="I999" s="270"/>
      <c r="J999" s="277"/>
      <c r="K999" s="270"/>
      <c r="M999" s="271" t="s">
        <v>1038</v>
      </c>
      <c r="O999" s="260"/>
    </row>
    <row r="1000" spans="1:80">
      <c r="A1000" s="269"/>
      <c r="B1000" s="272"/>
      <c r="C1000" s="1097" t="s">
        <v>1170</v>
      </c>
      <c r="D1000" s="1098"/>
      <c r="E1000" s="273">
        <v>0</v>
      </c>
      <c r="F1000" s="274"/>
      <c r="G1000" s="275"/>
      <c r="H1000" s="276"/>
      <c r="I1000" s="270"/>
      <c r="J1000" s="277"/>
      <c r="K1000" s="270"/>
      <c r="M1000" s="271" t="s">
        <v>1170</v>
      </c>
      <c r="O1000" s="260"/>
    </row>
    <row r="1001" spans="1:80">
      <c r="A1001" s="269"/>
      <c r="B1001" s="272"/>
      <c r="C1001" s="1097" t="s">
        <v>1173</v>
      </c>
      <c r="D1001" s="1098"/>
      <c r="E1001" s="273">
        <v>6</v>
      </c>
      <c r="F1001" s="274"/>
      <c r="G1001" s="275"/>
      <c r="H1001" s="276"/>
      <c r="I1001" s="270"/>
      <c r="J1001" s="277"/>
      <c r="K1001" s="270"/>
      <c r="M1001" s="271" t="s">
        <v>1173</v>
      </c>
      <c r="O1001" s="260"/>
    </row>
    <row r="1002" spans="1:80">
      <c r="A1002" s="261">
        <v>318</v>
      </c>
      <c r="B1002" s="262" t="s">
        <v>293</v>
      </c>
      <c r="C1002" s="263" t="s">
        <v>1174</v>
      </c>
      <c r="D1002" s="264" t="s">
        <v>93</v>
      </c>
      <c r="E1002" s="265">
        <v>6</v>
      </c>
      <c r="F1002" s="265"/>
      <c r="G1002" s="266">
        <f>E1002*F1002</f>
        <v>0</v>
      </c>
      <c r="H1002" s="267">
        <v>0</v>
      </c>
      <c r="I1002" s="268">
        <f>E1002*H1002</f>
        <v>0</v>
      </c>
      <c r="J1002" s="267"/>
      <c r="K1002" s="268">
        <f>E1002*J1002</f>
        <v>0</v>
      </c>
      <c r="O1002" s="260">
        <v>2</v>
      </c>
      <c r="AA1002" s="233">
        <v>11</v>
      </c>
      <c r="AB1002" s="233">
        <v>3</v>
      </c>
      <c r="AC1002" s="233">
        <v>103</v>
      </c>
      <c r="AZ1002" s="233">
        <v>2</v>
      </c>
      <c r="BA1002" s="233">
        <f>IF(AZ1002=1,G1002,0)</f>
        <v>0</v>
      </c>
      <c r="BB1002" s="233">
        <f>IF(AZ1002=2,G1002,0)</f>
        <v>0</v>
      </c>
      <c r="BC1002" s="233">
        <f>IF(AZ1002=3,G1002,0)</f>
        <v>0</v>
      </c>
      <c r="BD1002" s="233">
        <f>IF(AZ1002=4,G1002,0)</f>
        <v>0</v>
      </c>
      <c r="BE1002" s="233">
        <f>IF(AZ1002=5,G1002,0)</f>
        <v>0</v>
      </c>
      <c r="CA1002" s="260">
        <v>11</v>
      </c>
      <c r="CB1002" s="260">
        <v>3</v>
      </c>
    </row>
    <row r="1003" spans="1:80">
      <c r="A1003" s="269"/>
      <c r="B1003" s="272"/>
      <c r="C1003" s="1097" t="s">
        <v>1038</v>
      </c>
      <c r="D1003" s="1098"/>
      <c r="E1003" s="273">
        <v>0</v>
      </c>
      <c r="F1003" s="274"/>
      <c r="G1003" s="275"/>
      <c r="H1003" s="276"/>
      <c r="I1003" s="270"/>
      <c r="J1003" s="277"/>
      <c r="K1003" s="270"/>
      <c r="M1003" s="271" t="s">
        <v>1038</v>
      </c>
      <c r="O1003" s="260"/>
    </row>
    <row r="1004" spans="1:80">
      <c r="A1004" s="269"/>
      <c r="B1004" s="272"/>
      <c r="C1004" s="1097" t="s">
        <v>1170</v>
      </c>
      <c r="D1004" s="1098"/>
      <c r="E1004" s="273">
        <v>0</v>
      </c>
      <c r="F1004" s="274"/>
      <c r="G1004" s="275"/>
      <c r="H1004" s="276"/>
      <c r="I1004" s="270"/>
      <c r="J1004" s="277"/>
      <c r="K1004" s="270"/>
      <c r="M1004" s="271" t="s">
        <v>1170</v>
      </c>
      <c r="O1004" s="260"/>
    </row>
    <row r="1005" spans="1:80">
      <c r="A1005" s="269"/>
      <c r="B1005" s="272"/>
      <c r="C1005" s="1097" t="s">
        <v>1175</v>
      </c>
      <c r="D1005" s="1098"/>
      <c r="E1005" s="273">
        <v>6</v>
      </c>
      <c r="F1005" s="274"/>
      <c r="G1005" s="275"/>
      <c r="H1005" s="276"/>
      <c r="I1005" s="270"/>
      <c r="J1005" s="277"/>
      <c r="K1005" s="270"/>
      <c r="M1005" s="271" t="s">
        <v>1175</v>
      </c>
      <c r="O1005" s="260"/>
    </row>
    <row r="1006" spans="1:80">
      <c r="A1006" s="261">
        <v>319</v>
      </c>
      <c r="B1006" s="262" t="s">
        <v>295</v>
      </c>
      <c r="C1006" s="263" t="s">
        <v>1176</v>
      </c>
      <c r="D1006" s="264" t="s">
        <v>93</v>
      </c>
      <c r="E1006" s="265">
        <v>3</v>
      </c>
      <c r="F1006" s="265"/>
      <c r="G1006" s="266">
        <f>E1006*F1006</f>
        <v>0</v>
      </c>
      <c r="H1006" s="267">
        <v>0</v>
      </c>
      <c r="I1006" s="268">
        <f>E1006*H1006</f>
        <v>0</v>
      </c>
      <c r="J1006" s="267"/>
      <c r="K1006" s="268">
        <f>E1006*J1006</f>
        <v>0</v>
      </c>
      <c r="O1006" s="260">
        <v>2</v>
      </c>
      <c r="AA1006" s="233">
        <v>11</v>
      </c>
      <c r="AB1006" s="233">
        <v>3</v>
      </c>
      <c r="AC1006" s="233">
        <v>104</v>
      </c>
      <c r="AZ1006" s="233">
        <v>2</v>
      </c>
      <c r="BA1006" s="233">
        <f>IF(AZ1006=1,G1006,0)</f>
        <v>0</v>
      </c>
      <c r="BB1006" s="233">
        <f>IF(AZ1006=2,G1006,0)</f>
        <v>0</v>
      </c>
      <c r="BC1006" s="233">
        <f>IF(AZ1006=3,G1006,0)</f>
        <v>0</v>
      </c>
      <c r="BD1006" s="233">
        <f>IF(AZ1006=4,G1006,0)</f>
        <v>0</v>
      </c>
      <c r="BE1006" s="233">
        <f>IF(AZ1006=5,G1006,0)</f>
        <v>0</v>
      </c>
      <c r="CA1006" s="260">
        <v>11</v>
      </c>
      <c r="CB1006" s="260">
        <v>3</v>
      </c>
    </row>
    <row r="1007" spans="1:80">
      <c r="A1007" s="269"/>
      <c r="B1007" s="272"/>
      <c r="C1007" s="1097" t="s">
        <v>1038</v>
      </c>
      <c r="D1007" s="1098"/>
      <c r="E1007" s="273">
        <v>0</v>
      </c>
      <c r="F1007" s="274"/>
      <c r="G1007" s="275"/>
      <c r="H1007" s="276"/>
      <c r="I1007" s="270"/>
      <c r="J1007" s="277"/>
      <c r="K1007" s="270"/>
      <c r="M1007" s="271" t="s">
        <v>1038</v>
      </c>
      <c r="O1007" s="260"/>
    </row>
    <row r="1008" spans="1:80">
      <c r="A1008" s="269"/>
      <c r="B1008" s="272"/>
      <c r="C1008" s="1097" t="s">
        <v>1170</v>
      </c>
      <c r="D1008" s="1098"/>
      <c r="E1008" s="273">
        <v>0</v>
      </c>
      <c r="F1008" s="274"/>
      <c r="G1008" s="275"/>
      <c r="H1008" s="276"/>
      <c r="I1008" s="270"/>
      <c r="J1008" s="277"/>
      <c r="K1008" s="270"/>
      <c r="M1008" s="271" t="s">
        <v>1170</v>
      </c>
      <c r="O1008" s="260"/>
    </row>
    <row r="1009" spans="1:80">
      <c r="A1009" s="269"/>
      <c r="B1009" s="272"/>
      <c r="C1009" s="1097" t="s">
        <v>1177</v>
      </c>
      <c r="D1009" s="1098"/>
      <c r="E1009" s="273">
        <v>3</v>
      </c>
      <c r="F1009" s="274"/>
      <c r="G1009" s="275"/>
      <c r="H1009" s="276"/>
      <c r="I1009" s="270"/>
      <c r="J1009" s="277"/>
      <c r="K1009" s="270"/>
      <c r="M1009" s="271" t="s">
        <v>1177</v>
      </c>
      <c r="O1009" s="260"/>
    </row>
    <row r="1010" spans="1:80">
      <c r="A1010" s="278"/>
      <c r="B1010" s="279" t="s">
        <v>94</v>
      </c>
      <c r="C1010" s="280" t="s">
        <v>1168</v>
      </c>
      <c r="D1010" s="281"/>
      <c r="E1010" s="282"/>
      <c r="F1010" s="283"/>
      <c r="G1010" s="284">
        <f>SUM(G993:G1009)</f>
        <v>0</v>
      </c>
      <c r="H1010" s="285"/>
      <c r="I1010" s="286">
        <f>SUM(I993:I1009)</f>
        <v>0</v>
      </c>
      <c r="J1010" s="285"/>
      <c r="K1010" s="286">
        <f>SUM(K993:K1009)</f>
        <v>0</v>
      </c>
      <c r="O1010" s="260">
        <v>4</v>
      </c>
      <c r="BA1010" s="287">
        <f>SUM(BA993:BA1009)</f>
        <v>0</v>
      </c>
      <c r="BB1010" s="287">
        <f>SUM(BB993:BB1009)</f>
        <v>0</v>
      </c>
      <c r="BC1010" s="287">
        <f>SUM(BC993:BC1009)</f>
        <v>0</v>
      </c>
      <c r="BD1010" s="287">
        <f>SUM(BD993:BD1009)</f>
        <v>0</v>
      </c>
      <c r="BE1010" s="287">
        <f>SUM(BE993:BE1009)</f>
        <v>0</v>
      </c>
    </row>
    <row r="1011" spans="1:80">
      <c r="A1011" s="250" t="s">
        <v>90</v>
      </c>
      <c r="B1011" s="251" t="s">
        <v>1178</v>
      </c>
      <c r="C1011" s="252" t="s">
        <v>1179</v>
      </c>
      <c r="D1011" s="253"/>
      <c r="E1011" s="254"/>
      <c r="F1011" s="254"/>
      <c r="G1011" s="255"/>
      <c r="H1011" s="256"/>
      <c r="I1011" s="257"/>
      <c r="J1011" s="258"/>
      <c r="K1011" s="259"/>
      <c r="O1011" s="260">
        <v>1</v>
      </c>
    </row>
    <row r="1012" spans="1:80">
      <c r="A1012" s="261">
        <v>320</v>
      </c>
      <c r="B1012" s="262" t="s">
        <v>1181</v>
      </c>
      <c r="C1012" s="263" t="s">
        <v>1182</v>
      </c>
      <c r="D1012" s="264" t="s">
        <v>309</v>
      </c>
      <c r="E1012" s="265">
        <v>7.7</v>
      </c>
      <c r="F1012" s="265"/>
      <c r="G1012" s="266">
        <f>E1012*F1012</f>
        <v>0</v>
      </c>
      <c r="H1012" s="267">
        <v>3.2000000000000003E-4</v>
      </c>
      <c r="I1012" s="268">
        <f>E1012*H1012</f>
        <v>2.464E-3</v>
      </c>
      <c r="J1012" s="267">
        <v>0</v>
      </c>
      <c r="K1012" s="268">
        <f>E1012*J1012</f>
        <v>0</v>
      </c>
      <c r="O1012" s="260">
        <v>2</v>
      </c>
      <c r="AA1012" s="233">
        <v>1</v>
      </c>
      <c r="AB1012" s="233">
        <v>7</v>
      </c>
      <c r="AC1012" s="233">
        <v>7</v>
      </c>
      <c r="AZ1012" s="233">
        <v>2</v>
      </c>
      <c r="BA1012" s="233">
        <f>IF(AZ1012=1,G1012,0)</f>
        <v>0</v>
      </c>
      <c r="BB1012" s="233">
        <f>IF(AZ1012=2,G1012,0)</f>
        <v>0</v>
      </c>
      <c r="BC1012" s="233">
        <f>IF(AZ1012=3,G1012,0)</f>
        <v>0</v>
      </c>
      <c r="BD1012" s="233">
        <f>IF(AZ1012=4,G1012,0)</f>
        <v>0</v>
      </c>
      <c r="BE1012" s="233">
        <f>IF(AZ1012=5,G1012,0)</f>
        <v>0</v>
      </c>
      <c r="CA1012" s="260">
        <v>1</v>
      </c>
      <c r="CB1012" s="260">
        <v>7</v>
      </c>
    </row>
    <row r="1013" spans="1:80">
      <c r="A1013" s="269"/>
      <c r="B1013" s="272"/>
      <c r="C1013" s="1097" t="s">
        <v>1183</v>
      </c>
      <c r="D1013" s="1098"/>
      <c r="E1013" s="273">
        <v>7.2</v>
      </c>
      <c r="F1013" s="274"/>
      <c r="G1013" s="275"/>
      <c r="H1013" s="276"/>
      <c r="I1013" s="270"/>
      <c r="J1013" s="277"/>
      <c r="K1013" s="270"/>
      <c r="M1013" s="271" t="s">
        <v>1183</v>
      </c>
      <c r="O1013" s="260"/>
    </row>
    <row r="1014" spans="1:80">
      <c r="A1014" s="269"/>
      <c r="B1014" s="272"/>
      <c r="C1014" s="1097" t="s">
        <v>1184</v>
      </c>
      <c r="D1014" s="1098"/>
      <c r="E1014" s="273">
        <v>0.5</v>
      </c>
      <c r="F1014" s="274"/>
      <c r="G1014" s="275"/>
      <c r="H1014" s="276"/>
      <c r="I1014" s="270"/>
      <c r="J1014" s="277"/>
      <c r="K1014" s="270"/>
      <c r="M1014" s="271" t="s">
        <v>1184</v>
      </c>
      <c r="O1014" s="260"/>
    </row>
    <row r="1015" spans="1:80">
      <c r="A1015" s="261">
        <v>321</v>
      </c>
      <c r="B1015" s="262" t="s">
        <v>1185</v>
      </c>
      <c r="C1015" s="263" t="s">
        <v>1186</v>
      </c>
      <c r="D1015" s="264" t="s">
        <v>309</v>
      </c>
      <c r="E1015" s="265">
        <v>7.7</v>
      </c>
      <c r="F1015" s="265"/>
      <c r="G1015" s="266">
        <f>E1015*F1015</f>
        <v>0</v>
      </c>
      <c r="H1015" s="267">
        <v>0</v>
      </c>
      <c r="I1015" s="268">
        <f>E1015*H1015</f>
        <v>0</v>
      </c>
      <c r="J1015" s="267">
        <v>0</v>
      </c>
      <c r="K1015" s="268">
        <f>E1015*J1015</f>
        <v>0</v>
      </c>
      <c r="O1015" s="260">
        <v>2</v>
      </c>
      <c r="AA1015" s="233">
        <v>1</v>
      </c>
      <c r="AB1015" s="233">
        <v>7</v>
      </c>
      <c r="AC1015" s="233">
        <v>7</v>
      </c>
      <c r="AZ1015" s="233">
        <v>2</v>
      </c>
      <c r="BA1015" s="233">
        <f>IF(AZ1015=1,G1015,0)</f>
        <v>0</v>
      </c>
      <c r="BB1015" s="233">
        <f>IF(AZ1015=2,G1015,0)</f>
        <v>0</v>
      </c>
      <c r="BC1015" s="233">
        <f>IF(AZ1015=3,G1015,0)</f>
        <v>0</v>
      </c>
      <c r="BD1015" s="233">
        <f>IF(AZ1015=4,G1015,0)</f>
        <v>0</v>
      </c>
      <c r="BE1015" s="233">
        <f>IF(AZ1015=5,G1015,0)</f>
        <v>0</v>
      </c>
      <c r="CA1015" s="260">
        <v>1</v>
      </c>
      <c r="CB1015" s="260">
        <v>7</v>
      </c>
    </row>
    <row r="1016" spans="1:80">
      <c r="A1016" s="261">
        <v>322</v>
      </c>
      <c r="B1016" s="262" t="s">
        <v>1187</v>
      </c>
      <c r="C1016" s="263" t="s">
        <v>1188</v>
      </c>
      <c r="D1016" s="264" t="s">
        <v>190</v>
      </c>
      <c r="E1016" s="265">
        <v>63.4</v>
      </c>
      <c r="F1016" s="265"/>
      <c r="G1016" s="266">
        <f>E1016*F1016</f>
        <v>0</v>
      </c>
      <c r="H1016" s="267">
        <v>3.2399999999999998E-3</v>
      </c>
      <c r="I1016" s="268">
        <f>E1016*H1016</f>
        <v>0.20541599999999999</v>
      </c>
      <c r="J1016" s="267">
        <v>0</v>
      </c>
      <c r="K1016" s="268">
        <f>E1016*J1016</f>
        <v>0</v>
      </c>
      <c r="O1016" s="260">
        <v>2</v>
      </c>
      <c r="AA1016" s="233">
        <v>2</v>
      </c>
      <c r="AB1016" s="233">
        <v>7</v>
      </c>
      <c r="AC1016" s="233">
        <v>7</v>
      </c>
      <c r="AZ1016" s="233">
        <v>2</v>
      </c>
      <c r="BA1016" s="233">
        <f>IF(AZ1016=1,G1016,0)</f>
        <v>0</v>
      </c>
      <c r="BB1016" s="233">
        <f>IF(AZ1016=2,G1016,0)</f>
        <v>0</v>
      </c>
      <c r="BC1016" s="233">
        <f>IF(AZ1016=3,G1016,0)</f>
        <v>0</v>
      </c>
      <c r="BD1016" s="233">
        <f>IF(AZ1016=4,G1016,0)</f>
        <v>0</v>
      </c>
      <c r="BE1016" s="233">
        <f>IF(AZ1016=5,G1016,0)</f>
        <v>0</v>
      </c>
      <c r="CA1016" s="260">
        <v>2</v>
      </c>
      <c r="CB1016" s="260">
        <v>7</v>
      </c>
    </row>
    <row r="1017" spans="1:80">
      <c r="A1017" s="269"/>
      <c r="B1017" s="272"/>
      <c r="C1017" s="1097" t="s">
        <v>1189</v>
      </c>
      <c r="D1017" s="1098"/>
      <c r="E1017" s="273">
        <v>0</v>
      </c>
      <c r="F1017" s="274"/>
      <c r="G1017" s="275"/>
      <c r="H1017" s="276"/>
      <c r="I1017" s="270"/>
      <c r="J1017" s="277"/>
      <c r="K1017" s="270"/>
      <c r="M1017" s="271" t="s">
        <v>1189</v>
      </c>
      <c r="O1017" s="260"/>
    </row>
    <row r="1018" spans="1:80">
      <c r="A1018" s="269"/>
      <c r="B1018" s="272"/>
      <c r="C1018" s="1097" t="s">
        <v>1190</v>
      </c>
      <c r="D1018" s="1098"/>
      <c r="E1018" s="273">
        <v>27</v>
      </c>
      <c r="F1018" s="274"/>
      <c r="G1018" s="275"/>
      <c r="H1018" s="276"/>
      <c r="I1018" s="270"/>
      <c r="J1018" s="277"/>
      <c r="K1018" s="270"/>
      <c r="M1018" s="271" t="s">
        <v>1190</v>
      </c>
      <c r="O1018" s="260"/>
    </row>
    <row r="1019" spans="1:80">
      <c r="A1019" s="269"/>
      <c r="B1019" s="272"/>
      <c r="C1019" s="1097" t="s">
        <v>1191</v>
      </c>
      <c r="D1019" s="1098"/>
      <c r="E1019" s="273">
        <v>10.1</v>
      </c>
      <c r="F1019" s="274"/>
      <c r="G1019" s="275"/>
      <c r="H1019" s="276"/>
      <c r="I1019" s="270"/>
      <c r="J1019" s="277"/>
      <c r="K1019" s="270"/>
      <c r="M1019" s="271" t="s">
        <v>1191</v>
      </c>
      <c r="O1019" s="260"/>
    </row>
    <row r="1020" spans="1:80">
      <c r="A1020" s="269"/>
      <c r="B1020" s="272"/>
      <c r="C1020" s="1097" t="s">
        <v>873</v>
      </c>
      <c r="D1020" s="1098"/>
      <c r="E1020" s="273">
        <v>26.3</v>
      </c>
      <c r="F1020" s="274"/>
      <c r="G1020" s="275"/>
      <c r="H1020" s="276"/>
      <c r="I1020" s="270"/>
      <c r="J1020" s="277"/>
      <c r="K1020" s="270"/>
      <c r="M1020" s="271" t="s">
        <v>873</v>
      </c>
      <c r="O1020" s="260"/>
    </row>
    <row r="1021" spans="1:80">
      <c r="A1021" s="261">
        <v>323</v>
      </c>
      <c r="B1021" s="262" t="s">
        <v>1192</v>
      </c>
      <c r="C1021" s="263" t="s">
        <v>1193</v>
      </c>
      <c r="D1021" s="264" t="s">
        <v>190</v>
      </c>
      <c r="E1021" s="265">
        <v>70.587000000000003</v>
      </c>
      <c r="F1021" s="265"/>
      <c r="G1021" s="266">
        <f>E1021*F1021</f>
        <v>0</v>
      </c>
      <c r="H1021" s="267">
        <v>1.9199999999999998E-2</v>
      </c>
      <c r="I1021" s="268">
        <f>E1021*H1021</f>
        <v>1.3552704</v>
      </c>
      <c r="J1021" s="267"/>
      <c r="K1021" s="268">
        <f>E1021*J1021</f>
        <v>0</v>
      </c>
      <c r="O1021" s="260">
        <v>2</v>
      </c>
      <c r="AA1021" s="233">
        <v>3</v>
      </c>
      <c r="AB1021" s="233">
        <v>7</v>
      </c>
      <c r="AC1021" s="233">
        <v>59764203</v>
      </c>
      <c r="AZ1021" s="233">
        <v>2</v>
      </c>
      <c r="BA1021" s="233">
        <f>IF(AZ1021=1,G1021,0)</f>
        <v>0</v>
      </c>
      <c r="BB1021" s="233">
        <f>IF(AZ1021=2,G1021,0)</f>
        <v>0</v>
      </c>
      <c r="BC1021" s="233">
        <f>IF(AZ1021=3,G1021,0)</f>
        <v>0</v>
      </c>
      <c r="BD1021" s="233">
        <f>IF(AZ1021=4,G1021,0)</f>
        <v>0</v>
      </c>
      <c r="BE1021" s="233">
        <f>IF(AZ1021=5,G1021,0)</f>
        <v>0</v>
      </c>
      <c r="CA1021" s="260">
        <v>3</v>
      </c>
      <c r="CB1021" s="260">
        <v>7</v>
      </c>
    </row>
    <row r="1022" spans="1:80">
      <c r="A1022" s="269"/>
      <c r="B1022" s="272"/>
      <c r="C1022" s="1097" t="s">
        <v>1194</v>
      </c>
      <c r="D1022" s="1098"/>
      <c r="E1022" s="273">
        <v>0</v>
      </c>
      <c r="F1022" s="274"/>
      <c r="G1022" s="275"/>
      <c r="H1022" s="276"/>
      <c r="I1022" s="270"/>
      <c r="J1022" s="277"/>
      <c r="K1022" s="270"/>
      <c r="M1022" s="271" t="s">
        <v>1194</v>
      </c>
      <c r="O1022" s="260"/>
    </row>
    <row r="1023" spans="1:80">
      <c r="A1023" s="269"/>
      <c r="B1023" s="272"/>
      <c r="C1023" s="1097" t="s">
        <v>1195</v>
      </c>
      <c r="D1023" s="1098"/>
      <c r="E1023" s="273">
        <v>69.739999999999995</v>
      </c>
      <c r="F1023" s="274"/>
      <c r="G1023" s="275"/>
      <c r="H1023" s="276"/>
      <c r="I1023" s="270"/>
      <c r="J1023" s="277"/>
      <c r="K1023" s="270"/>
      <c r="M1023" s="271" t="s">
        <v>1195</v>
      </c>
      <c r="O1023" s="260"/>
    </row>
    <row r="1024" spans="1:80">
      <c r="A1024" s="269"/>
      <c r="B1024" s="272"/>
      <c r="C1024" s="1097" t="s">
        <v>1196</v>
      </c>
      <c r="D1024" s="1098"/>
      <c r="E1024" s="273">
        <v>0.84699999999999998</v>
      </c>
      <c r="F1024" s="274"/>
      <c r="G1024" s="275"/>
      <c r="H1024" s="276"/>
      <c r="I1024" s="270"/>
      <c r="J1024" s="277"/>
      <c r="K1024" s="270"/>
      <c r="M1024" s="271" t="s">
        <v>1196</v>
      </c>
      <c r="O1024" s="260"/>
    </row>
    <row r="1025" spans="1:80">
      <c r="A1025" s="261">
        <v>324</v>
      </c>
      <c r="B1025" s="262" t="s">
        <v>1197</v>
      </c>
      <c r="C1025" s="263" t="s">
        <v>1198</v>
      </c>
      <c r="D1025" s="264" t="s">
        <v>255</v>
      </c>
      <c r="E1025" s="265">
        <v>1.3577344</v>
      </c>
      <c r="F1025" s="265"/>
      <c r="G1025" s="266">
        <f>E1025*F1025</f>
        <v>0</v>
      </c>
      <c r="H1025" s="267">
        <v>0</v>
      </c>
      <c r="I1025" s="268">
        <f>E1025*H1025</f>
        <v>0</v>
      </c>
      <c r="J1025" s="267"/>
      <c r="K1025" s="268">
        <f>E1025*J1025</f>
        <v>0</v>
      </c>
      <c r="O1025" s="260">
        <v>2</v>
      </c>
      <c r="AA1025" s="233">
        <v>7</v>
      </c>
      <c r="AB1025" s="233">
        <v>1001</v>
      </c>
      <c r="AC1025" s="233">
        <v>5</v>
      </c>
      <c r="AZ1025" s="233">
        <v>2</v>
      </c>
      <c r="BA1025" s="233">
        <f>IF(AZ1025=1,G1025,0)</f>
        <v>0</v>
      </c>
      <c r="BB1025" s="233">
        <f>IF(AZ1025=2,G1025,0)</f>
        <v>0</v>
      </c>
      <c r="BC1025" s="233">
        <f>IF(AZ1025=3,G1025,0)</f>
        <v>0</v>
      </c>
      <c r="BD1025" s="233">
        <f>IF(AZ1025=4,G1025,0)</f>
        <v>0</v>
      </c>
      <c r="BE1025" s="233">
        <f>IF(AZ1025=5,G1025,0)</f>
        <v>0</v>
      </c>
      <c r="CA1025" s="260">
        <v>7</v>
      </c>
      <c r="CB1025" s="260">
        <v>1001</v>
      </c>
    </row>
    <row r="1026" spans="1:80">
      <c r="A1026" s="278"/>
      <c r="B1026" s="279" t="s">
        <v>94</v>
      </c>
      <c r="C1026" s="280" t="s">
        <v>1180</v>
      </c>
      <c r="D1026" s="281"/>
      <c r="E1026" s="282"/>
      <c r="F1026" s="283"/>
      <c r="G1026" s="284">
        <f>SUM(G1011:G1025)</f>
        <v>0</v>
      </c>
      <c r="H1026" s="285"/>
      <c r="I1026" s="286">
        <f>SUM(I1011:I1025)</f>
        <v>1.5631504000000001</v>
      </c>
      <c r="J1026" s="285"/>
      <c r="K1026" s="286">
        <f>SUM(K1011:K1025)</f>
        <v>0</v>
      </c>
      <c r="O1026" s="260">
        <v>4</v>
      </c>
      <c r="BA1026" s="287">
        <f>SUM(BA1011:BA1025)</f>
        <v>0</v>
      </c>
      <c r="BB1026" s="287">
        <f>SUM(BB1011:BB1025)</f>
        <v>0</v>
      </c>
      <c r="BC1026" s="287">
        <f>SUM(BC1011:BC1025)</f>
        <v>0</v>
      </c>
      <c r="BD1026" s="287">
        <f>SUM(BD1011:BD1025)</f>
        <v>0</v>
      </c>
      <c r="BE1026" s="287">
        <f>SUM(BE1011:BE1025)</f>
        <v>0</v>
      </c>
    </row>
    <row r="1027" spans="1:80">
      <c r="A1027" s="250" t="s">
        <v>90</v>
      </c>
      <c r="B1027" s="251" t="s">
        <v>1199</v>
      </c>
      <c r="C1027" s="252" t="s">
        <v>1200</v>
      </c>
      <c r="D1027" s="253"/>
      <c r="E1027" s="254"/>
      <c r="F1027" s="254"/>
      <c r="G1027" s="255"/>
      <c r="H1027" s="256"/>
      <c r="I1027" s="257"/>
      <c r="J1027" s="258"/>
      <c r="K1027" s="259"/>
      <c r="O1027" s="260">
        <v>1</v>
      </c>
    </row>
    <row r="1028" spans="1:80" ht="20">
      <c r="A1028" s="261">
        <v>325</v>
      </c>
      <c r="B1028" s="262" t="s">
        <v>1202</v>
      </c>
      <c r="C1028" s="263" t="s">
        <v>1203</v>
      </c>
      <c r="D1028" s="264" t="s">
        <v>309</v>
      </c>
      <c r="E1028" s="265">
        <v>17.3</v>
      </c>
      <c r="F1028" s="265"/>
      <c r="G1028" s="266">
        <f>E1028*F1028</f>
        <v>0</v>
      </c>
      <c r="H1028" s="267">
        <v>1.9000000000000001E-4</v>
      </c>
      <c r="I1028" s="268">
        <f>E1028*H1028</f>
        <v>3.2870000000000004E-3</v>
      </c>
      <c r="J1028" s="267">
        <v>0</v>
      </c>
      <c r="K1028" s="268">
        <f>E1028*J1028</f>
        <v>0</v>
      </c>
      <c r="O1028" s="260">
        <v>2</v>
      </c>
      <c r="AA1028" s="233">
        <v>1</v>
      </c>
      <c r="AB1028" s="233">
        <v>7</v>
      </c>
      <c r="AC1028" s="233">
        <v>7</v>
      </c>
      <c r="AZ1028" s="233">
        <v>2</v>
      </c>
      <c r="BA1028" s="233">
        <f>IF(AZ1028=1,G1028,0)</f>
        <v>0</v>
      </c>
      <c r="BB1028" s="233">
        <f>IF(AZ1028=2,G1028,0)</f>
        <v>0</v>
      </c>
      <c r="BC1028" s="233">
        <f>IF(AZ1028=3,G1028,0)</f>
        <v>0</v>
      </c>
      <c r="BD1028" s="233">
        <f>IF(AZ1028=4,G1028,0)</f>
        <v>0</v>
      </c>
      <c r="BE1028" s="233">
        <f>IF(AZ1028=5,G1028,0)</f>
        <v>0</v>
      </c>
      <c r="CA1028" s="260">
        <v>1</v>
      </c>
      <c r="CB1028" s="260">
        <v>7</v>
      </c>
    </row>
    <row r="1029" spans="1:80">
      <c r="A1029" s="269"/>
      <c r="B1029" s="272"/>
      <c r="C1029" s="1097" t="s">
        <v>1204</v>
      </c>
      <c r="D1029" s="1098"/>
      <c r="E1029" s="273">
        <v>9.8000000000000007</v>
      </c>
      <c r="F1029" s="274"/>
      <c r="G1029" s="275"/>
      <c r="H1029" s="276"/>
      <c r="I1029" s="270"/>
      <c r="J1029" s="277"/>
      <c r="K1029" s="270"/>
      <c r="M1029" s="271" t="s">
        <v>1204</v>
      </c>
      <c r="O1029" s="260"/>
    </row>
    <row r="1030" spans="1:80">
      <c r="A1030" s="269"/>
      <c r="B1030" s="272"/>
      <c r="C1030" s="1097" t="s">
        <v>1205</v>
      </c>
      <c r="D1030" s="1098"/>
      <c r="E1030" s="273">
        <v>7.5</v>
      </c>
      <c r="F1030" s="274"/>
      <c r="G1030" s="275"/>
      <c r="H1030" s="276"/>
      <c r="I1030" s="270"/>
      <c r="J1030" s="277"/>
      <c r="K1030" s="270"/>
      <c r="M1030" s="271" t="s">
        <v>1205</v>
      </c>
      <c r="O1030" s="260"/>
    </row>
    <row r="1031" spans="1:80">
      <c r="A1031" s="261">
        <v>326</v>
      </c>
      <c r="B1031" s="262" t="s">
        <v>1206</v>
      </c>
      <c r="C1031" s="263" t="s">
        <v>1207</v>
      </c>
      <c r="D1031" s="264" t="s">
        <v>190</v>
      </c>
      <c r="E1031" s="265">
        <v>231.6</v>
      </c>
      <c r="F1031" s="265"/>
      <c r="G1031" s="266">
        <f>E1031*F1031</f>
        <v>0</v>
      </c>
      <c r="H1031" s="267">
        <v>4.1099999999999999E-3</v>
      </c>
      <c r="I1031" s="268">
        <f>E1031*H1031</f>
        <v>0.95187599999999994</v>
      </c>
      <c r="J1031" s="267">
        <v>0</v>
      </c>
      <c r="K1031" s="268">
        <f>E1031*J1031</f>
        <v>0</v>
      </c>
      <c r="O1031" s="260">
        <v>2</v>
      </c>
      <c r="AA1031" s="233">
        <v>2</v>
      </c>
      <c r="AB1031" s="233">
        <v>7</v>
      </c>
      <c r="AC1031" s="233">
        <v>7</v>
      </c>
      <c r="AZ1031" s="233">
        <v>2</v>
      </c>
      <c r="BA1031" s="233">
        <f>IF(AZ1031=1,G1031,0)</f>
        <v>0</v>
      </c>
      <c r="BB1031" s="233">
        <f>IF(AZ1031=2,G1031,0)</f>
        <v>0</v>
      </c>
      <c r="BC1031" s="233">
        <f>IF(AZ1031=3,G1031,0)</f>
        <v>0</v>
      </c>
      <c r="BD1031" s="233">
        <f>IF(AZ1031=4,G1031,0)</f>
        <v>0</v>
      </c>
      <c r="BE1031" s="233">
        <f>IF(AZ1031=5,G1031,0)</f>
        <v>0</v>
      </c>
      <c r="CA1031" s="260">
        <v>2</v>
      </c>
      <c r="CB1031" s="260">
        <v>7</v>
      </c>
    </row>
    <row r="1032" spans="1:80">
      <c r="A1032" s="269"/>
      <c r="B1032" s="272"/>
      <c r="C1032" s="1097" t="s">
        <v>1208</v>
      </c>
      <c r="D1032" s="1098"/>
      <c r="E1032" s="273">
        <v>0</v>
      </c>
      <c r="F1032" s="274"/>
      <c r="G1032" s="275"/>
      <c r="H1032" s="276"/>
      <c r="I1032" s="270"/>
      <c r="J1032" s="277"/>
      <c r="K1032" s="270"/>
      <c r="M1032" s="271" t="s">
        <v>1208</v>
      </c>
      <c r="O1032" s="260"/>
    </row>
    <row r="1033" spans="1:80">
      <c r="A1033" s="269"/>
      <c r="B1033" s="272"/>
      <c r="C1033" s="1097" t="s">
        <v>1209</v>
      </c>
      <c r="D1033" s="1098"/>
      <c r="E1033" s="273">
        <v>107.6</v>
      </c>
      <c r="F1033" s="274"/>
      <c r="G1033" s="275"/>
      <c r="H1033" s="276"/>
      <c r="I1033" s="270"/>
      <c r="J1033" s="277"/>
      <c r="K1033" s="270"/>
      <c r="M1033" s="271" t="s">
        <v>1209</v>
      </c>
      <c r="O1033" s="260"/>
    </row>
    <row r="1034" spans="1:80">
      <c r="A1034" s="269"/>
      <c r="B1034" s="272"/>
      <c r="C1034" s="1097" t="s">
        <v>1210</v>
      </c>
      <c r="D1034" s="1098"/>
      <c r="E1034" s="273">
        <v>124</v>
      </c>
      <c r="F1034" s="274"/>
      <c r="G1034" s="275"/>
      <c r="H1034" s="276"/>
      <c r="I1034" s="270"/>
      <c r="J1034" s="277"/>
      <c r="K1034" s="270"/>
      <c r="M1034" s="271" t="s">
        <v>1210</v>
      </c>
      <c r="O1034" s="260"/>
    </row>
    <row r="1035" spans="1:80">
      <c r="A1035" s="261">
        <v>327</v>
      </c>
      <c r="B1035" s="262" t="s">
        <v>1211</v>
      </c>
      <c r="C1035" s="263" t="s">
        <v>1212</v>
      </c>
      <c r="D1035" s="264" t="s">
        <v>255</v>
      </c>
      <c r="E1035" s="265">
        <v>3.287E-3</v>
      </c>
      <c r="F1035" s="265"/>
      <c r="G1035" s="266">
        <f>E1035*F1035</f>
        <v>0</v>
      </c>
      <c r="H1035" s="267">
        <v>0</v>
      </c>
      <c r="I1035" s="268">
        <f>E1035*H1035</f>
        <v>0</v>
      </c>
      <c r="J1035" s="267"/>
      <c r="K1035" s="268">
        <f>E1035*J1035</f>
        <v>0</v>
      </c>
      <c r="O1035" s="260">
        <v>2</v>
      </c>
      <c r="AA1035" s="233">
        <v>7</v>
      </c>
      <c r="AB1035" s="233">
        <v>1001</v>
      </c>
      <c r="AC1035" s="233">
        <v>5</v>
      </c>
      <c r="AZ1035" s="233">
        <v>2</v>
      </c>
      <c r="BA1035" s="233">
        <f>IF(AZ1035=1,G1035,0)</f>
        <v>0</v>
      </c>
      <c r="BB1035" s="233">
        <f>IF(AZ1035=2,G1035,0)</f>
        <v>0</v>
      </c>
      <c r="BC1035" s="233">
        <f>IF(AZ1035=3,G1035,0)</f>
        <v>0</v>
      </c>
      <c r="BD1035" s="233">
        <f>IF(AZ1035=4,G1035,0)</f>
        <v>0</v>
      </c>
      <c r="BE1035" s="233">
        <f>IF(AZ1035=5,G1035,0)</f>
        <v>0</v>
      </c>
      <c r="CA1035" s="260">
        <v>7</v>
      </c>
      <c r="CB1035" s="260">
        <v>1001</v>
      </c>
    </row>
    <row r="1036" spans="1:80">
      <c r="A1036" s="278"/>
      <c r="B1036" s="279" t="s">
        <v>94</v>
      </c>
      <c r="C1036" s="280" t="s">
        <v>1201</v>
      </c>
      <c r="D1036" s="281"/>
      <c r="E1036" s="282"/>
      <c r="F1036" s="283"/>
      <c r="G1036" s="284">
        <f>SUM(G1027:G1035)</f>
        <v>0</v>
      </c>
      <c r="H1036" s="285"/>
      <c r="I1036" s="286">
        <f>SUM(I1027:I1035)</f>
        <v>0.95516299999999998</v>
      </c>
      <c r="J1036" s="285"/>
      <c r="K1036" s="286">
        <f>SUM(K1027:K1035)</f>
        <v>0</v>
      </c>
      <c r="O1036" s="260">
        <v>4</v>
      </c>
      <c r="BA1036" s="287">
        <f>SUM(BA1027:BA1035)</f>
        <v>0</v>
      </c>
      <c r="BB1036" s="287">
        <f>SUM(BB1027:BB1035)</f>
        <v>0</v>
      </c>
      <c r="BC1036" s="287">
        <f>SUM(BC1027:BC1035)</f>
        <v>0</v>
      </c>
      <c r="BD1036" s="287">
        <f>SUM(BD1027:BD1035)</f>
        <v>0</v>
      </c>
      <c r="BE1036" s="287">
        <f>SUM(BE1027:BE1035)</f>
        <v>0</v>
      </c>
    </row>
    <row r="1037" spans="1:80">
      <c r="A1037" s="250" t="s">
        <v>90</v>
      </c>
      <c r="B1037" s="251" t="s">
        <v>1213</v>
      </c>
      <c r="C1037" s="252" t="s">
        <v>1214</v>
      </c>
      <c r="D1037" s="253"/>
      <c r="E1037" s="254"/>
      <c r="F1037" s="254"/>
      <c r="G1037" s="255"/>
      <c r="H1037" s="256"/>
      <c r="I1037" s="257"/>
      <c r="J1037" s="258"/>
      <c r="K1037" s="259"/>
      <c r="O1037" s="260">
        <v>1</v>
      </c>
    </row>
    <row r="1038" spans="1:80">
      <c r="A1038" s="261">
        <v>328</v>
      </c>
      <c r="B1038" s="262" t="s">
        <v>1216</v>
      </c>
      <c r="C1038" s="263" t="s">
        <v>1217</v>
      </c>
      <c r="D1038" s="264" t="s">
        <v>190</v>
      </c>
      <c r="E1038" s="265">
        <v>146.94999999999999</v>
      </c>
      <c r="F1038" s="265"/>
      <c r="G1038" s="266">
        <f>E1038*F1038</f>
        <v>0</v>
      </c>
      <c r="H1038" s="267">
        <v>2.9199999999999999E-3</v>
      </c>
      <c r="I1038" s="268">
        <f>E1038*H1038</f>
        <v>0.42909399999999992</v>
      </c>
      <c r="J1038" s="267">
        <v>0</v>
      </c>
      <c r="K1038" s="268">
        <f>E1038*J1038</f>
        <v>0</v>
      </c>
      <c r="O1038" s="260">
        <v>2</v>
      </c>
      <c r="AA1038" s="233">
        <v>2</v>
      </c>
      <c r="AB1038" s="233">
        <v>7</v>
      </c>
      <c r="AC1038" s="233">
        <v>7</v>
      </c>
      <c r="AZ1038" s="233">
        <v>2</v>
      </c>
      <c r="BA1038" s="233">
        <f>IF(AZ1038=1,G1038,0)</f>
        <v>0</v>
      </c>
      <c r="BB1038" s="233">
        <f>IF(AZ1038=2,G1038,0)</f>
        <v>0</v>
      </c>
      <c r="BC1038" s="233">
        <f>IF(AZ1038=3,G1038,0)</f>
        <v>0</v>
      </c>
      <c r="BD1038" s="233">
        <f>IF(AZ1038=4,G1038,0)</f>
        <v>0</v>
      </c>
      <c r="BE1038" s="233">
        <f>IF(AZ1038=5,G1038,0)</f>
        <v>0</v>
      </c>
      <c r="CA1038" s="260">
        <v>2</v>
      </c>
      <c r="CB1038" s="260">
        <v>7</v>
      </c>
    </row>
    <row r="1039" spans="1:80">
      <c r="A1039" s="269"/>
      <c r="B1039" s="272"/>
      <c r="C1039" s="1097" t="s">
        <v>1189</v>
      </c>
      <c r="D1039" s="1098"/>
      <c r="E1039" s="273">
        <v>0</v>
      </c>
      <c r="F1039" s="274"/>
      <c r="G1039" s="275"/>
      <c r="H1039" s="276"/>
      <c r="I1039" s="270"/>
      <c r="J1039" s="277"/>
      <c r="K1039" s="270"/>
      <c r="M1039" s="271" t="s">
        <v>1189</v>
      </c>
      <c r="O1039" s="260"/>
    </row>
    <row r="1040" spans="1:80">
      <c r="A1040" s="269"/>
      <c r="B1040" s="272"/>
      <c r="C1040" s="1097" t="s">
        <v>1218</v>
      </c>
      <c r="D1040" s="1098"/>
      <c r="E1040" s="273">
        <v>2.25</v>
      </c>
      <c r="F1040" s="274"/>
      <c r="G1040" s="275"/>
      <c r="H1040" s="276"/>
      <c r="I1040" s="270"/>
      <c r="J1040" s="277"/>
      <c r="K1040" s="270"/>
      <c r="M1040" s="271" t="s">
        <v>1218</v>
      </c>
      <c r="O1040" s="260"/>
    </row>
    <row r="1041" spans="1:80">
      <c r="A1041" s="269"/>
      <c r="B1041" s="272"/>
      <c r="C1041" s="1097" t="s">
        <v>1219</v>
      </c>
      <c r="D1041" s="1098"/>
      <c r="E1041" s="273">
        <v>10.4</v>
      </c>
      <c r="F1041" s="274"/>
      <c r="G1041" s="275"/>
      <c r="H1041" s="276"/>
      <c r="I1041" s="270"/>
      <c r="J1041" s="277"/>
      <c r="K1041" s="270"/>
      <c r="M1041" s="271" t="s">
        <v>1219</v>
      </c>
      <c r="O1041" s="260"/>
    </row>
    <row r="1042" spans="1:80">
      <c r="A1042" s="269"/>
      <c r="B1042" s="272"/>
      <c r="C1042" s="1097" t="s">
        <v>1220</v>
      </c>
      <c r="D1042" s="1098"/>
      <c r="E1042" s="273">
        <v>22.1</v>
      </c>
      <c r="F1042" s="274"/>
      <c r="G1042" s="275"/>
      <c r="H1042" s="276"/>
      <c r="I1042" s="270"/>
      <c r="J1042" s="277"/>
      <c r="K1042" s="270"/>
      <c r="M1042" s="271" t="s">
        <v>1220</v>
      </c>
      <c r="O1042" s="260"/>
    </row>
    <row r="1043" spans="1:80">
      <c r="A1043" s="269"/>
      <c r="B1043" s="272"/>
      <c r="C1043" s="1097" t="s">
        <v>1221</v>
      </c>
      <c r="D1043" s="1098"/>
      <c r="E1043" s="273">
        <v>15.6</v>
      </c>
      <c r="F1043" s="274"/>
      <c r="G1043" s="275"/>
      <c r="H1043" s="276"/>
      <c r="I1043" s="270"/>
      <c r="J1043" s="277"/>
      <c r="K1043" s="270"/>
      <c r="M1043" s="271" t="s">
        <v>1221</v>
      </c>
      <c r="O1043" s="260"/>
    </row>
    <row r="1044" spans="1:80">
      <c r="A1044" s="269"/>
      <c r="B1044" s="272"/>
      <c r="C1044" s="1097" t="s">
        <v>1222</v>
      </c>
      <c r="D1044" s="1098"/>
      <c r="E1044" s="273">
        <v>22.4</v>
      </c>
      <c r="F1044" s="274"/>
      <c r="G1044" s="275"/>
      <c r="H1044" s="276"/>
      <c r="I1044" s="270"/>
      <c r="J1044" s="277"/>
      <c r="K1044" s="270"/>
      <c r="M1044" s="271" t="s">
        <v>1222</v>
      </c>
      <c r="O1044" s="260"/>
    </row>
    <row r="1045" spans="1:80">
      <c r="A1045" s="269"/>
      <c r="B1045" s="272"/>
      <c r="C1045" s="1097" t="s">
        <v>1223</v>
      </c>
      <c r="D1045" s="1098"/>
      <c r="E1045" s="273">
        <v>25.8</v>
      </c>
      <c r="F1045" s="274"/>
      <c r="G1045" s="275"/>
      <c r="H1045" s="276"/>
      <c r="I1045" s="270"/>
      <c r="J1045" s="277"/>
      <c r="K1045" s="270"/>
      <c r="M1045" s="271" t="s">
        <v>1223</v>
      </c>
      <c r="O1045" s="260"/>
    </row>
    <row r="1046" spans="1:80">
      <c r="A1046" s="269"/>
      <c r="B1046" s="272"/>
      <c r="C1046" s="1097" t="s">
        <v>1224</v>
      </c>
      <c r="D1046" s="1098"/>
      <c r="E1046" s="273">
        <v>14.8</v>
      </c>
      <c r="F1046" s="274"/>
      <c r="G1046" s="275"/>
      <c r="H1046" s="276"/>
      <c r="I1046" s="270"/>
      <c r="J1046" s="277"/>
      <c r="K1046" s="270"/>
      <c r="M1046" s="271" t="s">
        <v>1224</v>
      </c>
      <c r="O1046" s="260"/>
    </row>
    <row r="1047" spans="1:80">
      <c r="A1047" s="269"/>
      <c r="B1047" s="272"/>
      <c r="C1047" s="1097" t="s">
        <v>1225</v>
      </c>
      <c r="D1047" s="1098"/>
      <c r="E1047" s="273">
        <v>17.2</v>
      </c>
      <c r="F1047" s="274"/>
      <c r="G1047" s="275"/>
      <c r="H1047" s="276"/>
      <c r="I1047" s="270"/>
      <c r="J1047" s="277"/>
      <c r="K1047" s="270"/>
      <c r="M1047" s="271" t="s">
        <v>1225</v>
      </c>
      <c r="O1047" s="260"/>
    </row>
    <row r="1048" spans="1:80">
      <c r="A1048" s="269"/>
      <c r="B1048" s="272"/>
      <c r="C1048" s="1097" t="s">
        <v>1226</v>
      </c>
      <c r="D1048" s="1098"/>
      <c r="E1048" s="273">
        <v>16.399999999999999</v>
      </c>
      <c r="F1048" s="274"/>
      <c r="G1048" s="275"/>
      <c r="H1048" s="276"/>
      <c r="I1048" s="270"/>
      <c r="J1048" s="277"/>
      <c r="K1048" s="270"/>
      <c r="M1048" s="271" t="s">
        <v>1226</v>
      </c>
      <c r="O1048" s="260"/>
    </row>
    <row r="1049" spans="1:80">
      <c r="A1049" s="261">
        <v>329</v>
      </c>
      <c r="B1049" s="262" t="s">
        <v>1227</v>
      </c>
      <c r="C1049" s="263" t="s">
        <v>1228</v>
      </c>
      <c r="D1049" s="264" t="s">
        <v>190</v>
      </c>
      <c r="E1049" s="265">
        <v>161.64500000000001</v>
      </c>
      <c r="F1049" s="265"/>
      <c r="G1049" s="266">
        <f>E1049*F1049</f>
        <v>0</v>
      </c>
      <c r="H1049" s="267">
        <v>1.0500000000000001E-2</v>
      </c>
      <c r="I1049" s="268">
        <f>E1049*H1049</f>
        <v>1.6972725000000002</v>
      </c>
      <c r="J1049" s="267"/>
      <c r="K1049" s="268">
        <f>E1049*J1049</f>
        <v>0</v>
      </c>
      <c r="O1049" s="260">
        <v>2</v>
      </c>
      <c r="AA1049" s="233">
        <v>3</v>
      </c>
      <c r="AB1049" s="233">
        <v>7</v>
      </c>
      <c r="AC1049" s="233">
        <v>59781345</v>
      </c>
      <c r="AZ1049" s="233">
        <v>2</v>
      </c>
      <c r="BA1049" s="233">
        <f>IF(AZ1049=1,G1049,0)</f>
        <v>0</v>
      </c>
      <c r="BB1049" s="233">
        <f>IF(AZ1049=2,G1049,0)</f>
        <v>0</v>
      </c>
      <c r="BC1049" s="233">
        <f>IF(AZ1049=3,G1049,0)</f>
        <v>0</v>
      </c>
      <c r="BD1049" s="233">
        <f>IF(AZ1049=4,G1049,0)</f>
        <v>0</v>
      </c>
      <c r="BE1049" s="233">
        <f>IF(AZ1049=5,G1049,0)</f>
        <v>0</v>
      </c>
      <c r="CA1049" s="260">
        <v>3</v>
      </c>
      <c r="CB1049" s="260">
        <v>7</v>
      </c>
    </row>
    <row r="1050" spans="1:80">
      <c r="A1050" s="269"/>
      <c r="B1050" s="272"/>
      <c r="C1050" s="1097" t="s">
        <v>1229</v>
      </c>
      <c r="D1050" s="1098"/>
      <c r="E1050" s="273">
        <v>161.64500000000001</v>
      </c>
      <c r="F1050" s="274"/>
      <c r="G1050" s="275"/>
      <c r="H1050" s="276"/>
      <c r="I1050" s="270"/>
      <c r="J1050" s="277"/>
      <c r="K1050" s="270"/>
      <c r="M1050" s="271" t="s">
        <v>1229</v>
      </c>
      <c r="O1050" s="260"/>
    </row>
    <row r="1051" spans="1:80">
      <c r="A1051" s="261">
        <v>330</v>
      </c>
      <c r="B1051" s="262" t="s">
        <v>1230</v>
      </c>
      <c r="C1051" s="263" t="s">
        <v>1231</v>
      </c>
      <c r="D1051" s="264" t="s">
        <v>255</v>
      </c>
      <c r="E1051" s="265">
        <v>1.6972725</v>
      </c>
      <c r="F1051" s="265"/>
      <c r="G1051" s="266">
        <f>E1051*F1051</f>
        <v>0</v>
      </c>
      <c r="H1051" s="267">
        <v>0</v>
      </c>
      <c r="I1051" s="268">
        <f>E1051*H1051</f>
        <v>0</v>
      </c>
      <c r="J1051" s="267"/>
      <c r="K1051" s="268">
        <f>E1051*J1051</f>
        <v>0</v>
      </c>
      <c r="O1051" s="260">
        <v>2</v>
      </c>
      <c r="AA1051" s="233">
        <v>7</v>
      </c>
      <c r="AB1051" s="233">
        <v>1001</v>
      </c>
      <c r="AC1051" s="233">
        <v>5</v>
      </c>
      <c r="AZ1051" s="233">
        <v>2</v>
      </c>
      <c r="BA1051" s="233">
        <f>IF(AZ1051=1,G1051,0)</f>
        <v>0</v>
      </c>
      <c r="BB1051" s="233">
        <f>IF(AZ1051=2,G1051,0)</f>
        <v>0</v>
      </c>
      <c r="BC1051" s="233">
        <f>IF(AZ1051=3,G1051,0)</f>
        <v>0</v>
      </c>
      <c r="BD1051" s="233">
        <f>IF(AZ1051=4,G1051,0)</f>
        <v>0</v>
      </c>
      <c r="BE1051" s="233">
        <f>IF(AZ1051=5,G1051,0)</f>
        <v>0</v>
      </c>
      <c r="CA1051" s="260">
        <v>7</v>
      </c>
      <c r="CB1051" s="260">
        <v>1001</v>
      </c>
    </row>
    <row r="1052" spans="1:80">
      <c r="A1052" s="278"/>
      <c r="B1052" s="279" t="s">
        <v>94</v>
      </c>
      <c r="C1052" s="280" t="s">
        <v>1215</v>
      </c>
      <c r="D1052" s="281"/>
      <c r="E1052" s="282"/>
      <c r="F1052" s="283"/>
      <c r="G1052" s="284">
        <f>SUM(G1037:G1051)</f>
        <v>0</v>
      </c>
      <c r="H1052" s="285"/>
      <c r="I1052" s="286">
        <f>SUM(I1037:I1051)</f>
        <v>2.1263665</v>
      </c>
      <c r="J1052" s="285"/>
      <c r="K1052" s="286">
        <f>SUM(K1037:K1051)</f>
        <v>0</v>
      </c>
      <c r="O1052" s="260">
        <v>4</v>
      </c>
      <c r="BA1052" s="287">
        <f>SUM(BA1037:BA1051)</f>
        <v>0</v>
      </c>
      <c r="BB1052" s="287">
        <f>SUM(BB1037:BB1051)</f>
        <v>0</v>
      </c>
      <c r="BC1052" s="287">
        <f>SUM(BC1037:BC1051)</f>
        <v>0</v>
      </c>
      <c r="BD1052" s="287">
        <f>SUM(BD1037:BD1051)</f>
        <v>0</v>
      </c>
      <c r="BE1052" s="287">
        <f>SUM(BE1037:BE1051)</f>
        <v>0</v>
      </c>
    </row>
    <row r="1053" spans="1:80">
      <c r="A1053" s="250" t="s">
        <v>90</v>
      </c>
      <c r="B1053" s="251" t="s">
        <v>1232</v>
      </c>
      <c r="C1053" s="252" t="s">
        <v>1233</v>
      </c>
      <c r="D1053" s="253"/>
      <c r="E1053" s="254"/>
      <c r="F1053" s="254"/>
      <c r="G1053" s="255"/>
      <c r="H1053" s="256"/>
      <c r="I1053" s="257"/>
      <c r="J1053" s="258"/>
      <c r="K1053" s="259"/>
      <c r="O1053" s="260">
        <v>1</v>
      </c>
    </row>
    <row r="1054" spans="1:80">
      <c r="A1054" s="261">
        <v>331</v>
      </c>
      <c r="B1054" s="262" t="s">
        <v>1235</v>
      </c>
      <c r="C1054" s="263" t="s">
        <v>1236</v>
      </c>
      <c r="D1054" s="264" t="s">
        <v>190</v>
      </c>
      <c r="E1054" s="265">
        <v>879</v>
      </c>
      <c r="F1054" s="265"/>
      <c r="G1054" s="266">
        <f>E1054*F1054</f>
        <v>0</v>
      </c>
      <c r="H1054" s="267">
        <v>3.2000000000000003E-4</v>
      </c>
      <c r="I1054" s="268">
        <f>E1054*H1054</f>
        <v>0.28128000000000003</v>
      </c>
      <c r="J1054" s="267">
        <v>0</v>
      </c>
      <c r="K1054" s="268">
        <f>E1054*J1054</f>
        <v>0</v>
      </c>
      <c r="O1054" s="260">
        <v>2</v>
      </c>
      <c r="AA1054" s="233">
        <v>1</v>
      </c>
      <c r="AB1054" s="233">
        <v>7</v>
      </c>
      <c r="AC1054" s="233">
        <v>7</v>
      </c>
      <c r="AZ1054" s="233">
        <v>2</v>
      </c>
      <c r="BA1054" s="233">
        <f>IF(AZ1054=1,G1054,0)</f>
        <v>0</v>
      </c>
      <c r="BB1054" s="233">
        <f>IF(AZ1054=2,G1054,0)</f>
        <v>0</v>
      </c>
      <c r="BC1054" s="233">
        <f>IF(AZ1054=3,G1054,0)</f>
        <v>0</v>
      </c>
      <c r="BD1054" s="233">
        <f>IF(AZ1054=4,G1054,0)</f>
        <v>0</v>
      </c>
      <c r="BE1054" s="233">
        <f>IF(AZ1054=5,G1054,0)</f>
        <v>0</v>
      </c>
      <c r="CA1054" s="260">
        <v>1</v>
      </c>
      <c r="CB1054" s="260">
        <v>7</v>
      </c>
    </row>
    <row r="1055" spans="1:80">
      <c r="A1055" s="269"/>
      <c r="B1055" s="272"/>
      <c r="C1055" s="1097" t="s">
        <v>1237</v>
      </c>
      <c r="D1055" s="1098"/>
      <c r="E1055" s="273">
        <v>134.6</v>
      </c>
      <c r="F1055" s="274"/>
      <c r="G1055" s="275"/>
      <c r="H1055" s="276"/>
      <c r="I1055" s="270"/>
      <c r="J1055" s="277"/>
      <c r="K1055" s="270"/>
      <c r="M1055" s="271" t="s">
        <v>1237</v>
      </c>
      <c r="O1055" s="260"/>
    </row>
    <row r="1056" spans="1:80">
      <c r="A1056" s="269"/>
      <c r="B1056" s="272"/>
      <c r="C1056" s="1097" t="s">
        <v>1238</v>
      </c>
      <c r="D1056" s="1098"/>
      <c r="E1056" s="273">
        <v>45.25</v>
      </c>
      <c r="F1056" s="274"/>
      <c r="G1056" s="275"/>
      <c r="H1056" s="276"/>
      <c r="I1056" s="270"/>
      <c r="J1056" s="277"/>
      <c r="K1056" s="270"/>
      <c r="M1056" s="271" t="s">
        <v>1238</v>
      </c>
      <c r="O1056" s="260"/>
    </row>
    <row r="1057" spans="1:15">
      <c r="A1057" s="269"/>
      <c r="B1057" s="272"/>
      <c r="C1057" s="1097" t="s">
        <v>1239</v>
      </c>
      <c r="D1057" s="1098"/>
      <c r="E1057" s="273">
        <v>45.76</v>
      </c>
      <c r="F1057" s="274"/>
      <c r="G1057" s="275"/>
      <c r="H1057" s="276"/>
      <c r="I1057" s="270"/>
      <c r="J1057" s="277"/>
      <c r="K1057" s="270"/>
      <c r="M1057" s="271" t="s">
        <v>1239</v>
      </c>
      <c r="O1057" s="260"/>
    </row>
    <row r="1058" spans="1:15">
      <c r="A1058" s="269"/>
      <c r="B1058" s="272"/>
      <c r="C1058" s="1097" t="s">
        <v>1240</v>
      </c>
      <c r="D1058" s="1098"/>
      <c r="E1058" s="273">
        <v>38.090000000000003</v>
      </c>
      <c r="F1058" s="274"/>
      <c r="G1058" s="275"/>
      <c r="H1058" s="276"/>
      <c r="I1058" s="270"/>
      <c r="J1058" s="277"/>
      <c r="K1058" s="270"/>
      <c r="M1058" s="271" t="s">
        <v>1240</v>
      </c>
      <c r="O1058" s="260"/>
    </row>
    <row r="1059" spans="1:15">
      <c r="A1059" s="269"/>
      <c r="B1059" s="272"/>
      <c r="C1059" s="1097" t="s">
        <v>1241</v>
      </c>
      <c r="D1059" s="1098"/>
      <c r="E1059" s="273">
        <v>41.99</v>
      </c>
      <c r="F1059" s="274"/>
      <c r="G1059" s="275"/>
      <c r="H1059" s="276"/>
      <c r="I1059" s="270"/>
      <c r="J1059" s="277"/>
      <c r="K1059" s="270"/>
      <c r="M1059" s="271" t="s">
        <v>1241</v>
      </c>
      <c r="O1059" s="260"/>
    </row>
    <row r="1060" spans="1:15">
      <c r="A1060" s="269"/>
      <c r="B1060" s="272"/>
      <c r="C1060" s="1097" t="s">
        <v>1242</v>
      </c>
      <c r="D1060" s="1098"/>
      <c r="E1060" s="273">
        <v>20.8</v>
      </c>
      <c r="F1060" s="274"/>
      <c r="G1060" s="275"/>
      <c r="H1060" s="276"/>
      <c r="I1060" s="270"/>
      <c r="J1060" s="277"/>
      <c r="K1060" s="270"/>
      <c r="M1060" s="271" t="s">
        <v>1242</v>
      </c>
      <c r="O1060" s="260"/>
    </row>
    <row r="1061" spans="1:15">
      <c r="A1061" s="269"/>
      <c r="B1061" s="272"/>
      <c r="C1061" s="1097" t="s">
        <v>1243</v>
      </c>
      <c r="D1061" s="1098"/>
      <c r="E1061" s="273">
        <v>3.6</v>
      </c>
      <c r="F1061" s="274"/>
      <c r="G1061" s="275"/>
      <c r="H1061" s="276"/>
      <c r="I1061" s="270"/>
      <c r="J1061" s="277"/>
      <c r="K1061" s="270"/>
      <c r="M1061" s="271" t="s">
        <v>1243</v>
      </c>
      <c r="O1061" s="260"/>
    </row>
    <row r="1062" spans="1:15">
      <c r="A1062" s="269"/>
      <c r="B1062" s="272"/>
      <c r="C1062" s="1097" t="s">
        <v>1244</v>
      </c>
      <c r="D1062" s="1098"/>
      <c r="E1062" s="273">
        <v>47.06</v>
      </c>
      <c r="F1062" s="274"/>
      <c r="G1062" s="275"/>
      <c r="H1062" s="276"/>
      <c r="I1062" s="270"/>
      <c r="J1062" s="277"/>
      <c r="K1062" s="270"/>
      <c r="M1062" s="271" t="s">
        <v>1244</v>
      </c>
      <c r="O1062" s="260"/>
    </row>
    <row r="1063" spans="1:15">
      <c r="A1063" s="269"/>
      <c r="B1063" s="272"/>
      <c r="C1063" s="1097" t="s">
        <v>1245</v>
      </c>
      <c r="D1063" s="1098"/>
      <c r="E1063" s="273">
        <v>28.47</v>
      </c>
      <c r="F1063" s="274"/>
      <c r="G1063" s="275"/>
      <c r="H1063" s="276"/>
      <c r="I1063" s="270"/>
      <c r="J1063" s="277"/>
      <c r="K1063" s="270"/>
      <c r="M1063" s="271" t="s">
        <v>1245</v>
      </c>
      <c r="O1063" s="260"/>
    </row>
    <row r="1064" spans="1:15">
      <c r="A1064" s="269"/>
      <c r="B1064" s="272"/>
      <c r="C1064" s="1097" t="s">
        <v>1246</v>
      </c>
      <c r="D1064" s="1098"/>
      <c r="E1064" s="273">
        <v>7.14</v>
      </c>
      <c r="F1064" s="274"/>
      <c r="G1064" s="275"/>
      <c r="H1064" s="276"/>
      <c r="I1064" s="270"/>
      <c r="J1064" s="277"/>
      <c r="K1064" s="270"/>
      <c r="M1064" s="271" t="s">
        <v>1246</v>
      </c>
      <c r="O1064" s="260"/>
    </row>
    <row r="1065" spans="1:15">
      <c r="A1065" s="269"/>
      <c r="B1065" s="272"/>
      <c r="C1065" s="1097" t="s">
        <v>1247</v>
      </c>
      <c r="D1065" s="1098"/>
      <c r="E1065" s="273">
        <v>5.94</v>
      </c>
      <c r="F1065" s="274"/>
      <c r="G1065" s="275"/>
      <c r="H1065" s="276"/>
      <c r="I1065" s="270"/>
      <c r="J1065" s="277"/>
      <c r="K1065" s="270"/>
      <c r="M1065" s="271" t="s">
        <v>1247</v>
      </c>
      <c r="O1065" s="260"/>
    </row>
    <row r="1066" spans="1:15">
      <c r="A1066" s="269"/>
      <c r="B1066" s="272"/>
      <c r="C1066" s="1097" t="s">
        <v>1248</v>
      </c>
      <c r="D1066" s="1098"/>
      <c r="E1066" s="273">
        <v>7.98</v>
      </c>
      <c r="F1066" s="274"/>
      <c r="G1066" s="275"/>
      <c r="H1066" s="276"/>
      <c r="I1066" s="270"/>
      <c r="J1066" s="277"/>
      <c r="K1066" s="270"/>
      <c r="M1066" s="271" t="s">
        <v>1248</v>
      </c>
      <c r="O1066" s="260"/>
    </row>
    <row r="1067" spans="1:15">
      <c r="A1067" s="269"/>
      <c r="B1067" s="272"/>
      <c r="C1067" s="1097" t="s">
        <v>1249</v>
      </c>
      <c r="D1067" s="1098"/>
      <c r="E1067" s="273">
        <v>5.73</v>
      </c>
      <c r="F1067" s="274"/>
      <c r="G1067" s="275"/>
      <c r="H1067" s="276"/>
      <c r="I1067" s="270"/>
      <c r="J1067" s="277"/>
      <c r="K1067" s="270"/>
      <c r="M1067" s="271" t="s">
        <v>1249</v>
      </c>
      <c r="O1067" s="260"/>
    </row>
    <row r="1068" spans="1:15">
      <c r="A1068" s="269"/>
      <c r="B1068" s="272"/>
      <c r="C1068" s="1097" t="s">
        <v>1250</v>
      </c>
      <c r="D1068" s="1098"/>
      <c r="E1068" s="273">
        <v>145</v>
      </c>
      <c r="F1068" s="274"/>
      <c r="G1068" s="275"/>
      <c r="H1068" s="276"/>
      <c r="I1068" s="270"/>
      <c r="J1068" s="277"/>
      <c r="K1068" s="270"/>
      <c r="M1068" s="271" t="s">
        <v>1250</v>
      </c>
      <c r="O1068" s="260"/>
    </row>
    <row r="1069" spans="1:15">
      <c r="A1069" s="269"/>
      <c r="B1069" s="272"/>
      <c r="C1069" s="1097" t="s">
        <v>1251</v>
      </c>
      <c r="D1069" s="1098"/>
      <c r="E1069" s="273">
        <v>70.2</v>
      </c>
      <c r="F1069" s="274"/>
      <c r="G1069" s="275"/>
      <c r="H1069" s="276"/>
      <c r="I1069" s="270"/>
      <c r="J1069" s="277"/>
      <c r="K1069" s="270"/>
      <c r="M1069" s="271" t="s">
        <v>1251</v>
      </c>
      <c r="O1069" s="260"/>
    </row>
    <row r="1070" spans="1:15">
      <c r="A1070" s="269"/>
      <c r="B1070" s="272"/>
      <c r="C1070" s="1097" t="s">
        <v>1252</v>
      </c>
      <c r="D1070" s="1098"/>
      <c r="E1070" s="273">
        <v>45.76</v>
      </c>
      <c r="F1070" s="274"/>
      <c r="G1070" s="275"/>
      <c r="H1070" s="276"/>
      <c r="I1070" s="270"/>
      <c r="J1070" s="277"/>
      <c r="K1070" s="270"/>
      <c r="M1070" s="271" t="s">
        <v>1252</v>
      </c>
      <c r="O1070" s="260"/>
    </row>
    <row r="1071" spans="1:15">
      <c r="A1071" s="269"/>
      <c r="B1071" s="272"/>
      <c r="C1071" s="1097" t="s">
        <v>1253</v>
      </c>
      <c r="D1071" s="1098"/>
      <c r="E1071" s="273">
        <v>40.04</v>
      </c>
      <c r="F1071" s="274"/>
      <c r="G1071" s="275"/>
      <c r="H1071" s="276"/>
      <c r="I1071" s="270"/>
      <c r="J1071" s="277"/>
      <c r="K1071" s="270"/>
      <c r="M1071" s="271" t="s">
        <v>1253</v>
      </c>
      <c r="O1071" s="260"/>
    </row>
    <row r="1072" spans="1:15">
      <c r="A1072" s="269"/>
      <c r="B1072" s="272"/>
      <c r="C1072" s="1097" t="s">
        <v>1254</v>
      </c>
      <c r="D1072" s="1098"/>
      <c r="E1072" s="273">
        <v>40.04</v>
      </c>
      <c r="F1072" s="274"/>
      <c r="G1072" s="275"/>
      <c r="H1072" s="276"/>
      <c r="I1072" s="270"/>
      <c r="J1072" s="277"/>
      <c r="K1072" s="270"/>
      <c r="M1072" s="271" t="s">
        <v>1254</v>
      </c>
      <c r="O1072" s="260"/>
    </row>
    <row r="1073" spans="1:80">
      <c r="A1073" s="269"/>
      <c r="B1073" s="272"/>
      <c r="C1073" s="1097" t="s">
        <v>1255</v>
      </c>
      <c r="D1073" s="1098"/>
      <c r="E1073" s="273">
        <v>39.200000000000003</v>
      </c>
      <c r="F1073" s="274"/>
      <c r="G1073" s="275"/>
      <c r="H1073" s="276"/>
      <c r="I1073" s="270"/>
      <c r="J1073" s="277"/>
      <c r="K1073" s="270"/>
      <c r="M1073" s="271" t="s">
        <v>1255</v>
      </c>
      <c r="O1073" s="260"/>
    </row>
    <row r="1074" spans="1:80">
      <c r="A1074" s="269"/>
      <c r="B1074" s="272"/>
      <c r="C1074" s="1097" t="s">
        <v>1256</v>
      </c>
      <c r="D1074" s="1098"/>
      <c r="E1074" s="273">
        <v>27.69</v>
      </c>
      <c r="F1074" s="274"/>
      <c r="G1074" s="275"/>
      <c r="H1074" s="276"/>
      <c r="I1074" s="270"/>
      <c r="J1074" s="277"/>
      <c r="K1074" s="270"/>
      <c r="M1074" s="271" t="s">
        <v>1256</v>
      </c>
      <c r="O1074" s="260"/>
    </row>
    <row r="1075" spans="1:80">
      <c r="A1075" s="269"/>
      <c r="B1075" s="272"/>
      <c r="C1075" s="1097" t="s">
        <v>1257</v>
      </c>
      <c r="D1075" s="1098"/>
      <c r="E1075" s="273">
        <v>4.8600000000000003</v>
      </c>
      <c r="F1075" s="274"/>
      <c r="G1075" s="275"/>
      <c r="H1075" s="276"/>
      <c r="I1075" s="270"/>
      <c r="J1075" s="277"/>
      <c r="K1075" s="270"/>
      <c r="M1075" s="271" t="s">
        <v>1257</v>
      </c>
      <c r="O1075" s="260"/>
    </row>
    <row r="1076" spans="1:80">
      <c r="A1076" s="269"/>
      <c r="B1076" s="272"/>
      <c r="C1076" s="1097" t="s">
        <v>1258</v>
      </c>
      <c r="D1076" s="1098"/>
      <c r="E1076" s="273">
        <v>6.42</v>
      </c>
      <c r="F1076" s="274"/>
      <c r="G1076" s="275"/>
      <c r="H1076" s="276"/>
      <c r="I1076" s="270"/>
      <c r="J1076" s="277"/>
      <c r="K1076" s="270"/>
      <c r="M1076" s="271" t="s">
        <v>1258</v>
      </c>
      <c r="O1076" s="260"/>
    </row>
    <row r="1077" spans="1:80">
      <c r="A1077" s="269"/>
      <c r="B1077" s="272"/>
      <c r="C1077" s="1097" t="s">
        <v>1259</v>
      </c>
      <c r="D1077" s="1098"/>
      <c r="E1077" s="273">
        <v>6.18</v>
      </c>
      <c r="F1077" s="274"/>
      <c r="G1077" s="275"/>
      <c r="H1077" s="276"/>
      <c r="I1077" s="270"/>
      <c r="J1077" s="277"/>
      <c r="K1077" s="270"/>
      <c r="M1077" s="271" t="s">
        <v>1259</v>
      </c>
      <c r="O1077" s="260"/>
    </row>
    <row r="1078" spans="1:80">
      <c r="A1078" s="269"/>
      <c r="B1078" s="272"/>
      <c r="C1078" s="1097" t="s">
        <v>1260</v>
      </c>
      <c r="D1078" s="1098"/>
      <c r="E1078" s="273">
        <v>21.2</v>
      </c>
      <c r="F1078" s="274"/>
      <c r="G1078" s="275"/>
      <c r="H1078" s="276"/>
      <c r="I1078" s="270"/>
      <c r="J1078" s="277"/>
      <c r="K1078" s="270"/>
      <c r="M1078" s="271" t="s">
        <v>1260</v>
      </c>
      <c r="O1078" s="260"/>
    </row>
    <row r="1079" spans="1:80">
      <c r="A1079" s="261">
        <v>332</v>
      </c>
      <c r="B1079" s="262" t="s">
        <v>1235</v>
      </c>
      <c r="C1079" s="263" t="s">
        <v>1236</v>
      </c>
      <c r="D1079" s="264" t="s">
        <v>190</v>
      </c>
      <c r="E1079" s="265">
        <v>25.838999999999999</v>
      </c>
      <c r="F1079" s="265"/>
      <c r="G1079" s="266">
        <f>E1079*F1079</f>
        <v>0</v>
      </c>
      <c r="H1079" s="267">
        <v>3.2000000000000003E-4</v>
      </c>
      <c r="I1079" s="268">
        <f>E1079*H1079</f>
        <v>8.2684799999999999E-3</v>
      </c>
      <c r="J1079" s="267">
        <v>0</v>
      </c>
      <c r="K1079" s="268">
        <f>E1079*J1079</f>
        <v>0</v>
      </c>
      <c r="O1079" s="260">
        <v>2</v>
      </c>
      <c r="AA1079" s="233">
        <v>1</v>
      </c>
      <c r="AB1079" s="233">
        <v>7</v>
      </c>
      <c r="AC1079" s="233">
        <v>7</v>
      </c>
      <c r="AZ1079" s="233">
        <v>2</v>
      </c>
      <c r="BA1079" s="233">
        <f>IF(AZ1079=1,G1079,0)</f>
        <v>0</v>
      </c>
      <c r="BB1079" s="233">
        <f>IF(AZ1079=2,G1079,0)</f>
        <v>0</v>
      </c>
      <c r="BC1079" s="233">
        <f>IF(AZ1079=3,G1079,0)</f>
        <v>0</v>
      </c>
      <c r="BD1079" s="233">
        <f>IF(AZ1079=4,G1079,0)</f>
        <v>0</v>
      </c>
      <c r="BE1079" s="233">
        <f>IF(AZ1079=5,G1079,0)</f>
        <v>0</v>
      </c>
      <c r="CA1079" s="260">
        <v>1</v>
      </c>
      <c r="CB1079" s="260">
        <v>7</v>
      </c>
    </row>
    <row r="1080" spans="1:80">
      <c r="A1080" s="261">
        <v>333</v>
      </c>
      <c r="B1080" s="262" t="s">
        <v>1261</v>
      </c>
      <c r="C1080" s="263" t="s">
        <v>1262</v>
      </c>
      <c r="D1080" s="264" t="s">
        <v>190</v>
      </c>
      <c r="E1080" s="265">
        <v>999.46</v>
      </c>
      <c r="F1080" s="265"/>
      <c r="G1080" s="266">
        <f>E1080*F1080</f>
        <v>0</v>
      </c>
      <c r="H1080" s="267">
        <v>1E-4</v>
      </c>
      <c r="I1080" s="268">
        <f>E1080*H1080</f>
        <v>9.9946000000000007E-2</v>
      </c>
      <c r="J1080" s="267">
        <v>0</v>
      </c>
      <c r="K1080" s="268">
        <f>E1080*J1080</f>
        <v>0</v>
      </c>
      <c r="O1080" s="260">
        <v>2</v>
      </c>
      <c r="AA1080" s="233">
        <v>2</v>
      </c>
      <c r="AB1080" s="233">
        <v>7</v>
      </c>
      <c r="AC1080" s="233">
        <v>7</v>
      </c>
      <c r="AZ1080" s="233">
        <v>2</v>
      </c>
      <c r="BA1080" s="233">
        <f>IF(AZ1080=1,G1080,0)</f>
        <v>0</v>
      </c>
      <c r="BB1080" s="233">
        <f>IF(AZ1080=2,G1080,0)</f>
        <v>0</v>
      </c>
      <c r="BC1080" s="233">
        <f>IF(AZ1080=3,G1080,0)</f>
        <v>0</v>
      </c>
      <c r="BD1080" s="233">
        <f>IF(AZ1080=4,G1080,0)</f>
        <v>0</v>
      </c>
      <c r="BE1080" s="233">
        <f>IF(AZ1080=5,G1080,0)</f>
        <v>0</v>
      </c>
      <c r="CA1080" s="260">
        <v>2</v>
      </c>
      <c r="CB1080" s="260">
        <v>7</v>
      </c>
    </row>
    <row r="1081" spans="1:80">
      <c r="A1081" s="269"/>
      <c r="B1081" s="272"/>
      <c r="C1081" s="1097" t="s">
        <v>1263</v>
      </c>
      <c r="D1081" s="1098"/>
      <c r="E1081" s="273">
        <v>787.18499999999995</v>
      </c>
      <c r="F1081" s="274"/>
      <c r="G1081" s="275"/>
      <c r="H1081" s="276"/>
      <c r="I1081" s="270"/>
      <c r="J1081" s="277"/>
      <c r="K1081" s="270"/>
      <c r="M1081" s="271" t="s">
        <v>1263</v>
      </c>
      <c r="O1081" s="260"/>
    </row>
    <row r="1082" spans="1:80">
      <c r="A1082" s="269"/>
      <c r="B1082" s="272"/>
      <c r="C1082" s="1097" t="s">
        <v>1264</v>
      </c>
      <c r="D1082" s="1098"/>
      <c r="E1082" s="273">
        <v>49.524999999999999</v>
      </c>
      <c r="F1082" s="274"/>
      <c r="G1082" s="275"/>
      <c r="H1082" s="276"/>
      <c r="I1082" s="270"/>
      <c r="J1082" s="277"/>
      <c r="K1082" s="270"/>
      <c r="M1082" s="271" t="s">
        <v>1264</v>
      </c>
      <c r="O1082" s="260"/>
    </row>
    <row r="1083" spans="1:80">
      <c r="A1083" s="269"/>
      <c r="B1083" s="272"/>
      <c r="C1083" s="1097" t="s">
        <v>1265</v>
      </c>
      <c r="D1083" s="1098"/>
      <c r="E1083" s="273">
        <v>69.5</v>
      </c>
      <c r="F1083" s="274"/>
      <c r="G1083" s="275"/>
      <c r="H1083" s="276"/>
      <c r="I1083" s="270"/>
      <c r="J1083" s="277"/>
      <c r="K1083" s="270"/>
      <c r="M1083" s="271" t="s">
        <v>1265</v>
      </c>
      <c r="O1083" s="260"/>
    </row>
    <row r="1084" spans="1:80">
      <c r="A1084" s="269"/>
      <c r="B1084" s="272"/>
      <c r="C1084" s="1097" t="s">
        <v>1266</v>
      </c>
      <c r="D1084" s="1098"/>
      <c r="E1084" s="273">
        <v>9.1</v>
      </c>
      <c r="F1084" s="274"/>
      <c r="G1084" s="275"/>
      <c r="H1084" s="276"/>
      <c r="I1084" s="270"/>
      <c r="J1084" s="277"/>
      <c r="K1084" s="270"/>
      <c r="M1084" s="271" t="s">
        <v>1266</v>
      </c>
      <c r="O1084" s="260"/>
    </row>
    <row r="1085" spans="1:80">
      <c r="A1085" s="269"/>
      <c r="B1085" s="272"/>
      <c r="C1085" s="1097" t="s">
        <v>1267</v>
      </c>
      <c r="D1085" s="1098"/>
      <c r="E1085" s="273">
        <v>8.4600000000000009</v>
      </c>
      <c r="F1085" s="274"/>
      <c r="G1085" s="275"/>
      <c r="H1085" s="276"/>
      <c r="I1085" s="270"/>
      <c r="J1085" s="277"/>
      <c r="K1085" s="270"/>
      <c r="M1085" s="271" t="s">
        <v>1267</v>
      </c>
      <c r="O1085" s="260"/>
    </row>
    <row r="1086" spans="1:80">
      <c r="A1086" s="269"/>
      <c r="B1086" s="272"/>
      <c r="C1086" s="1097" t="s">
        <v>1268</v>
      </c>
      <c r="D1086" s="1098"/>
      <c r="E1086" s="273">
        <v>12.35</v>
      </c>
      <c r="F1086" s="274"/>
      <c r="G1086" s="275"/>
      <c r="H1086" s="276"/>
      <c r="I1086" s="270"/>
      <c r="J1086" s="277"/>
      <c r="K1086" s="270"/>
      <c r="M1086" s="271" t="s">
        <v>1268</v>
      </c>
      <c r="O1086" s="260"/>
    </row>
    <row r="1087" spans="1:80">
      <c r="A1087" s="269"/>
      <c r="B1087" s="272"/>
      <c r="C1087" s="1097" t="s">
        <v>1269</v>
      </c>
      <c r="D1087" s="1098"/>
      <c r="E1087" s="273">
        <v>10.46</v>
      </c>
      <c r="F1087" s="274"/>
      <c r="G1087" s="275"/>
      <c r="H1087" s="276"/>
      <c r="I1087" s="270"/>
      <c r="J1087" s="277"/>
      <c r="K1087" s="270"/>
      <c r="M1087" s="271" t="s">
        <v>1269</v>
      </c>
      <c r="O1087" s="260"/>
    </row>
    <row r="1088" spans="1:80">
      <c r="A1088" s="269"/>
      <c r="B1088" s="272"/>
      <c r="C1088" s="1097" t="s">
        <v>1270</v>
      </c>
      <c r="D1088" s="1098"/>
      <c r="E1088" s="273">
        <v>2.37</v>
      </c>
      <c r="F1088" s="274"/>
      <c r="G1088" s="275"/>
      <c r="H1088" s="276"/>
      <c r="I1088" s="270"/>
      <c r="J1088" s="277"/>
      <c r="K1088" s="270"/>
      <c r="M1088" s="271" t="s">
        <v>1270</v>
      </c>
      <c r="O1088" s="260"/>
    </row>
    <row r="1089" spans="1:80">
      <c r="A1089" s="269"/>
      <c r="B1089" s="272"/>
      <c r="C1089" s="1097" t="s">
        <v>1271</v>
      </c>
      <c r="D1089" s="1098"/>
      <c r="E1089" s="273">
        <v>9.1</v>
      </c>
      <c r="F1089" s="274"/>
      <c r="G1089" s="275"/>
      <c r="H1089" s="276"/>
      <c r="I1089" s="270"/>
      <c r="J1089" s="277"/>
      <c r="K1089" s="270"/>
      <c r="M1089" s="271" t="s">
        <v>1271</v>
      </c>
      <c r="O1089" s="260"/>
    </row>
    <row r="1090" spans="1:80">
      <c r="A1090" s="269"/>
      <c r="B1090" s="272"/>
      <c r="C1090" s="1097" t="s">
        <v>1272</v>
      </c>
      <c r="D1090" s="1098"/>
      <c r="E1090" s="273">
        <v>10.4</v>
      </c>
      <c r="F1090" s="274"/>
      <c r="G1090" s="275"/>
      <c r="H1090" s="276"/>
      <c r="I1090" s="270"/>
      <c r="J1090" s="277"/>
      <c r="K1090" s="270"/>
      <c r="M1090" s="271" t="s">
        <v>1272</v>
      </c>
      <c r="O1090" s="260"/>
    </row>
    <row r="1091" spans="1:80">
      <c r="A1091" s="269"/>
      <c r="B1091" s="272"/>
      <c r="C1091" s="1097" t="s">
        <v>1273</v>
      </c>
      <c r="D1091" s="1098"/>
      <c r="E1091" s="273">
        <v>10.4</v>
      </c>
      <c r="F1091" s="274"/>
      <c r="G1091" s="275"/>
      <c r="H1091" s="276"/>
      <c r="I1091" s="270"/>
      <c r="J1091" s="277"/>
      <c r="K1091" s="270"/>
      <c r="M1091" s="271" t="s">
        <v>1273</v>
      </c>
      <c r="O1091" s="260"/>
    </row>
    <row r="1092" spans="1:80">
      <c r="A1092" s="269"/>
      <c r="B1092" s="272"/>
      <c r="C1092" s="1097" t="s">
        <v>1274</v>
      </c>
      <c r="D1092" s="1098"/>
      <c r="E1092" s="273">
        <v>9.56</v>
      </c>
      <c r="F1092" s="274"/>
      <c r="G1092" s="275"/>
      <c r="H1092" s="276"/>
      <c r="I1092" s="270"/>
      <c r="J1092" s="277"/>
      <c r="K1092" s="270"/>
      <c r="M1092" s="271" t="s">
        <v>1274</v>
      </c>
      <c r="O1092" s="260"/>
    </row>
    <row r="1093" spans="1:80">
      <c r="A1093" s="269"/>
      <c r="B1093" s="272"/>
      <c r="C1093" s="1097" t="s">
        <v>1275</v>
      </c>
      <c r="D1093" s="1098"/>
      <c r="E1093" s="273">
        <v>11.05</v>
      </c>
      <c r="F1093" s="274"/>
      <c r="G1093" s="275"/>
      <c r="H1093" s="276"/>
      <c r="I1093" s="270"/>
      <c r="J1093" s="277"/>
      <c r="K1093" s="270"/>
      <c r="M1093" s="271" t="s">
        <v>1275</v>
      </c>
      <c r="O1093" s="260"/>
    </row>
    <row r="1094" spans="1:80">
      <c r="A1094" s="261">
        <v>334</v>
      </c>
      <c r="B1094" s="262" t="s">
        <v>1261</v>
      </c>
      <c r="C1094" s="263" t="s">
        <v>1262</v>
      </c>
      <c r="D1094" s="264" t="s">
        <v>190</v>
      </c>
      <c r="E1094" s="265">
        <v>232.81800000000001</v>
      </c>
      <c r="F1094" s="265"/>
      <c r="G1094" s="266">
        <f>E1094*F1094</f>
        <v>0</v>
      </c>
      <c r="H1094" s="267">
        <v>1E-4</v>
      </c>
      <c r="I1094" s="268">
        <f>E1094*H1094</f>
        <v>2.3281800000000002E-2</v>
      </c>
      <c r="J1094" s="267">
        <v>0</v>
      </c>
      <c r="K1094" s="268">
        <f>E1094*J1094</f>
        <v>0</v>
      </c>
      <c r="O1094" s="260">
        <v>2</v>
      </c>
      <c r="AA1094" s="233">
        <v>2</v>
      </c>
      <c r="AB1094" s="233">
        <v>7</v>
      </c>
      <c r="AC1094" s="233">
        <v>7</v>
      </c>
      <c r="AZ1094" s="233">
        <v>2</v>
      </c>
      <c r="BA1094" s="233">
        <f>IF(AZ1094=1,G1094,0)</f>
        <v>0</v>
      </c>
      <c r="BB1094" s="233">
        <f>IF(AZ1094=2,G1094,0)</f>
        <v>0</v>
      </c>
      <c r="BC1094" s="233">
        <f>IF(AZ1094=3,G1094,0)</f>
        <v>0</v>
      </c>
      <c r="BD1094" s="233">
        <f>IF(AZ1094=4,G1094,0)</f>
        <v>0</v>
      </c>
      <c r="BE1094" s="233">
        <f>IF(AZ1094=5,G1094,0)</f>
        <v>0</v>
      </c>
      <c r="CA1094" s="260">
        <v>2</v>
      </c>
      <c r="CB1094" s="260">
        <v>7</v>
      </c>
    </row>
    <row r="1095" spans="1:80">
      <c r="A1095" s="269"/>
      <c r="B1095" s="272"/>
      <c r="C1095" s="1097" t="s">
        <v>1276</v>
      </c>
      <c r="D1095" s="1098"/>
      <c r="E1095" s="273">
        <v>26.2</v>
      </c>
      <c r="F1095" s="274"/>
      <c r="G1095" s="275"/>
      <c r="H1095" s="276"/>
      <c r="I1095" s="270"/>
      <c r="J1095" s="277"/>
      <c r="K1095" s="270"/>
      <c r="M1095" s="271" t="s">
        <v>1276</v>
      </c>
      <c r="O1095" s="260"/>
    </row>
    <row r="1096" spans="1:80">
      <c r="A1096" s="269"/>
      <c r="B1096" s="272"/>
      <c r="C1096" s="1097" t="s">
        <v>1277</v>
      </c>
      <c r="D1096" s="1098"/>
      <c r="E1096" s="273">
        <v>49.68</v>
      </c>
      <c r="F1096" s="274"/>
      <c r="G1096" s="275"/>
      <c r="H1096" s="276"/>
      <c r="I1096" s="270"/>
      <c r="J1096" s="277"/>
      <c r="K1096" s="270"/>
      <c r="M1096" s="271" t="s">
        <v>1277</v>
      </c>
      <c r="O1096" s="260"/>
    </row>
    <row r="1097" spans="1:80">
      <c r="A1097" s="269"/>
      <c r="B1097" s="272"/>
      <c r="C1097" s="1097" t="s">
        <v>1278</v>
      </c>
      <c r="D1097" s="1098"/>
      <c r="E1097" s="273">
        <v>25.4</v>
      </c>
      <c r="F1097" s="274"/>
      <c r="G1097" s="275"/>
      <c r="H1097" s="276"/>
      <c r="I1097" s="270"/>
      <c r="J1097" s="277"/>
      <c r="K1097" s="270"/>
      <c r="M1097" s="271" t="s">
        <v>1278</v>
      </c>
      <c r="O1097" s="260"/>
    </row>
    <row r="1098" spans="1:80">
      <c r="A1098" s="269"/>
      <c r="B1098" s="272"/>
      <c r="C1098" s="1097" t="s">
        <v>1279</v>
      </c>
      <c r="D1098" s="1098"/>
      <c r="E1098" s="273">
        <v>48.645000000000003</v>
      </c>
      <c r="F1098" s="274"/>
      <c r="G1098" s="275"/>
      <c r="H1098" s="276"/>
      <c r="I1098" s="270"/>
      <c r="J1098" s="277"/>
      <c r="K1098" s="270"/>
      <c r="M1098" s="271" t="s">
        <v>1279</v>
      </c>
      <c r="O1098" s="260"/>
    </row>
    <row r="1099" spans="1:80">
      <c r="A1099" s="269"/>
      <c r="B1099" s="272"/>
      <c r="C1099" s="1097" t="s">
        <v>1280</v>
      </c>
      <c r="D1099" s="1098"/>
      <c r="E1099" s="273">
        <v>82.893000000000001</v>
      </c>
      <c r="F1099" s="274"/>
      <c r="G1099" s="275"/>
      <c r="H1099" s="276"/>
      <c r="I1099" s="270"/>
      <c r="J1099" s="277"/>
      <c r="K1099" s="270"/>
      <c r="M1099" s="271" t="s">
        <v>1280</v>
      </c>
      <c r="O1099" s="260"/>
    </row>
    <row r="1100" spans="1:80">
      <c r="A1100" s="261">
        <v>335</v>
      </c>
      <c r="B1100" s="262" t="s">
        <v>1281</v>
      </c>
      <c r="C1100" s="263" t="s">
        <v>1282</v>
      </c>
      <c r="D1100" s="264" t="s">
        <v>190</v>
      </c>
      <c r="E1100" s="265">
        <v>232.81800000000001</v>
      </c>
      <c r="F1100" s="265"/>
      <c r="G1100" s="266">
        <f>E1100*F1100</f>
        <v>0</v>
      </c>
      <c r="H1100" s="267">
        <v>3.2000000000000003E-4</v>
      </c>
      <c r="I1100" s="268">
        <f>E1100*H1100</f>
        <v>7.4501760000000014E-2</v>
      </c>
      <c r="J1100" s="267">
        <v>0</v>
      </c>
      <c r="K1100" s="268">
        <f>E1100*J1100</f>
        <v>0</v>
      </c>
      <c r="O1100" s="260">
        <v>2</v>
      </c>
      <c r="AA1100" s="233">
        <v>2</v>
      </c>
      <c r="AB1100" s="233">
        <v>7</v>
      </c>
      <c r="AC1100" s="233">
        <v>7</v>
      </c>
      <c r="AZ1100" s="233">
        <v>2</v>
      </c>
      <c r="BA1100" s="233">
        <f>IF(AZ1100=1,G1100,0)</f>
        <v>0</v>
      </c>
      <c r="BB1100" s="233">
        <f>IF(AZ1100=2,G1100,0)</f>
        <v>0</v>
      </c>
      <c r="BC1100" s="233">
        <f>IF(AZ1100=3,G1100,0)</f>
        <v>0</v>
      </c>
      <c r="BD1100" s="233">
        <f>IF(AZ1100=4,G1100,0)</f>
        <v>0</v>
      </c>
      <c r="BE1100" s="233">
        <f>IF(AZ1100=5,G1100,0)</f>
        <v>0</v>
      </c>
      <c r="CA1100" s="260">
        <v>2</v>
      </c>
      <c r="CB1100" s="260">
        <v>7</v>
      </c>
    </row>
    <row r="1101" spans="1:80">
      <c r="A1101" s="261">
        <v>336</v>
      </c>
      <c r="B1101" s="262" t="s">
        <v>1281</v>
      </c>
      <c r="C1101" s="263" t="s">
        <v>1282</v>
      </c>
      <c r="D1101" s="264" t="s">
        <v>190</v>
      </c>
      <c r="E1101" s="265">
        <v>999.46</v>
      </c>
      <c r="F1101" s="265"/>
      <c r="G1101" s="266">
        <f>E1101*F1101</f>
        <v>0</v>
      </c>
      <c r="H1101" s="267">
        <v>3.2000000000000003E-4</v>
      </c>
      <c r="I1101" s="268">
        <f>E1101*H1101</f>
        <v>0.31982720000000003</v>
      </c>
      <c r="J1101" s="267">
        <v>0</v>
      </c>
      <c r="K1101" s="268">
        <f>E1101*J1101</f>
        <v>0</v>
      </c>
      <c r="O1101" s="260">
        <v>2</v>
      </c>
      <c r="AA1101" s="233">
        <v>2</v>
      </c>
      <c r="AB1101" s="233">
        <v>7</v>
      </c>
      <c r="AC1101" s="233">
        <v>7</v>
      </c>
      <c r="AZ1101" s="233">
        <v>2</v>
      </c>
      <c r="BA1101" s="233">
        <f>IF(AZ1101=1,G1101,0)</f>
        <v>0</v>
      </c>
      <c r="BB1101" s="233">
        <f>IF(AZ1101=2,G1101,0)</f>
        <v>0</v>
      </c>
      <c r="BC1101" s="233">
        <f>IF(AZ1101=3,G1101,0)</f>
        <v>0</v>
      </c>
      <c r="BD1101" s="233">
        <f>IF(AZ1101=4,G1101,0)</f>
        <v>0</v>
      </c>
      <c r="BE1101" s="233">
        <f>IF(AZ1101=5,G1101,0)</f>
        <v>0</v>
      </c>
      <c r="CA1101" s="260">
        <v>2</v>
      </c>
      <c r="CB1101" s="260">
        <v>7</v>
      </c>
    </row>
    <row r="1102" spans="1:80">
      <c r="A1102" s="278"/>
      <c r="B1102" s="279" t="s">
        <v>94</v>
      </c>
      <c r="C1102" s="280" t="s">
        <v>1234</v>
      </c>
      <c r="D1102" s="281"/>
      <c r="E1102" s="282"/>
      <c r="F1102" s="283"/>
      <c r="G1102" s="284">
        <f>SUM(G1053:G1101)</f>
        <v>0</v>
      </c>
      <c r="H1102" s="285"/>
      <c r="I1102" s="286">
        <f>SUM(I1053:I1101)</f>
        <v>0.80710524000000017</v>
      </c>
      <c r="J1102" s="285"/>
      <c r="K1102" s="286">
        <f>SUM(K1053:K1101)</f>
        <v>0</v>
      </c>
      <c r="O1102" s="260">
        <v>4</v>
      </c>
      <c r="BA1102" s="287">
        <f>SUM(BA1053:BA1101)</f>
        <v>0</v>
      </c>
      <c r="BB1102" s="287">
        <f>SUM(BB1053:BB1101)</f>
        <v>0</v>
      </c>
      <c r="BC1102" s="287">
        <f>SUM(BC1053:BC1101)</f>
        <v>0</v>
      </c>
      <c r="BD1102" s="287">
        <f>SUM(BD1053:BD1101)</f>
        <v>0</v>
      </c>
      <c r="BE1102" s="287">
        <f>SUM(BE1053:BE1101)</f>
        <v>0</v>
      </c>
    </row>
    <row r="1103" spans="1:80">
      <c r="A1103" s="250" t="s">
        <v>90</v>
      </c>
      <c r="B1103" s="251" t="s">
        <v>1283</v>
      </c>
      <c r="C1103" s="252" t="s">
        <v>1284</v>
      </c>
      <c r="D1103" s="253"/>
      <c r="E1103" s="254"/>
      <c r="F1103" s="254"/>
      <c r="G1103" s="255"/>
      <c r="H1103" s="256"/>
      <c r="I1103" s="257"/>
      <c r="J1103" s="258"/>
      <c r="K1103" s="259"/>
      <c r="O1103" s="260">
        <v>1</v>
      </c>
    </row>
    <row r="1104" spans="1:80">
      <c r="A1104" s="261">
        <v>337</v>
      </c>
      <c r="B1104" s="262" t="s">
        <v>181</v>
      </c>
      <c r="C1104" s="263" t="s">
        <v>952</v>
      </c>
      <c r="D1104" s="264" t="s">
        <v>187</v>
      </c>
      <c r="E1104" s="265">
        <v>80</v>
      </c>
      <c r="F1104" s="265"/>
      <c r="G1104" s="266">
        <f>E1104*F1104</f>
        <v>0</v>
      </c>
      <c r="H1104" s="267">
        <v>0</v>
      </c>
      <c r="I1104" s="268">
        <f>E1104*H1104</f>
        <v>0</v>
      </c>
      <c r="J1104" s="267"/>
      <c r="K1104" s="268">
        <f>E1104*J1104</f>
        <v>0</v>
      </c>
      <c r="O1104" s="260">
        <v>2</v>
      </c>
      <c r="AA1104" s="233">
        <v>11</v>
      </c>
      <c r="AB1104" s="233">
        <v>3</v>
      </c>
      <c r="AC1104" s="233">
        <v>109</v>
      </c>
      <c r="AZ1104" s="233">
        <v>4</v>
      </c>
      <c r="BA1104" s="233">
        <f>IF(AZ1104=1,G1104,0)</f>
        <v>0</v>
      </c>
      <c r="BB1104" s="233">
        <f>IF(AZ1104=2,G1104,0)</f>
        <v>0</v>
      </c>
      <c r="BC1104" s="233">
        <f>IF(AZ1104=3,G1104,0)</f>
        <v>0</v>
      </c>
      <c r="BD1104" s="233">
        <f>IF(AZ1104=4,G1104,0)</f>
        <v>0</v>
      </c>
      <c r="BE1104" s="233">
        <f>IF(AZ1104=5,G1104,0)</f>
        <v>0</v>
      </c>
      <c r="CA1104" s="260">
        <v>11</v>
      </c>
      <c r="CB1104" s="260">
        <v>3</v>
      </c>
    </row>
    <row r="1105" spans="1:80">
      <c r="A1105" s="261">
        <v>338</v>
      </c>
      <c r="B1105" s="262" t="s">
        <v>185</v>
      </c>
      <c r="C1105" s="263" t="s">
        <v>1286</v>
      </c>
      <c r="D1105" s="264" t="s">
        <v>109</v>
      </c>
      <c r="E1105" s="265">
        <v>1</v>
      </c>
      <c r="F1105" s="265">
        <f>SUM('EL-rek'!D28)</f>
        <v>0</v>
      </c>
      <c r="G1105" s="266">
        <f>E1105*F1105</f>
        <v>0</v>
      </c>
      <c r="H1105" s="267">
        <v>0</v>
      </c>
      <c r="I1105" s="268">
        <f>E1105*H1105</f>
        <v>0</v>
      </c>
      <c r="J1105" s="267"/>
      <c r="K1105" s="268">
        <f>E1105*J1105</f>
        <v>0</v>
      </c>
      <c r="O1105" s="260">
        <v>2</v>
      </c>
      <c r="AA1105" s="233">
        <v>11</v>
      </c>
      <c r="AB1105" s="233">
        <v>3</v>
      </c>
      <c r="AC1105" s="233">
        <v>110</v>
      </c>
      <c r="AZ1105" s="233">
        <v>4</v>
      </c>
      <c r="BA1105" s="233">
        <f>IF(AZ1105=1,G1105,0)</f>
        <v>0</v>
      </c>
      <c r="BB1105" s="233">
        <f>IF(AZ1105=2,G1105,0)</f>
        <v>0</v>
      </c>
      <c r="BC1105" s="233">
        <f>IF(AZ1105=3,G1105,0)</f>
        <v>0</v>
      </c>
      <c r="BD1105" s="233">
        <f>IF(AZ1105=4,G1105,0)</f>
        <v>0</v>
      </c>
      <c r="BE1105" s="233">
        <f>IF(AZ1105=5,G1105,0)</f>
        <v>0</v>
      </c>
      <c r="CA1105" s="260">
        <v>11</v>
      </c>
      <c r="CB1105" s="260">
        <v>3</v>
      </c>
    </row>
    <row r="1106" spans="1:80">
      <c r="A1106" s="261">
        <v>339</v>
      </c>
      <c r="B1106" s="262" t="s">
        <v>293</v>
      </c>
      <c r="C1106" s="263" t="s">
        <v>1287</v>
      </c>
      <c r="D1106" s="264" t="s">
        <v>309</v>
      </c>
      <c r="E1106" s="265">
        <v>34</v>
      </c>
      <c r="F1106" s="265"/>
      <c r="G1106" s="266">
        <f>E1106*F1106</f>
        <v>0</v>
      </c>
      <c r="H1106" s="267">
        <v>0</v>
      </c>
      <c r="I1106" s="268">
        <f>E1106*H1106</f>
        <v>0</v>
      </c>
      <c r="J1106" s="267"/>
      <c r="K1106" s="268">
        <f>E1106*J1106</f>
        <v>0</v>
      </c>
      <c r="O1106" s="260">
        <v>2</v>
      </c>
      <c r="AA1106" s="233">
        <v>11</v>
      </c>
      <c r="AB1106" s="233">
        <v>3</v>
      </c>
      <c r="AC1106" s="233">
        <v>108</v>
      </c>
      <c r="AZ1106" s="233">
        <v>4</v>
      </c>
      <c r="BA1106" s="233">
        <f>IF(AZ1106=1,G1106,0)</f>
        <v>0</v>
      </c>
      <c r="BB1106" s="233">
        <f>IF(AZ1106=2,G1106,0)</f>
        <v>0</v>
      </c>
      <c r="BC1106" s="233">
        <f>IF(AZ1106=3,G1106,0)</f>
        <v>0</v>
      </c>
      <c r="BD1106" s="233">
        <f>IF(AZ1106=4,G1106,0)</f>
        <v>0</v>
      </c>
      <c r="BE1106" s="233">
        <f>IF(AZ1106=5,G1106,0)</f>
        <v>0</v>
      </c>
      <c r="CA1106" s="260">
        <v>11</v>
      </c>
      <c r="CB1106" s="260">
        <v>3</v>
      </c>
    </row>
    <row r="1107" spans="1:80">
      <c r="A1107" s="269"/>
      <c r="B1107" s="272"/>
      <c r="C1107" s="1097" t="s">
        <v>1288</v>
      </c>
      <c r="D1107" s="1098"/>
      <c r="E1107" s="273">
        <v>34</v>
      </c>
      <c r="F1107" s="274"/>
      <c r="G1107" s="275"/>
      <c r="H1107" s="276"/>
      <c r="I1107" s="270"/>
      <c r="J1107" s="277"/>
      <c r="K1107" s="270"/>
      <c r="M1107" s="271" t="s">
        <v>1288</v>
      </c>
      <c r="O1107" s="260"/>
    </row>
    <row r="1108" spans="1:80">
      <c r="A1108" s="261">
        <v>340</v>
      </c>
      <c r="B1108" s="262" t="s">
        <v>295</v>
      </c>
      <c r="C1108" s="263" t="s">
        <v>1289</v>
      </c>
      <c r="D1108" s="264" t="s">
        <v>309</v>
      </c>
      <c r="E1108" s="265">
        <v>174.4</v>
      </c>
      <c r="F1108" s="265"/>
      <c r="G1108" s="266">
        <f>E1108*F1108</f>
        <v>0</v>
      </c>
      <c r="H1108" s="267">
        <v>0</v>
      </c>
      <c r="I1108" s="268">
        <f>E1108*H1108</f>
        <v>0</v>
      </c>
      <c r="J1108" s="267"/>
      <c r="K1108" s="268">
        <f>E1108*J1108</f>
        <v>0</v>
      </c>
      <c r="O1108" s="260">
        <v>2</v>
      </c>
      <c r="AA1108" s="233">
        <v>11</v>
      </c>
      <c r="AB1108" s="233">
        <v>3</v>
      </c>
      <c r="AC1108" s="233">
        <v>106</v>
      </c>
      <c r="AZ1108" s="233">
        <v>4</v>
      </c>
      <c r="BA1108" s="233">
        <f>IF(AZ1108=1,G1108,0)</f>
        <v>0</v>
      </c>
      <c r="BB1108" s="233">
        <f>IF(AZ1108=2,G1108,0)</f>
        <v>0</v>
      </c>
      <c r="BC1108" s="233">
        <f>IF(AZ1108=3,G1108,0)</f>
        <v>0</v>
      </c>
      <c r="BD1108" s="233">
        <f>IF(AZ1108=4,G1108,0)</f>
        <v>0</v>
      </c>
      <c r="BE1108" s="233">
        <f>IF(AZ1108=5,G1108,0)</f>
        <v>0</v>
      </c>
      <c r="CA1108" s="260">
        <v>11</v>
      </c>
      <c r="CB1108" s="260">
        <v>3</v>
      </c>
    </row>
    <row r="1109" spans="1:80">
      <c r="A1109" s="269"/>
      <c r="B1109" s="272"/>
      <c r="C1109" s="1097" t="s">
        <v>1290</v>
      </c>
      <c r="D1109" s="1098"/>
      <c r="E1109" s="273">
        <v>147.6</v>
      </c>
      <c r="F1109" s="274"/>
      <c r="G1109" s="275"/>
      <c r="H1109" s="276"/>
      <c r="I1109" s="270"/>
      <c r="J1109" s="277"/>
      <c r="K1109" s="270"/>
      <c r="M1109" s="271" t="s">
        <v>1290</v>
      </c>
      <c r="O1109" s="260"/>
    </row>
    <row r="1110" spans="1:80">
      <c r="A1110" s="269"/>
      <c r="B1110" s="272"/>
      <c r="C1110" s="1097" t="s">
        <v>1291</v>
      </c>
      <c r="D1110" s="1098"/>
      <c r="E1110" s="273">
        <v>20</v>
      </c>
      <c r="F1110" s="274"/>
      <c r="G1110" s="275"/>
      <c r="H1110" s="276"/>
      <c r="I1110" s="270"/>
      <c r="J1110" s="277"/>
      <c r="K1110" s="270"/>
      <c r="M1110" s="271" t="s">
        <v>1291</v>
      </c>
      <c r="O1110" s="260"/>
    </row>
    <row r="1111" spans="1:80">
      <c r="A1111" s="269"/>
      <c r="B1111" s="272"/>
      <c r="C1111" s="1097" t="s">
        <v>1292</v>
      </c>
      <c r="D1111" s="1098"/>
      <c r="E1111" s="273">
        <v>6.8</v>
      </c>
      <c r="F1111" s="274"/>
      <c r="G1111" s="275"/>
      <c r="H1111" s="276"/>
      <c r="I1111" s="270"/>
      <c r="J1111" s="277"/>
      <c r="K1111" s="270"/>
      <c r="M1111" s="271" t="s">
        <v>1292</v>
      </c>
      <c r="O1111" s="260"/>
    </row>
    <row r="1112" spans="1:80">
      <c r="A1112" s="261">
        <v>341</v>
      </c>
      <c r="B1112" s="262" t="s">
        <v>420</v>
      </c>
      <c r="C1112" s="263" t="s">
        <v>1293</v>
      </c>
      <c r="D1112" s="264" t="s">
        <v>309</v>
      </c>
      <c r="E1112" s="265">
        <v>148.76</v>
      </c>
      <c r="F1112" s="265"/>
      <c r="G1112" s="266">
        <f>E1112*F1112</f>
        <v>0</v>
      </c>
      <c r="H1112" s="267">
        <v>0</v>
      </c>
      <c r="I1112" s="268">
        <f>E1112*H1112</f>
        <v>0</v>
      </c>
      <c r="J1112" s="267"/>
      <c r="K1112" s="268">
        <f>E1112*J1112</f>
        <v>0</v>
      </c>
      <c r="O1112" s="260">
        <v>2</v>
      </c>
      <c r="AA1112" s="233">
        <v>11</v>
      </c>
      <c r="AB1112" s="233">
        <v>3</v>
      </c>
      <c r="AC1112" s="233">
        <v>107</v>
      </c>
      <c r="AZ1112" s="233">
        <v>4</v>
      </c>
      <c r="BA1112" s="233">
        <f>IF(AZ1112=1,G1112,0)</f>
        <v>0</v>
      </c>
      <c r="BB1112" s="233">
        <f>IF(AZ1112=2,G1112,0)</f>
        <v>0</v>
      </c>
      <c r="BC1112" s="233">
        <f>IF(AZ1112=3,G1112,0)</f>
        <v>0</v>
      </c>
      <c r="BD1112" s="233">
        <f>IF(AZ1112=4,G1112,0)</f>
        <v>0</v>
      </c>
      <c r="BE1112" s="233">
        <f>IF(AZ1112=5,G1112,0)</f>
        <v>0</v>
      </c>
      <c r="CA1112" s="260">
        <v>11</v>
      </c>
      <c r="CB1112" s="260">
        <v>3</v>
      </c>
    </row>
    <row r="1113" spans="1:80">
      <c r="A1113" s="269"/>
      <c r="B1113" s="272"/>
      <c r="C1113" s="1097" t="s">
        <v>1294</v>
      </c>
      <c r="D1113" s="1098"/>
      <c r="E1113" s="273">
        <v>148.76</v>
      </c>
      <c r="F1113" s="274"/>
      <c r="G1113" s="275"/>
      <c r="H1113" s="276"/>
      <c r="I1113" s="270"/>
      <c r="J1113" s="277"/>
      <c r="K1113" s="270"/>
      <c r="M1113" s="271" t="s">
        <v>1294</v>
      </c>
      <c r="O1113" s="260"/>
    </row>
    <row r="1114" spans="1:80">
      <c r="A1114" s="261">
        <v>342</v>
      </c>
      <c r="B1114" s="262" t="s">
        <v>984</v>
      </c>
      <c r="C1114" s="263" t="s">
        <v>1295</v>
      </c>
      <c r="D1114" s="264" t="s">
        <v>309</v>
      </c>
      <c r="E1114" s="265">
        <v>50</v>
      </c>
      <c r="F1114" s="265"/>
      <c r="G1114" s="266">
        <f>E1114*F1114</f>
        <v>0</v>
      </c>
      <c r="H1114" s="267">
        <v>0</v>
      </c>
      <c r="I1114" s="268">
        <f>E1114*H1114</f>
        <v>0</v>
      </c>
      <c r="J1114" s="267"/>
      <c r="K1114" s="268">
        <f>E1114*J1114</f>
        <v>0</v>
      </c>
      <c r="O1114" s="260">
        <v>2</v>
      </c>
      <c r="AA1114" s="233">
        <v>11</v>
      </c>
      <c r="AB1114" s="233">
        <v>3</v>
      </c>
      <c r="AC1114" s="233">
        <v>111</v>
      </c>
      <c r="AZ1114" s="233">
        <v>4</v>
      </c>
      <c r="BA1114" s="233">
        <f>IF(AZ1114=1,G1114,0)</f>
        <v>0</v>
      </c>
      <c r="BB1114" s="233">
        <f>IF(AZ1114=2,G1114,0)</f>
        <v>0</v>
      </c>
      <c r="BC1114" s="233">
        <f>IF(AZ1114=3,G1114,0)</f>
        <v>0</v>
      </c>
      <c r="BD1114" s="233">
        <f>IF(AZ1114=4,G1114,0)</f>
        <v>0</v>
      </c>
      <c r="BE1114" s="233">
        <f>IF(AZ1114=5,G1114,0)</f>
        <v>0</v>
      </c>
      <c r="CA1114" s="260">
        <v>11</v>
      </c>
      <c r="CB1114" s="260">
        <v>3</v>
      </c>
    </row>
    <row r="1115" spans="1:80">
      <c r="A1115" s="269"/>
      <c r="B1115" s="272"/>
      <c r="C1115" s="1097" t="s">
        <v>1296</v>
      </c>
      <c r="D1115" s="1098"/>
      <c r="E1115" s="273">
        <v>50</v>
      </c>
      <c r="F1115" s="274"/>
      <c r="G1115" s="275"/>
      <c r="H1115" s="276"/>
      <c r="I1115" s="270"/>
      <c r="J1115" s="277"/>
      <c r="K1115" s="270"/>
      <c r="M1115" s="271" t="s">
        <v>1296</v>
      </c>
      <c r="O1115" s="260"/>
    </row>
    <row r="1116" spans="1:80">
      <c r="A1116" s="278"/>
      <c r="B1116" s="279" t="s">
        <v>94</v>
      </c>
      <c r="C1116" s="280" t="s">
        <v>1285</v>
      </c>
      <c r="D1116" s="281"/>
      <c r="E1116" s="282"/>
      <c r="F1116" s="283"/>
      <c r="G1116" s="284">
        <f>SUM(G1103:G1115)</f>
        <v>0</v>
      </c>
      <c r="H1116" s="285"/>
      <c r="I1116" s="286">
        <f>SUM(I1103:I1115)</f>
        <v>0</v>
      </c>
      <c r="J1116" s="285"/>
      <c r="K1116" s="286">
        <f>SUM(K1103:K1115)</f>
        <v>0</v>
      </c>
      <c r="O1116" s="260">
        <v>4</v>
      </c>
      <c r="BA1116" s="287">
        <f>SUM(BA1103:BA1115)</f>
        <v>0</v>
      </c>
      <c r="BB1116" s="287">
        <f>SUM(BB1103:BB1115)</f>
        <v>0</v>
      </c>
      <c r="BC1116" s="287">
        <f>SUM(BC1103:BC1115)</f>
        <v>0</v>
      </c>
      <c r="BD1116" s="287">
        <f>SUM(BD1103:BD1115)</f>
        <v>0</v>
      </c>
      <c r="BE1116" s="287">
        <f>SUM(BE1103:BE1115)</f>
        <v>0</v>
      </c>
    </row>
    <row r="1117" spans="1:80">
      <c r="A1117" s="250" t="s">
        <v>90</v>
      </c>
      <c r="B1117" s="251" t="s">
        <v>1297</v>
      </c>
      <c r="C1117" s="252" t="s">
        <v>1298</v>
      </c>
      <c r="D1117" s="253"/>
      <c r="E1117" s="254"/>
      <c r="F1117" s="254"/>
      <c r="G1117" s="255"/>
      <c r="H1117" s="256"/>
      <c r="I1117" s="257"/>
      <c r="J1117" s="258"/>
      <c r="K1117" s="259"/>
      <c r="O1117" s="260">
        <v>1</v>
      </c>
    </row>
    <row r="1118" spans="1:80" ht="20">
      <c r="A1118" s="1013">
        <v>343</v>
      </c>
      <c r="B1118" s="1014" t="s">
        <v>181</v>
      </c>
      <c r="C1118" s="838" t="s">
        <v>3333</v>
      </c>
      <c r="D1118" s="839" t="s">
        <v>109</v>
      </c>
      <c r="E1118" s="840">
        <v>1</v>
      </c>
      <c r="F1118" s="840">
        <f>SUM('EZS-LU7-rek'!D28)</f>
        <v>0</v>
      </c>
      <c r="G1118" s="841">
        <f>E1118*F1118</f>
        <v>0</v>
      </c>
      <c r="H1118" s="267">
        <v>0</v>
      </c>
      <c r="I1118" s="268">
        <f>E1118*H1118</f>
        <v>0</v>
      </c>
      <c r="J1118" s="267"/>
      <c r="K1118" s="268">
        <f>E1118*J1118</f>
        <v>0</v>
      </c>
      <c r="L1118" s="833"/>
      <c r="O1118" s="260">
        <v>2</v>
      </c>
      <c r="AA1118" s="233">
        <v>11</v>
      </c>
      <c r="AB1118" s="233">
        <v>3</v>
      </c>
      <c r="AC1118" s="233">
        <v>112</v>
      </c>
      <c r="AZ1118" s="233">
        <v>4</v>
      </c>
      <c r="BA1118" s="233">
        <f>IF(AZ1118=1,G1118,0)</f>
        <v>0</v>
      </c>
      <c r="BB1118" s="233">
        <f>IF(AZ1118=2,G1118,0)</f>
        <v>0</v>
      </c>
      <c r="BC1118" s="233">
        <f>IF(AZ1118=3,G1118,0)</f>
        <v>0</v>
      </c>
      <c r="BD1118" s="233">
        <f>IF(AZ1118=4,G1118,0)</f>
        <v>0</v>
      </c>
      <c r="BE1118" s="233">
        <f>IF(AZ1118=5,G1118,0)</f>
        <v>0</v>
      </c>
      <c r="CA1118" s="260">
        <v>11</v>
      </c>
      <c r="CB1118" s="260">
        <v>3</v>
      </c>
    </row>
    <row r="1119" spans="1:80" ht="20">
      <c r="A1119" s="1013">
        <v>344</v>
      </c>
      <c r="B1119" s="1014" t="s">
        <v>185</v>
      </c>
      <c r="C1119" s="838" t="s">
        <v>3334</v>
      </c>
      <c r="D1119" s="839" t="s">
        <v>109</v>
      </c>
      <c r="E1119" s="840">
        <v>1</v>
      </c>
      <c r="F1119" s="840">
        <f>SUM('EZS-areal-rek'!D16)</f>
        <v>0</v>
      </c>
      <c r="G1119" s="841">
        <f>E1119*F1119</f>
        <v>0</v>
      </c>
      <c r="H1119" s="267">
        <v>0</v>
      </c>
      <c r="I1119" s="268">
        <f>E1119*H1119</f>
        <v>0</v>
      </c>
      <c r="J1119" s="267"/>
      <c r="K1119" s="268">
        <f>E1119*J1119</f>
        <v>0</v>
      </c>
      <c r="O1119" s="260">
        <v>2</v>
      </c>
      <c r="AA1119" s="233">
        <v>11</v>
      </c>
      <c r="AB1119" s="233">
        <v>3</v>
      </c>
      <c r="AC1119" s="233">
        <v>354</v>
      </c>
      <c r="AZ1119" s="233">
        <v>4</v>
      </c>
      <c r="BA1119" s="233">
        <f>IF(AZ1119=1,G1119,0)</f>
        <v>0</v>
      </c>
      <c r="BB1119" s="233">
        <f>IF(AZ1119=2,G1119,0)</f>
        <v>0</v>
      </c>
      <c r="BC1119" s="233">
        <f>IF(AZ1119=3,G1119,0)</f>
        <v>0</v>
      </c>
      <c r="BD1119" s="233">
        <f>IF(AZ1119=4,G1119,0)</f>
        <v>0</v>
      </c>
      <c r="BE1119" s="233">
        <f>IF(AZ1119=5,G1119,0)</f>
        <v>0</v>
      </c>
      <c r="CA1119" s="260">
        <v>11</v>
      </c>
      <c r="CB1119" s="260">
        <v>3</v>
      </c>
    </row>
    <row r="1120" spans="1:80">
      <c r="A1120" s="261">
        <v>345</v>
      </c>
      <c r="B1120" s="262" t="s">
        <v>293</v>
      </c>
      <c r="C1120" s="263" t="s">
        <v>1300</v>
      </c>
      <c r="D1120" s="264" t="s">
        <v>187</v>
      </c>
      <c r="E1120" s="265">
        <v>17</v>
      </c>
      <c r="F1120" s="265"/>
      <c r="G1120" s="266">
        <f>E1120*F1120</f>
        <v>0</v>
      </c>
      <c r="H1120" s="267">
        <v>0</v>
      </c>
      <c r="I1120" s="268">
        <f>E1120*H1120</f>
        <v>0</v>
      </c>
      <c r="J1120" s="267"/>
      <c r="K1120" s="268">
        <f>E1120*J1120</f>
        <v>0</v>
      </c>
      <c r="O1120" s="260">
        <v>2</v>
      </c>
      <c r="AA1120" s="233">
        <v>11</v>
      </c>
      <c r="AB1120" s="233">
        <v>3</v>
      </c>
      <c r="AC1120" s="233">
        <v>113</v>
      </c>
      <c r="AZ1120" s="233">
        <v>4</v>
      </c>
      <c r="BA1120" s="233">
        <f>IF(AZ1120=1,G1120,0)</f>
        <v>0</v>
      </c>
      <c r="BB1120" s="233">
        <f>IF(AZ1120=2,G1120,0)</f>
        <v>0</v>
      </c>
      <c r="BC1120" s="233">
        <f>IF(AZ1120=3,G1120,0)</f>
        <v>0</v>
      </c>
      <c r="BD1120" s="233">
        <f>IF(AZ1120=4,G1120,0)</f>
        <v>0</v>
      </c>
      <c r="BE1120" s="233">
        <f>IF(AZ1120=5,G1120,0)</f>
        <v>0</v>
      </c>
      <c r="CA1120" s="260">
        <v>11</v>
      </c>
      <c r="CB1120" s="260">
        <v>3</v>
      </c>
    </row>
    <row r="1121" spans="1:80">
      <c r="A1121" s="261">
        <v>346</v>
      </c>
      <c r="B1121" s="262" t="s">
        <v>295</v>
      </c>
      <c r="C1121" s="263" t="s">
        <v>1301</v>
      </c>
      <c r="D1121" s="264" t="s">
        <v>109</v>
      </c>
      <c r="E1121" s="265">
        <v>1</v>
      </c>
      <c r="F1121" s="265">
        <f>SUM(MaR!G10)</f>
        <v>0</v>
      </c>
      <c r="G1121" s="266">
        <f>E1121*F1121</f>
        <v>0</v>
      </c>
      <c r="H1121" s="267">
        <v>0</v>
      </c>
      <c r="I1121" s="268">
        <f>E1121*H1121</f>
        <v>0</v>
      </c>
      <c r="J1121" s="267"/>
      <c r="K1121" s="268">
        <f>E1121*J1121</f>
        <v>0</v>
      </c>
      <c r="O1121" s="260">
        <v>2</v>
      </c>
      <c r="AA1121" s="233">
        <v>11</v>
      </c>
      <c r="AB1121" s="233">
        <v>3</v>
      </c>
      <c r="AC1121" s="233">
        <v>355</v>
      </c>
      <c r="AZ1121" s="233">
        <v>4</v>
      </c>
      <c r="BA1121" s="233">
        <f>IF(AZ1121=1,G1121,0)</f>
        <v>0</v>
      </c>
      <c r="BB1121" s="233">
        <f>IF(AZ1121=2,G1121,0)</f>
        <v>0</v>
      </c>
      <c r="BC1121" s="233">
        <f>IF(AZ1121=3,G1121,0)</f>
        <v>0</v>
      </c>
      <c r="BD1121" s="233">
        <f>IF(AZ1121=4,G1121,0)</f>
        <v>0</v>
      </c>
      <c r="BE1121" s="233">
        <f>IF(AZ1121=5,G1121,0)</f>
        <v>0</v>
      </c>
      <c r="CA1121" s="260">
        <v>11</v>
      </c>
      <c r="CB1121" s="260">
        <v>3</v>
      </c>
    </row>
    <row r="1122" spans="1:80">
      <c r="A1122" s="278"/>
      <c r="B1122" s="279" t="s">
        <v>94</v>
      </c>
      <c r="C1122" s="280" t="s">
        <v>1299</v>
      </c>
      <c r="D1122" s="281"/>
      <c r="E1122" s="282"/>
      <c r="F1122" s="283"/>
      <c r="G1122" s="284">
        <f>SUM(G1117:G1121)</f>
        <v>0</v>
      </c>
      <c r="H1122" s="285"/>
      <c r="I1122" s="286">
        <f>SUM(I1117:I1121)</f>
        <v>0</v>
      </c>
      <c r="J1122" s="285"/>
      <c r="K1122" s="286">
        <f>SUM(K1117:K1121)</f>
        <v>0</v>
      </c>
      <c r="O1122" s="260">
        <v>4</v>
      </c>
      <c r="BA1122" s="287">
        <f>SUM(BA1117:BA1121)</f>
        <v>0</v>
      </c>
      <c r="BB1122" s="287">
        <f>SUM(BB1117:BB1121)</f>
        <v>0</v>
      </c>
      <c r="BC1122" s="287">
        <f>SUM(BC1117:BC1121)</f>
        <v>0</v>
      </c>
      <c r="BD1122" s="287">
        <f>SUM(BD1117:BD1121)</f>
        <v>0</v>
      </c>
      <c r="BE1122" s="287">
        <f>SUM(BE1117:BE1121)</f>
        <v>0</v>
      </c>
    </row>
    <row r="1123" spans="1:80">
      <c r="A1123" s="250" t="s">
        <v>90</v>
      </c>
      <c r="B1123" s="251" t="s">
        <v>1302</v>
      </c>
      <c r="C1123" s="252" t="s">
        <v>1303</v>
      </c>
      <c r="D1123" s="253"/>
      <c r="E1123" s="254"/>
      <c r="F1123" s="254"/>
      <c r="G1123" s="255"/>
      <c r="H1123" s="256"/>
      <c r="I1123" s="257"/>
      <c r="J1123" s="258"/>
      <c r="K1123" s="259"/>
      <c r="O1123" s="260">
        <v>1</v>
      </c>
    </row>
    <row r="1124" spans="1:80">
      <c r="A1124" s="261">
        <v>347</v>
      </c>
      <c r="B1124" s="262" t="s">
        <v>181</v>
      </c>
      <c r="C1124" s="263" t="s">
        <v>952</v>
      </c>
      <c r="D1124" s="264" t="s">
        <v>187</v>
      </c>
      <c r="E1124" s="265">
        <v>16</v>
      </c>
      <c r="F1124" s="265"/>
      <c r="G1124" s="266">
        <f>E1124*F1124</f>
        <v>0</v>
      </c>
      <c r="H1124" s="267">
        <v>0</v>
      </c>
      <c r="I1124" s="268">
        <f>E1124*H1124</f>
        <v>0</v>
      </c>
      <c r="J1124" s="267"/>
      <c r="K1124" s="268">
        <f>E1124*J1124</f>
        <v>0</v>
      </c>
      <c r="O1124" s="260">
        <v>2</v>
      </c>
      <c r="AA1124" s="233">
        <v>11</v>
      </c>
      <c r="AB1124" s="233">
        <v>3</v>
      </c>
      <c r="AC1124" s="233">
        <v>115</v>
      </c>
      <c r="AZ1124" s="233">
        <v>4</v>
      </c>
      <c r="BA1124" s="233">
        <f>IF(AZ1124=1,G1124,0)</f>
        <v>0</v>
      </c>
      <c r="BB1124" s="233">
        <f>IF(AZ1124=2,G1124,0)</f>
        <v>0</v>
      </c>
      <c r="BC1124" s="233">
        <f>IF(AZ1124=3,G1124,0)</f>
        <v>0</v>
      </c>
      <c r="BD1124" s="233">
        <f>IF(AZ1124=4,G1124,0)</f>
        <v>0</v>
      </c>
      <c r="BE1124" s="233">
        <f>IF(AZ1124=5,G1124,0)</f>
        <v>0</v>
      </c>
      <c r="CA1124" s="260">
        <v>11</v>
      </c>
      <c r="CB1124" s="260">
        <v>3</v>
      </c>
    </row>
    <row r="1125" spans="1:80">
      <c r="A1125" s="261">
        <v>348</v>
      </c>
      <c r="B1125" s="262" t="s">
        <v>185</v>
      </c>
      <c r="C1125" s="263" t="s">
        <v>1305</v>
      </c>
      <c r="D1125" s="264" t="s">
        <v>109</v>
      </c>
      <c r="E1125" s="265">
        <v>1</v>
      </c>
      <c r="F1125" s="265">
        <f>SUM(VZT!H15)</f>
        <v>0</v>
      </c>
      <c r="G1125" s="266">
        <f>E1125*F1125</f>
        <v>0</v>
      </c>
      <c r="H1125" s="267">
        <v>0</v>
      </c>
      <c r="I1125" s="268">
        <f>E1125*H1125</f>
        <v>0</v>
      </c>
      <c r="J1125" s="267"/>
      <c r="K1125" s="268">
        <f>E1125*J1125</f>
        <v>0</v>
      </c>
      <c r="O1125" s="260">
        <v>2</v>
      </c>
      <c r="AA1125" s="233">
        <v>11</v>
      </c>
      <c r="AB1125" s="233">
        <v>3</v>
      </c>
      <c r="AC1125" s="233">
        <v>114</v>
      </c>
      <c r="AZ1125" s="233">
        <v>4</v>
      </c>
      <c r="BA1125" s="233">
        <f>IF(AZ1125=1,G1125,0)</f>
        <v>0</v>
      </c>
      <c r="BB1125" s="233">
        <f>IF(AZ1125=2,G1125,0)</f>
        <v>0</v>
      </c>
      <c r="BC1125" s="233">
        <f>IF(AZ1125=3,G1125,0)</f>
        <v>0</v>
      </c>
      <c r="BD1125" s="233">
        <f>IF(AZ1125=4,G1125,0)</f>
        <v>0</v>
      </c>
      <c r="BE1125" s="233">
        <f>IF(AZ1125=5,G1125,0)</f>
        <v>0</v>
      </c>
      <c r="CA1125" s="260">
        <v>11</v>
      </c>
      <c r="CB1125" s="260">
        <v>3</v>
      </c>
    </row>
    <row r="1126" spans="1:80">
      <c r="A1126" s="278"/>
      <c r="B1126" s="279" t="s">
        <v>94</v>
      </c>
      <c r="C1126" s="280" t="s">
        <v>1304</v>
      </c>
      <c r="D1126" s="281"/>
      <c r="E1126" s="282"/>
      <c r="F1126" s="283"/>
      <c r="G1126" s="284">
        <f>SUM(G1123:G1125)</f>
        <v>0</v>
      </c>
      <c r="H1126" s="285"/>
      <c r="I1126" s="286">
        <f>SUM(I1123:I1125)</f>
        <v>0</v>
      </c>
      <c r="J1126" s="285"/>
      <c r="K1126" s="286">
        <f>SUM(K1123:K1125)</f>
        <v>0</v>
      </c>
      <c r="O1126" s="260">
        <v>4</v>
      </c>
      <c r="BA1126" s="287">
        <f>SUM(BA1123:BA1125)</f>
        <v>0</v>
      </c>
      <c r="BB1126" s="287">
        <f>SUM(BB1123:BB1125)</f>
        <v>0</v>
      </c>
      <c r="BC1126" s="287">
        <f>SUM(BC1123:BC1125)</f>
        <v>0</v>
      </c>
      <c r="BD1126" s="287">
        <f>SUM(BD1123:BD1125)</f>
        <v>0</v>
      </c>
      <c r="BE1126" s="287">
        <f>SUM(BE1123:BE1125)</f>
        <v>0</v>
      </c>
    </row>
    <row r="1127" spans="1:80">
      <c r="A1127" s="250" t="s">
        <v>90</v>
      </c>
      <c r="B1127" s="251" t="s">
        <v>1306</v>
      </c>
      <c r="C1127" s="252" t="s">
        <v>1307</v>
      </c>
      <c r="D1127" s="253"/>
      <c r="E1127" s="254"/>
      <c r="F1127" s="254"/>
      <c r="G1127" s="255"/>
      <c r="H1127" s="256"/>
      <c r="I1127" s="257"/>
      <c r="J1127" s="258"/>
      <c r="K1127" s="259"/>
      <c r="O1127" s="260">
        <v>1</v>
      </c>
    </row>
    <row r="1128" spans="1:80">
      <c r="A1128" s="261">
        <v>349</v>
      </c>
      <c r="B1128" s="262" t="s">
        <v>1309</v>
      </c>
      <c r="C1128" s="263" t="s">
        <v>1310</v>
      </c>
      <c r="D1128" s="264" t="s">
        <v>255</v>
      </c>
      <c r="E1128" s="265">
        <v>385.35038400000002</v>
      </c>
      <c r="F1128" s="265"/>
      <c r="G1128" s="266">
        <f>E1128*F1128</f>
        <v>0</v>
      </c>
      <c r="H1128" s="267">
        <v>0</v>
      </c>
      <c r="I1128" s="268">
        <f>E1128*H1128</f>
        <v>0</v>
      </c>
      <c r="J1128" s="267"/>
      <c r="K1128" s="268">
        <f>E1128*J1128</f>
        <v>0</v>
      </c>
      <c r="O1128" s="260">
        <v>2</v>
      </c>
      <c r="AA1128" s="233">
        <v>8</v>
      </c>
      <c r="AB1128" s="233">
        <v>0</v>
      </c>
      <c r="AC1128" s="233">
        <v>3</v>
      </c>
      <c r="AZ1128" s="233">
        <v>1</v>
      </c>
      <c r="BA1128" s="233">
        <f>IF(AZ1128=1,G1128,0)</f>
        <v>0</v>
      </c>
      <c r="BB1128" s="233">
        <f>IF(AZ1128=2,G1128,0)</f>
        <v>0</v>
      </c>
      <c r="BC1128" s="233">
        <f>IF(AZ1128=3,G1128,0)</f>
        <v>0</v>
      </c>
      <c r="BD1128" s="233">
        <f>IF(AZ1128=4,G1128,0)</f>
        <v>0</v>
      </c>
      <c r="BE1128" s="233">
        <f>IF(AZ1128=5,G1128,0)</f>
        <v>0</v>
      </c>
      <c r="CA1128" s="260">
        <v>8</v>
      </c>
      <c r="CB1128" s="260">
        <v>0</v>
      </c>
    </row>
    <row r="1129" spans="1:80">
      <c r="A1129" s="261">
        <v>350</v>
      </c>
      <c r="B1129" s="262" t="s">
        <v>1311</v>
      </c>
      <c r="C1129" s="263" t="s">
        <v>1312</v>
      </c>
      <c r="D1129" s="264" t="s">
        <v>255</v>
      </c>
      <c r="E1129" s="265">
        <v>3468.153456</v>
      </c>
      <c r="F1129" s="265"/>
      <c r="G1129" s="266">
        <f>E1129*F1129</f>
        <v>0</v>
      </c>
      <c r="H1129" s="267">
        <v>0</v>
      </c>
      <c r="I1129" s="268">
        <f>E1129*H1129</f>
        <v>0</v>
      </c>
      <c r="J1129" s="267"/>
      <c r="K1129" s="268">
        <f>E1129*J1129</f>
        <v>0</v>
      </c>
      <c r="O1129" s="260">
        <v>2</v>
      </c>
      <c r="AA1129" s="233">
        <v>8</v>
      </c>
      <c r="AB1129" s="233">
        <v>0</v>
      </c>
      <c r="AC1129" s="233">
        <v>3</v>
      </c>
      <c r="AZ1129" s="233">
        <v>1</v>
      </c>
      <c r="BA1129" s="233">
        <f>IF(AZ1129=1,G1129,0)</f>
        <v>0</v>
      </c>
      <c r="BB1129" s="233">
        <f>IF(AZ1129=2,G1129,0)</f>
        <v>0</v>
      </c>
      <c r="BC1129" s="233">
        <f>IF(AZ1129=3,G1129,0)</f>
        <v>0</v>
      </c>
      <c r="BD1129" s="233">
        <f>IF(AZ1129=4,G1129,0)</f>
        <v>0</v>
      </c>
      <c r="BE1129" s="233">
        <f>IF(AZ1129=5,G1129,0)</f>
        <v>0</v>
      </c>
      <c r="CA1129" s="260">
        <v>8</v>
      </c>
      <c r="CB1129" s="260">
        <v>0</v>
      </c>
    </row>
    <row r="1130" spans="1:80">
      <c r="A1130" s="261">
        <v>351</v>
      </c>
      <c r="B1130" s="262" t="s">
        <v>1313</v>
      </c>
      <c r="C1130" s="263" t="s">
        <v>1314</v>
      </c>
      <c r="D1130" s="264" t="s">
        <v>255</v>
      </c>
      <c r="E1130" s="265">
        <v>385.35038400000002</v>
      </c>
      <c r="F1130" s="265"/>
      <c r="G1130" s="266">
        <f>E1130*F1130</f>
        <v>0</v>
      </c>
      <c r="H1130" s="267">
        <v>0</v>
      </c>
      <c r="I1130" s="268">
        <f>E1130*H1130</f>
        <v>0</v>
      </c>
      <c r="J1130" s="267"/>
      <c r="K1130" s="268">
        <f>E1130*J1130</f>
        <v>0</v>
      </c>
      <c r="O1130" s="260">
        <v>2</v>
      </c>
      <c r="AA1130" s="233">
        <v>8</v>
      </c>
      <c r="AB1130" s="233">
        <v>0</v>
      </c>
      <c r="AC1130" s="233">
        <v>3</v>
      </c>
      <c r="AZ1130" s="233">
        <v>1</v>
      </c>
      <c r="BA1130" s="233">
        <f>IF(AZ1130=1,G1130,0)</f>
        <v>0</v>
      </c>
      <c r="BB1130" s="233">
        <f>IF(AZ1130=2,G1130,0)</f>
        <v>0</v>
      </c>
      <c r="BC1130" s="233">
        <f>IF(AZ1130=3,G1130,0)</f>
        <v>0</v>
      </c>
      <c r="BD1130" s="233">
        <f>IF(AZ1130=4,G1130,0)</f>
        <v>0</v>
      </c>
      <c r="BE1130" s="233">
        <f>IF(AZ1130=5,G1130,0)</f>
        <v>0</v>
      </c>
      <c r="CA1130" s="260">
        <v>8</v>
      </c>
      <c r="CB1130" s="260">
        <v>0</v>
      </c>
    </row>
    <row r="1131" spans="1:80">
      <c r="A1131" s="261">
        <v>352</v>
      </c>
      <c r="B1131" s="262" t="s">
        <v>1315</v>
      </c>
      <c r="C1131" s="263" t="s">
        <v>1316</v>
      </c>
      <c r="D1131" s="264" t="s">
        <v>255</v>
      </c>
      <c r="E1131" s="265">
        <v>770.70076800000004</v>
      </c>
      <c r="F1131" s="265"/>
      <c r="G1131" s="266">
        <f>E1131*F1131</f>
        <v>0</v>
      </c>
      <c r="H1131" s="267">
        <v>0</v>
      </c>
      <c r="I1131" s="268">
        <f>E1131*H1131</f>
        <v>0</v>
      </c>
      <c r="J1131" s="267"/>
      <c r="K1131" s="268">
        <f>E1131*J1131</f>
        <v>0</v>
      </c>
      <c r="O1131" s="260">
        <v>2</v>
      </c>
      <c r="AA1131" s="233">
        <v>8</v>
      </c>
      <c r="AB1131" s="233">
        <v>0</v>
      </c>
      <c r="AC1131" s="233">
        <v>3</v>
      </c>
      <c r="AZ1131" s="233">
        <v>1</v>
      </c>
      <c r="BA1131" s="233">
        <f>IF(AZ1131=1,G1131,0)</f>
        <v>0</v>
      </c>
      <c r="BB1131" s="233">
        <f>IF(AZ1131=2,G1131,0)</f>
        <v>0</v>
      </c>
      <c r="BC1131" s="233">
        <f>IF(AZ1131=3,G1131,0)</f>
        <v>0</v>
      </c>
      <c r="BD1131" s="233">
        <f>IF(AZ1131=4,G1131,0)</f>
        <v>0</v>
      </c>
      <c r="BE1131" s="233">
        <f>IF(AZ1131=5,G1131,0)</f>
        <v>0</v>
      </c>
      <c r="CA1131" s="260">
        <v>8</v>
      </c>
      <c r="CB1131" s="260">
        <v>0</v>
      </c>
    </row>
    <row r="1132" spans="1:80">
      <c r="A1132" s="261">
        <v>353</v>
      </c>
      <c r="B1132" s="262" t="s">
        <v>1317</v>
      </c>
      <c r="C1132" s="263" t="s">
        <v>1318</v>
      </c>
      <c r="D1132" s="264" t="s">
        <v>255</v>
      </c>
      <c r="E1132" s="265">
        <v>385.35038400000002</v>
      </c>
      <c r="F1132" s="265"/>
      <c r="G1132" s="266">
        <f>E1132*F1132</f>
        <v>0</v>
      </c>
      <c r="H1132" s="267">
        <v>0</v>
      </c>
      <c r="I1132" s="268">
        <f>E1132*H1132</f>
        <v>0</v>
      </c>
      <c r="J1132" s="267"/>
      <c r="K1132" s="268">
        <f>E1132*J1132</f>
        <v>0</v>
      </c>
      <c r="O1132" s="260">
        <v>2</v>
      </c>
      <c r="AA1132" s="233">
        <v>8</v>
      </c>
      <c r="AB1132" s="233">
        <v>0</v>
      </c>
      <c r="AC1132" s="233">
        <v>3</v>
      </c>
      <c r="AZ1132" s="233">
        <v>1</v>
      </c>
      <c r="BA1132" s="233">
        <f>IF(AZ1132=1,G1132,0)</f>
        <v>0</v>
      </c>
      <c r="BB1132" s="233">
        <f>IF(AZ1132=2,G1132,0)</f>
        <v>0</v>
      </c>
      <c r="BC1132" s="233">
        <f>IF(AZ1132=3,G1132,0)</f>
        <v>0</v>
      </c>
      <c r="BD1132" s="233">
        <f>IF(AZ1132=4,G1132,0)</f>
        <v>0</v>
      </c>
      <c r="BE1132" s="233">
        <f>IF(AZ1132=5,G1132,0)</f>
        <v>0</v>
      </c>
      <c r="CA1132" s="260">
        <v>8</v>
      </c>
      <c r="CB1132" s="260">
        <v>0</v>
      </c>
    </row>
    <row r="1133" spans="1:80">
      <c r="A1133" s="278"/>
      <c r="B1133" s="279" t="s">
        <v>94</v>
      </c>
      <c r="C1133" s="280" t="s">
        <v>1308</v>
      </c>
      <c r="D1133" s="281"/>
      <c r="E1133" s="282"/>
      <c r="F1133" s="283"/>
      <c r="G1133" s="284">
        <f>SUM(G1127:G1132)</f>
        <v>0</v>
      </c>
      <c r="H1133" s="285"/>
      <c r="I1133" s="286">
        <f>SUM(I1127:I1132)</f>
        <v>0</v>
      </c>
      <c r="J1133" s="285"/>
      <c r="K1133" s="286">
        <f>SUM(K1127:K1132)</f>
        <v>0</v>
      </c>
      <c r="O1133" s="260">
        <v>4</v>
      </c>
      <c r="BA1133" s="287">
        <f>SUM(BA1127:BA1132)</f>
        <v>0</v>
      </c>
      <c r="BB1133" s="287">
        <f>SUM(BB1127:BB1132)</f>
        <v>0</v>
      </c>
      <c r="BC1133" s="287">
        <f>SUM(BC1127:BC1132)</f>
        <v>0</v>
      </c>
      <c r="BD1133" s="287">
        <f>SUM(BD1127:BD1132)</f>
        <v>0</v>
      </c>
      <c r="BE1133" s="287">
        <f>SUM(BE1127:BE1132)</f>
        <v>0</v>
      </c>
    </row>
    <row r="1134" spans="1:80">
      <c r="E1134" s="233"/>
    </row>
    <row r="1135" spans="1:80">
      <c r="E1135" s="233"/>
    </row>
    <row r="1136" spans="1:80">
      <c r="E1136" s="233"/>
    </row>
    <row r="1137" spans="5:5">
      <c r="E1137" s="233"/>
    </row>
    <row r="1138" spans="5:5">
      <c r="E1138" s="233"/>
    </row>
    <row r="1139" spans="5:5">
      <c r="E1139" s="233"/>
    </row>
    <row r="1140" spans="5:5">
      <c r="E1140" s="233"/>
    </row>
    <row r="1141" spans="5:5">
      <c r="E1141" s="233"/>
    </row>
    <row r="1142" spans="5:5">
      <c r="E1142" s="233"/>
    </row>
    <row r="1143" spans="5:5">
      <c r="E1143" s="233"/>
    </row>
    <row r="1144" spans="5:5">
      <c r="E1144" s="233"/>
    </row>
    <row r="1145" spans="5:5">
      <c r="E1145" s="233"/>
    </row>
    <row r="1146" spans="5:5">
      <c r="E1146" s="233"/>
    </row>
    <row r="1147" spans="5:5">
      <c r="E1147" s="233"/>
    </row>
    <row r="1148" spans="5:5">
      <c r="E1148" s="233"/>
    </row>
    <row r="1149" spans="5:5">
      <c r="E1149" s="233"/>
    </row>
    <row r="1150" spans="5:5">
      <c r="E1150" s="233"/>
    </row>
    <row r="1151" spans="5:5">
      <c r="E1151" s="233"/>
    </row>
    <row r="1152" spans="5:5">
      <c r="E1152" s="233"/>
    </row>
    <row r="1153" spans="1:7">
      <c r="E1153" s="233"/>
    </row>
    <row r="1154" spans="1:7">
      <c r="E1154" s="233"/>
    </row>
    <row r="1155" spans="1:7">
      <c r="E1155" s="233"/>
    </row>
    <row r="1156" spans="1:7">
      <c r="E1156" s="233"/>
    </row>
    <row r="1157" spans="1:7">
      <c r="A1157" s="277"/>
      <c r="B1157" s="277"/>
      <c r="C1157" s="277"/>
      <c r="D1157" s="277"/>
      <c r="E1157" s="277"/>
      <c r="F1157" s="277"/>
      <c r="G1157" s="277"/>
    </row>
    <row r="1158" spans="1:7">
      <c r="A1158" s="277"/>
      <c r="B1158" s="277"/>
      <c r="C1158" s="277"/>
      <c r="D1158" s="277"/>
      <c r="E1158" s="277"/>
      <c r="F1158" s="277"/>
      <c r="G1158" s="277"/>
    </row>
    <row r="1159" spans="1:7">
      <c r="A1159" s="277"/>
      <c r="B1159" s="277"/>
      <c r="C1159" s="277"/>
      <c r="D1159" s="277"/>
      <c r="E1159" s="277"/>
      <c r="F1159" s="277"/>
      <c r="G1159" s="277"/>
    </row>
    <row r="1160" spans="1:7">
      <c r="A1160" s="277"/>
      <c r="B1160" s="277"/>
      <c r="C1160" s="277"/>
      <c r="D1160" s="277"/>
      <c r="E1160" s="277"/>
      <c r="F1160" s="277"/>
      <c r="G1160" s="277"/>
    </row>
    <row r="1161" spans="1:7">
      <c r="E1161" s="233"/>
    </row>
    <row r="1162" spans="1:7">
      <c r="E1162" s="233"/>
    </row>
    <row r="1163" spans="1:7">
      <c r="E1163" s="233"/>
    </row>
    <row r="1164" spans="1:7">
      <c r="E1164" s="233"/>
    </row>
    <row r="1165" spans="1:7">
      <c r="E1165" s="233"/>
    </row>
    <row r="1166" spans="1:7">
      <c r="E1166" s="233"/>
    </row>
    <row r="1167" spans="1:7">
      <c r="E1167" s="233"/>
    </row>
    <row r="1168" spans="1:7">
      <c r="E1168" s="233"/>
    </row>
    <row r="1169" spans="5:5">
      <c r="E1169" s="233"/>
    </row>
    <row r="1170" spans="5:5">
      <c r="E1170" s="233"/>
    </row>
    <row r="1171" spans="5:5">
      <c r="E1171" s="233"/>
    </row>
    <row r="1172" spans="5:5">
      <c r="E1172" s="233"/>
    </row>
    <row r="1173" spans="5:5">
      <c r="E1173" s="233"/>
    </row>
    <row r="1174" spans="5:5">
      <c r="E1174" s="233"/>
    </row>
    <row r="1175" spans="5:5">
      <c r="E1175" s="233"/>
    </row>
    <row r="1176" spans="5:5">
      <c r="E1176" s="233"/>
    </row>
    <row r="1177" spans="5:5">
      <c r="E1177" s="233"/>
    </row>
    <row r="1178" spans="5:5">
      <c r="E1178" s="233"/>
    </row>
    <row r="1179" spans="5:5">
      <c r="E1179" s="233"/>
    </row>
    <row r="1180" spans="5:5">
      <c r="E1180" s="233"/>
    </row>
    <row r="1181" spans="5:5">
      <c r="E1181" s="233"/>
    </row>
    <row r="1182" spans="5:5">
      <c r="E1182" s="233"/>
    </row>
    <row r="1183" spans="5:5">
      <c r="E1183" s="233"/>
    </row>
    <row r="1184" spans="5:5">
      <c r="E1184" s="233"/>
    </row>
    <row r="1185" spans="1:7">
      <c r="E1185" s="233"/>
    </row>
    <row r="1186" spans="1:7">
      <c r="E1186" s="233"/>
    </row>
    <row r="1187" spans="1:7">
      <c r="E1187" s="233"/>
    </row>
    <row r="1188" spans="1:7">
      <c r="E1188" s="233"/>
    </row>
    <row r="1189" spans="1:7">
      <c r="E1189" s="233"/>
    </row>
    <row r="1190" spans="1:7">
      <c r="E1190" s="233"/>
    </row>
    <row r="1191" spans="1:7">
      <c r="E1191" s="233"/>
    </row>
    <row r="1192" spans="1:7">
      <c r="A1192" s="288"/>
      <c r="B1192" s="288"/>
    </row>
    <row r="1193" spans="1:7">
      <c r="A1193" s="277"/>
      <c r="B1193" s="277"/>
      <c r="C1193" s="289"/>
      <c r="D1193" s="289"/>
      <c r="E1193" s="290"/>
      <c r="F1193" s="289"/>
      <c r="G1193" s="291"/>
    </row>
    <row r="1194" spans="1:7">
      <c r="A1194" s="292"/>
      <c r="B1194" s="292"/>
      <c r="C1194" s="277"/>
      <c r="D1194" s="277"/>
      <c r="E1194" s="293"/>
      <c r="F1194" s="277"/>
      <c r="G1194" s="277"/>
    </row>
    <row r="1195" spans="1:7">
      <c r="A1195" s="277"/>
      <c r="B1195" s="277"/>
      <c r="C1195" s="277"/>
      <c r="D1195" s="277"/>
      <c r="E1195" s="293"/>
      <c r="F1195" s="277"/>
      <c r="G1195" s="277"/>
    </row>
    <row r="1196" spans="1:7">
      <c r="A1196" s="277"/>
      <c r="B1196" s="277"/>
      <c r="C1196" s="277"/>
      <c r="D1196" s="277"/>
      <c r="E1196" s="293"/>
      <c r="F1196" s="277"/>
      <c r="G1196" s="277"/>
    </row>
    <row r="1197" spans="1:7">
      <c r="A1197" s="277"/>
      <c r="B1197" s="277"/>
      <c r="C1197" s="277"/>
      <c r="D1197" s="277"/>
      <c r="E1197" s="293"/>
      <c r="F1197" s="277"/>
      <c r="G1197" s="277"/>
    </row>
    <row r="1198" spans="1:7">
      <c r="A1198" s="277"/>
      <c r="B1198" s="277"/>
      <c r="C1198" s="277"/>
      <c r="D1198" s="277"/>
      <c r="E1198" s="293"/>
      <c r="F1198" s="277"/>
      <c r="G1198" s="277"/>
    </row>
    <row r="1199" spans="1:7">
      <c r="A1199" s="277"/>
      <c r="B1199" s="277"/>
      <c r="C1199" s="277"/>
      <c r="D1199" s="277"/>
      <c r="E1199" s="293"/>
      <c r="F1199" s="277"/>
      <c r="G1199" s="277"/>
    </row>
    <row r="1200" spans="1:7">
      <c r="A1200" s="277"/>
      <c r="B1200" s="277"/>
      <c r="C1200" s="277"/>
      <c r="D1200" s="277"/>
      <c r="E1200" s="293"/>
      <c r="F1200" s="277"/>
      <c r="G1200" s="277"/>
    </row>
    <row r="1201" spans="1:7">
      <c r="A1201" s="277"/>
      <c r="B1201" s="277"/>
      <c r="C1201" s="277"/>
      <c r="D1201" s="277"/>
      <c r="E1201" s="293"/>
      <c r="F1201" s="277"/>
      <c r="G1201" s="277"/>
    </row>
    <row r="1202" spans="1:7">
      <c r="A1202" s="277"/>
      <c r="B1202" s="277"/>
      <c r="C1202" s="277"/>
      <c r="D1202" s="277"/>
      <c r="E1202" s="293"/>
      <c r="F1202" s="277"/>
      <c r="G1202" s="277"/>
    </row>
    <row r="1203" spans="1:7">
      <c r="A1203" s="277"/>
      <c r="B1203" s="277"/>
      <c r="C1203" s="277"/>
      <c r="D1203" s="277"/>
      <c r="E1203" s="293"/>
      <c r="F1203" s="277"/>
      <c r="G1203" s="277"/>
    </row>
    <row r="1204" spans="1:7">
      <c r="A1204" s="277"/>
      <c r="B1204" s="277"/>
      <c r="C1204" s="277"/>
      <c r="D1204" s="277"/>
      <c r="E1204" s="293"/>
      <c r="F1204" s="277"/>
      <c r="G1204" s="277"/>
    </row>
    <row r="1205" spans="1:7">
      <c r="A1205" s="277"/>
      <c r="B1205" s="277"/>
      <c r="C1205" s="277"/>
      <c r="D1205" s="277"/>
      <c r="E1205" s="293"/>
      <c r="F1205" s="277"/>
      <c r="G1205" s="277"/>
    </row>
    <row r="1206" spans="1:7">
      <c r="A1206" s="277"/>
      <c r="B1206" s="277"/>
      <c r="C1206" s="277"/>
      <c r="D1206" s="277"/>
      <c r="E1206" s="293"/>
      <c r="F1206" s="277"/>
      <c r="G1206" s="277"/>
    </row>
  </sheetData>
  <mergeCells count="720">
    <mergeCell ref="C1089:D1089"/>
    <mergeCell ref="C1090:D1090"/>
    <mergeCell ref="C1091:D1091"/>
    <mergeCell ref="C1115:D1115"/>
    <mergeCell ref="C1092:D1092"/>
    <mergeCell ref="C1093:D1093"/>
    <mergeCell ref="C1095:D1095"/>
    <mergeCell ref="C1096:D1096"/>
    <mergeCell ref="C1097:D1097"/>
    <mergeCell ref="C1098:D1098"/>
    <mergeCell ref="C1099:D1099"/>
    <mergeCell ref="C1107:D1107"/>
    <mergeCell ref="C1109:D1109"/>
    <mergeCell ref="C1110:D1110"/>
    <mergeCell ref="C1111:D1111"/>
    <mergeCell ref="C1113:D1113"/>
    <mergeCell ref="C1078:D1078"/>
    <mergeCell ref="C1081:D1081"/>
    <mergeCell ref="C1082:D1082"/>
    <mergeCell ref="C1083:D1083"/>
    <mergeCell ref="C1084:D1084"/>
    <mergeCell ref="C1085:D1085"/>
    <mergeCell ref="C1086:D1086"/>
    <mergeCell ref="C1087:D1087"/>
    <mergeCell ref="C1088:D1088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C1060:D1060"/>
    <mergeCell ref="C1061:D1061"/>
    <mergeCell ref="C1062:D1062"/>
    <mergeCell ref="C1063:D1063"/>
    <mergeCell ref="C1064:D1064"/>
    <mergeCell ref="C1065:D1065"/>
    <mergeCell ref="C1066:D1066"/>
    <mergeCell ref="C1067:D1067"/>
    <mergeCell ref="C1068:D1068"/>
    <mergeCell ref="C1024:D1024"/>
    <mergeCell ref="C1029:D1029"/>
    <mergeCell ref="C1030:D1030"/>
    <mergeCell ref="C1032:D1032"/>
    <mergeCell ref="C1033:D1033"/>
    <mergeCell ref="C1034:D1034"/>
    <mergeCell ref="C1058:D1058"/>
    <mergeCell ref="C1059:D1059"/>
    <mergeCell ref="C1039:D1039"/>
    <mergeCell ref="C1040:D1040"/>
    <mergeCell ref="C1041:D1041"/>
    <mergeCell ref="C1042:D1042"/>
    <mergeCell ref="C1043:D1043"/>
    <mergeCell ref="C1044:D1044"/>
    <mergeCell ref="C1045:D1045"/>
    <mergeCell ref="C1046:D1046"/>
    <mergeCell ref="C1047:D1047"/>
    <mergeCell ref="C1048:D1048"/>
    <mergeCell ref="C1050:D1050"/>
    <mergeCell ref="C1055:D1055"/>
    <mergeCell ref="C1056:D1056"/>
    <mergeCell ref="C1057:D1057"/>
    <mergeCell ref="C1022:D1022"/>
    <mergeCell ref="C1023:D1023"/>
    <mergeCell ref="C995:D995"/>
    <mergeCell ref="C996:D996"/>
    <mergeCell ref="C997:D997"/>
    <mergeCell ref="C999:D999"/>
    <mergeCell ref="C1000:D1000"/>
    <mergeCell ref="C1001:D1001"/>
    <mergeCell ref="C1003:D1003"/>
    <mergeCell ref="C1004:D1004"/>
    <mergeCell ref="C1013:D1013"/>
    <mergeCell ref="C1014:D1014"/>
    <mergeCell ref="C1017:D1017"/>
    <mergeCell ref="C1018:D1018"/>
    <mergeCell ref="C1019:D1019"/>
    <mergeCell ref="C1020:D1020"/>
    <mergeCell ref="C968:D968"/>
    <mergeCell ref="C969:D969"/>
    <mergeCell ref="C971:D971"/>
    <mergeCell ref="C972:D972"/>
    <mergeCell ref="C973:D973"/>
    <mergeCell ref="C975:D975"/>
    <mergeCell ref="C1007:D1007"/>
    <mergeCell ref="C1008:D1008"/>
    <mergeCell ref="C1009:D1009"/>
    <mergeCell ref="C976:D976"/>
    <mergeCell ref="C977:D977"/>
    <mergeCell ref="C979:D979"/>
    <mergeCell ref="C980:D980"/>
    <mergeCell ref="C981:D981"/>
    <mergeCell ref="C983:D983"/>
    <mergeCell ref="C1005:D1005"/>
    <mergeCell ref="C984:D984"/>
    <mergeCell ref="C985:D985"/>
    <mergeCell ref="C987:D987"/>
    <mergeCell ref="C988:D988"/>
    <mergeCell ref="C990:D990"/>
    <mergeCell ref="C956:D956"/>
    <mergeCell ref="C957:D957"/>
    <mergeCell ref="C959:D959"/>
    <mergeCell ref="C960:D960"/>
    <mergeCell ref="C961:D961"/>
    <mergeCell ref="C963:D963"/>
    <mergeCell ref="C964:D964"/>
    <mergeCell ref="C965:D965"/>
    <mergeCell ref="C967:D967"/>
    <mergeCell ref="C944:D944"/>
    <mergeCell ref="C945:D945"/>
    <mergeCell ref="C947:D947"/>
    <mergeCell ref="C948:D948"/>
    <mergeCell ref="C949:D949"/>
    <mergeCell ref="C951:D951"/>
    <mergeCell ref="C952:D952"/>
    <mergeCell ref="C953:D953"/>
    <mergeCell ref="C955:D955"/>
    <mergeCell ref="C931:D931"/>
    <mergeCell ref="C933:D933"/>
    <mergeCell ref="C934:D934"/>
    <mergeCell ref="C935:D935"/>
    <mergeCell ref="C937:D937"/>
    <mergeCell ref="C938:D938"/>
    <mergeCell ref="C939:D939"/>
    <mergeCell ref="C941:D941"/>
    <mergeCell ref="C943:D943"/>
    <mergeCell ref="C919:D919"/>
    <mergeCell ref="C920:D920"/>
    <mergeCell ref="C922:D922"/>
    <mergeCell ref="C923:D923"/>
    <mergeCell ref="C924:D924"/>
    <mergeCell ref="C926:D926"/>
    <mergeCell ref="C927:D927"/>
    <mergeCell ref="C928:D928"/>
    <mergeCell ref="C930:D930"/>
    <mergeCell ref="C907:D907"/>
    <mergeCell ref="C908:D908"/>
    <mergeCell ref="C910:D910"/>
    <mergeCell ref="C911:D911"/>
    <mergeCell ref="C912:D912"/>
    <mergeCell ref="C914:D914"/>
    <mergeCell ref="C915:D915"/>
    <mergeCell ref="C916:D916"/>
    <mergeCell ref="C918:D918"/>
    <mergeCell ref="C895:D895"/>
    <mergeCell ref="C896:D896"/>
    <mergeCell ref="C898:D898"/>
    <mergeCell ref="C899:D899"/>
    <mergeCell ref="C900:D900"/>
    <mergeCell ref="C902:D902"/>
    <mergeCell ref="C903:D903"/>
    <mergeCell ref="C904:D904"/>
    <mergeCell ref="C906:D906"/>
    <mergeCell ref="C883:D883"/>
    <mergeCell ref="C885:D885"/>
    <mergeCell ref="C886:D886"/>
    <mergeCell ref="C888:D888"/>
    <mergeCell ref="C889:D889"/>
    <mergeCell ref="C890:D890"/>
    <mergeCell ref="C891:D891"/>
    <mergeCell ref="C893:D893"/>
    <mergeCell ref="C894:D894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60:D860"/>
    <mergeCell ref="C862:D862"/>
    <mergeCell ref="C863:D863"/>
    <mergeCell ref="C864:D864"/>
    <mergeCell ref="C866:D866"/>
    <mergeCell ref="C867:D867"/>
    <mergeCell ref="C868:D868"/>
    <mergeCell ref="C870:D870"/>
    <mergeCell ref="C871:D871"/>
    <mergeCell ref="C848:D848"/>
    <mergeCell ref="C850:D850"/>
    <mergeCell ref="C851:D851"/>
    <mergeCell ref="C852:D852"/>
    <mergeCell ref="C854:D854"/>
    <mergeCell ref="C855:D855"/>
    <mergeCell ref="C856:D856"/>
    <mergeCell ref="C858:D858"/>
    <mergeCell ref="C859:D859"/>
    <mergeCell ref="C836:D836"/>
    <mergeCell ref="C838:D838"/>
    <mergeCell ref="C839:D839"/>
    <mergeCell ref="C840:D840"/>
    <mergeCell ref="C842:D842"/>
    <mergeCell ref="C843:D843"/>
    <mergeCell ref="C844:D844"/>
    <mergeCell ref="C846:D846"/>
    <mergeCell ref="C847:D847"/>
    <mergeCell ref="C824:D824"/>
    <mergeCell ref="C825:D825"/>
    <mergeCell ref="C827:D827"/>
    <mergeCell ref="C828:D828"/>
    <mergeCell ref="C829:D829"/>
    <mergeCell ref="C831:D831"/>
    <mergeCell ref="C832:D832"/>
    <mergeCell ref="C834:D834"/>
    <mergeCell ref="C835:D835"/>
    <mergeCell ref="C821:D821"/>
    <mergeCell ref="C823:D823"/>
    <mergeCell ref="C804:D804"/>
    <mergeCell ref="C806:D806"/>
    <mergeCell ref="C807:D807"/>
    <mergeCell ref="C808:D808"/>
    <mergeCell ref="C809:D809"/>
    <mergeCell ref="C810:D810"/>
    <mergeCell ref="C812:D812"/>
    <mergeCell ref="C813:D813"/>
    <mergeCell ref="C814:D814"/>
    <mergeCell ref="C815:D815"/>
    <mergeCell ref="C819:D819"/>
    <mergeCell ref="C820:D820"/>
    <mergeCell ref="C793:D793"/>
    <mergeCell ref="C794:D794"/>
    <mergeCell ref="C796:D796"/>
    <mergeCell ref="C797:D797"/>
    <mergeCell ref="C798:D798"/>
    <mergeCell ref="C799:D799"/>
    <mergeCell ref="C801:D801"/>
    <mergeCell ref="C802:D802"/>
    <mergeCell ref="C803:D803"/>
    <mergeCell ref="C781:D781"/>
    <mergeCell ref="C783:D783"/>
    <mergeCell ref="C784:D784"/>
    <mergeCell ref="C785:D785"/>
    <mergeCell ref="C787:D787"/>
    <mergeCell ref="C788:D788"/>
    <mergeCell ref="C789:D789"/>
    <mergeCell ref="C790:D790"/>
    <mergeCell ref="C792:D792"/>
    <mergeCell ref="C769:D769"/>
    <mergeCell ref="C771:D771"/>
    <mergeCell ref="C772:D772"/>
    <mergeCell ref="C773:D773"/>
    <mergeCell ref="C775:D775"/>
    <mergeCell ref="C776:D776"/>
    <mergeCell ref="C777:D777"/>
    <mergeCell ref="C779:D779"/>
    <mergeCell ref="C780:D780"/>
    <mergeCell ref="C758:D758"/>
    <mergeCell ref="C759:D759"/>
    <mergeCell ref="C760:D760"/>
    <mergeCell ref="C762:D762"/>
    <mergeCell ref="C763:D763"/>
    <mergeCell ref="C764:D764"/>
    <mergeCell ref="C765:D765"/>
    <mergeCell ref="C767:D767"/>
    <mergeCell ref="C768:D768"/>
    <mergeCell ref="C746:D746"/>
    <mergeCell ref="C748:D748"/>
    <mergeCell ref="C749:D749"/>
    <mergeCell ref="C750:D750"/>
    <mergeCell ref="C751:D751"/>
    <mergeCell ref="C753:D753"/>
    <mergeCell ref="C754:D754"/>
    <mergeCell ref="C755:D755"/>
    <mergeCell ref="C757:D757"/>
    <mergeCell ref="C735:D735"/>
    <mergeCell ref="C736:D736"/>
    <mergeCell ref="C738:D738"/>
    <mergeCell ref="C739:D739"/>
    <mergeCell ref="C740:D740"/>
    <mergeCell ref="C741:D741"/>
    <mergeCell ref="C743:D743"/>
    <mergeCell ref="C744:D744"/>
    <mergeCell ref="C745:D745"/>
    <mergeCell ref="C709:D709"/>
    <mergeCell ref="C711:D711"/>
    <mergeCell ref="C712:D712"/>
    <mergeCell ref="C732:D732"/>
    <mergeCell ref="C734:D734"/>
    <mergeCell ref="C714:D714"/>
    <mergeCell ref="C715:D715"/>
    <mergeCell ref="C717:D717"/>
    <mergeCell ref="C718:D718"/>
    <mergeCell ref="C720:D720"/>
    <mergeCell ref="C721:D721"/>
    <mergeCell ref="C725:D725"/>
    <mergeCell ref="C726:D726"/>
    <mergeCell ref="C727:D727"/>
    <mergeCell ref="C729:D729"/>
    <mergeCell ref="C730:D730"/>
    <mergeCell ref="C731:D731"/>
    <mergeCell ref="C696:D696"/>
    <mergeCell ref="C697:D697"/>
    <mergeCell ref="C699:D699"/>
    <mergeCell ref="C700:D700"/>
    <mergeCell ref="C702:D702"/>
    <mergeCell ref="C703:D703"/>
    <mergeCell ref="C705:D705"/>
    <mergeCell ref="C706:D706"/>
    <mergeCell ref="C708:D708"/>
    <mergeCell ref="C682:D682"/>
    <mergeCell ref="C684:D684"/>
    <mergeCell ref="C685:D685"/>
    <mergeCell ref="C687:D687"/>
    <mergeCell ref="C688:D688"/>
    <mergeCell ref="C690:D690"/>
    <mergeCell ref="C691:D691"/>
    <mergeCell ref="C693:D693"/>
    <mergeCell ref="C694:D694"/>
    <mergeCell ref="C668:D668"/>
    <mergeCell ref="C670:D670"/>
    <mergeCell ref="C671:D671"/>
    <mergeCell ref="C673:D673"/>
    <mergeCell ref="C675:D675"/>
    <mergeCell ref="C676:D676"/>
    <mergeCell ref="C678:D678"/>
    <mergeCell ref="C679:D679"/>
    <mergeCell ref="C681:D681"/>
    <mergeCell ref="C667:D667"/>
    <mergeCell ref="C645:D645"/>
    <mergeCell ref="C646:D646"/>
    <mergeCell ref="C647:D647"/>
    <mergeCell ref="C648:D648"/>
    <mergeCell ref="C650:D650"/>
    <mergeCell ref="C658:D658"/>
    <mergeCell ref="C659:D659"/>
    <mergeCell ref="C661:D661"/>
    <mergeCell ref="C662:D662"/>
    <mergeCell ref="C664:D664"/>
    <mergeCell ref="C665:D665"/>
    <mergeCell ref="C607:D607"/>
    <mergeCell ref="C609:D609"/>
    <mergeCell ref="C611:D611"/>
    <mergeCell ref="C643:D643"/>
    <mergeCell ref="C644:D644"/>
    <mergeCell ref="C616:D616"/>
    <mergeCell ref="C618:D618"/>
    <mergeCell ref="C620:D620"/>
    <mergeCell ref="C621:D621"/>
    <mergeCell ref="C623:D623"/>
    <mergeCell ref="C625:D625"/>
    <mergeCell ref="C627:D627"/>
    <mergeCell ref="C628:D628"/>
    <mergeCell ref="C630:D630"/>
    <mergeCell ref="C632:D632"/>
    <mergeCell ref="C634:D634"/>
    <mergeCell ref="C640:D640"/>
    <mergeCell ref="C641:D641"/>
    <mergeCell ref="C642:D642"/>
    <mergeCell ref="C592:D592"/>
    <mergeCell ref="C593:D593"/>
    <mergeCell ref="C594:D594"/>
    <mergeCell ref="C595:D595"/>
    <mergeCell ref="C597:D597"/>
    <mergeCell ref="C598:D598"/>
    <mergeCell ref="C603:D603"/>
    <mergeCell ref="C604:D604"/>
    <mergeCell ref="C605:D605"/>
    <mergeCell ref="C586:D586"/>
    <mergeCell ref="C567:D567"/>
    <mergeCell ref="C568:D568"/>
    <mergeCell ref="C570:D570"/>
    <mergeCell ref="C557:D557"/>
    <mergeCell ref="C558:D558"/>
    <mergeCell ref="C560:D560"/>
    <mergeCell ref="C562:D562"/>
    <mergeCell ref="C563:D563"/>
    <mergeCell ref="C577:D577"/>
    <mergeCell ref="C578:D578"/>
    <mergeCell ref="C580:D580"/>
    <mergeCell ref="C582:D582"/>
    <mergeCell ref="C583:D583"/>
    <mergeCell ref="C585:D585"/>
    <mergeCell ref="C545:D545"/>
    <mergeCell ref="C548:D548"/>
    <mergeCell ref="C549:D549"/>
    <mergeCell ref="C550:D550"/>
    <mergeCell ref="C552:D552"/>
    <mergeCell ref="C535:D535"/>
    <mergeCell ref="C537:D537"/>
    <mergeCell ref="C538:D538"/>
    <mergeCell ref="C540:D540"/>
    <mergeCell ref="C542:D542"/>
    <mergeCell ref="C543:D543"/>
    <mergeCell ref="C521:D521"/>
    <mergeCell ref="C523:D523"/>
    <mergeCell ref="C524:D524"/>
    <mergeCell ref="C525:D525"/>
    <mergeCell ref="C526:D526"/>
    <mergeCell ref="C528:D528"/>
    <mergeCell ref="C533:D533"/>
    <mergeCell ref="C534:D534"/>
    <mergeCell ref="C516:D516"/>
    <mergeCell ref="C517:D517"/>
    <mergeCell ref="C496:D496"/>
    <mergeCell ref="C499:D499"/>
    <mergeCell ref="C500:D500"/>
    <mergeCell ref="C502:D502"/>
    <mergeCell ref="C504:D504"/>
    <mergeCell ref="C505:D505"/>
    <mergeCell ref="C509:D509"/>
    <mergeCell ref="C510:D510"/>
    <mergeCell ref="C511:D511"/>
    <mergeCell ref="C512:D512"/>
    <mergeCell ref="C514:D514"/>
    <mergeCell ref="C515:D515"/>
    <mergeCell ref="C491:D491"/>
    <mergeCell ref="C492:D492"/>
    <mergeCell ref="C493:D493"/>
    <mergeCell ref="C495:D495"/>
    <mergeCell ref="C461:D461"/>
    <mergeCell ref="C463:D463"/>
    <mergeCell ref="C464:D464"/>
    <mergeCell ref="C465:D465"/>
    <mergeCell ref="C467:D467"/>
    <mergeCell ref="C468:D468"/>
    <mergeCell ref="C487:D487"/>
    <mergeCell ref="C488:D488"/>
    <mergeCell ref="C490:D490"/>
    <mergeCell ref="C469:D469"/>
    <mergeCell ref="C471:D471"/>
    <mergeCell ref="C473:D473"/>
    <mergeCell ref="C474:D474"/>
    <mergeCell ref="C475:D475"/>
    <mergeCell ref="C479:D479"/>
    <mergeCell ref="C481:D481"/>
    <mergeCell ref="C483:D483"/>
    <mergeCell ref="C484:D484"/>
    <mergeCell ref="C485:D485"/>
    <mergeCell ref="C486:D486"/>
    <mergeCell ref="C432:D432"/>
    <mergeCell ref="C433:D433"/>
    <mergeCell ref="C434:D434"/>
    <mergeCell ref="C435:D435"/>
    <mergeCell ref="C436:D436"/>
    <mergeCell ref="C438:D438"/>
    <mergeCell ref="C458:D458"/>
    <mergeCell ref="C460:D460"/>
    <mergeCell ref="C439:D439"/>
    <mergeCell ref="C440:D440"/>
    <mergeCell ref="C442:D442"/>
    <mergeCell ref="C443:D443"/>
    <mergeCell ref="C444:D444"/>
    <mergeCell ref="C446:D446"/>
    <mergeCell ref="C447:D447"/>
    <mergeCell ref="C451:D451"/>
    <mergeCell ref="C452:D452"/>
    <mergeCell ref="C454:D454"/>
    <mergeCell ref="C456:D456"/>
    <mergeCell ref="C457:D457"/>
    <mergeCell ref="C413:D413"/>
    <mergeCell ref="C415:D415"/>
    <mergeCell ref="C417:D417"/>
    <mergeCell ref="C426:D426"/>
    <mergeCell ref="C427:D427"/>
    <mergeCell ref="C428:D428"/>
    <mergeCell ref="C429:D429"/>
    <mergeCell ref="C430:D430"/>
    <mergeCell ref="C431:D431"/>
    <mergeCell ref="C386:D386"/>
    <mergeCell ref="C387:D387"/>
    <mergeCell ref="C388:D388"/>
    <mergeCell ref="C422:D422"/>
    <mergeCell ref="C423:D423"/>
    <mergeCell ref="C424:D424"/>
    <mergeCell ref="C425:D425"/>
    <mergeCell ref="C389:D389"/>
    <mergeCell ref="C392:D392"/>
    <mergeCell ref="C394:D394"/>
    <mergeCell ref="C396:D396"/>
    <mergeCell ref="C397:D397"/>
    <mergeCell ref="C399:D399"/>
    <mergeCell ref="C418:D418"/>
    <mergeCell ref="C420:D420"/>
    <mergeCell ref="C421:D421"/>
    <mergeCell ref="C400:D400"/>
    <mergeCell ref="C401:D401"/>
    <mergeCell ref="C402:D402"/>
    <mergeCell ref="C404:D404"/>
    <mergeCell ref="C405:D405"/>
    <mergeCell ref="C409:D409"/>
    <mergeCell ref="C410:D410"/>
    <mergeCell ref="C411:D411"/>
    <mergeCell ref="C372:D372"/>
    <mergeCell ref="C373:D373"/>
    <mergeCell ref="C375:D375"/>
    <mergeCell ref="C376:D376"/>
    <mergeCell ref="C379:D379"/>
    <mergeCell ref="C381:D381"/>
    <mergeCell ref="C382:D382"/>
    <mergeCell ref="C383:D383"/>
    <mergeCell ref="C384:D384"/>
    <mergeCell ref="C354:D354"/>
    <mergeCell ref="C357:D357"/>
    <mergeCell ref="C360:D360"/>
    <mergeCell ref="C361:D361"/>
    <mergeCell ref="C362:D362"/>
    <mergeCell ref="C365:D365"/>
    <mergeCell ref="C366:D366"/>
    <mergeCell ref="C368:D368"/>
    <mergeCell ref="C370:D370"/>
    <mergeCell ref="C341:D341"/>
    <mergeCell ref="C343:D343"/>
    <mergeCell ref="C344:D344"/>
    <mergeCell ref="C345:D345"/>
    <mergeCell ref="C346:D346"/>
    <mergeCell ref="C348:D348"/>
    <mergeCell ref="C349:D349"/>
    <mergeCell ref="C351:D351"/>
    <mergeCell ref="C353:D353"/>
    <mergeCell ref="C337:D337"/>
    <mergeCell ref="C339:D339"/>
    <mergeCell ref="C316:D316"/>
    <mergeCell ref="C317:D317"/>
    <mergeCell ref="C319:D319"/>
    <mergeCell ref="C320:D320"/>
    <mergeCell ref="C324:D324"/>
    <mergeCell ref="C325:D325"/>
    <mergeCell ref="C326:D326"/>
    <mergeCell ref="C327:D327"/>
    <mergeCell ref="C331:D331"/>
    <mergeCell ref="C333:D333"/>
    <mergeCell ref="C334:D334"/>
    <mergeCell ref="C335:D335"/>
    <mergeCell ref="C302:D302"/>
    <mergeCell ref="C304:D304"/>
    <mergeCell ref="C306:D306"/>
    <mergeCell ref="C308:D308"/>
    <mergeCell ref="C309:D309"/>
    <mergeCell ref="C310:D310"/>
    <mergeCell ref="C312:D312"/>
    <mergeCell ref="C313:D313"/>
    <mergeCell ref="C315:D315"/>
    <mergeCell ref="C288:D288"/>
    <mergeCell ref="C290:D290"/>
    <mergeCell ref="C291:D291"/>
    <mergeCell ref="C293:D293"/>
    <mergeCell ref="C294:D294"/>
    <mergeCell ref="C296:D296"/>
    <mergeCell ref="C297:D297"/>
    <mergeCell ref="C299:D299"/>
    <mergeCell ref="C301:D301"/>
    <mergeCell ref="C275:D275"/>
    <mergeCell ref="C276:D276"/>
    <mergeCell ref="C277:D277"/>
    <mergeCell ref="C279:D279"/>
    <mergeCell ref="C280:D280"/>
    <mergeCell ref="C282:D282"/>
    <mergeCell ref="C284:D284"/>
    <mergeCell ref="C285:D285"/>
    <mergeCell ref="C287:D287"/>
    <mergeCell ref="C258:D258"/>
    <mergeCell ref="C260:D260"/>
    <mergeCell ref="C262:D262"/>
    <mergeCell ref="C264:D264"/>
    <mergeCell ref="C266:D266"/>
    <mergeCell ref="C268:D268"/>
    <mergeCell ref="C271:D271"/>
    <mergeCell ref="C272:D272"/>
    <mergeCell ref="C274:D274"/>
    <mergeCell ref="C243:D243"/>
    <mergeCell ref="C245:D245"/>
    <mergeCell ref="C247:D247"/>
    <mergeCell ref="C248:D248"/>
    <mergeCell ref="C249:D249"/>
    <mergeCell ref="C251:D251"/>
    <mergeCell ref="C252:D252"/>
    <mergeCell ref="C254:D254"/>
    <mergeCell ref="C256:D256"/>
    <mergeCell ref="C228:D228"/>
    <mergeCell ref="C229:D229"/>
    <mergeCell ref="C231:D231"/>
    <mergeCell ref="C232:D232"/>
    <mergeCell ref="C233:D233"/>
    <mergeCell ref="C236:D236"/>
    <mergeCell ref="C237:D237"/>
    <mergeCell ref="C238:D238"/>
    <mergeCell ref="C241:D241"/>
    <mergeCell ref="C216:D216"/>
    <mergeCell ref="C217:D217"/>
    <mergeCell ref="C218:D218"/>
    <mergeCell ref="C219:D219"/>
    <mergeCell ref="C221:D221"/>
    <mergeCell ref="C223:D223"/>
    <mergeCell ref="C224:D224"/>
    <mergeCell ref="C225:D225"/>
    <mergeCell ref="C227:D227"/>
    <mergeCell ref="C201:D201"/>
    <mergeCell ref="C202:D202"/>
    <mergeCell ref="C204:D204"/>
    <mergeCell ref="C206:D206"/>
    <mergeCell ref="C207:D207"/>
    <mergeCell ref="C209:D209"/>
    <mergeCell ref="C210:D210"/>
    <mergeCell ref="C212:D212"/>
    <mergeCell ref="C214:D214"/>
    <mergeCell ref="C167:D167"/>
    <mergeCell ref="C168:D168"/>
    <mergeCell ref="C169:D169"/>
    <mergeCell ref="C197:D197"/>
    <mergeCell ref="C199:D199"/>
    <mergeCell ref="C170:D170"/>
    <mergeCell ref="C174:D174"/>
    <mergeCell ref="C175:D175"/>
    <mergeCell ref="C177:D177"/>
    <mergeCell ref="C179:D179"/>
    <mergeCell ref="C181:D181"/>
    <mergeCell ref="C183:D183"/>
    <mergeCell ref="C187:D187"/>
    <mergeCell ref="C189:D189"/>
    <mergeCell ref="C193:D193"/>
    <mergeCell ref="C194:D194"/>
    <mergeCell ref="C196:D196"/>
    <mergeCell ref="C155:D155"/>
    <mergeCell ref="C157:D157"/>
    <mergeCell ref="C158:D158"/>
    <mergeCell ref="C159:D159"/>
    <mergeCell ref="C160:D160"/>
    <mergeCell ref="C161:D161"/>
    <mergeCell ref="C162:D162"/>
    <mergeCell ref="C164:D164"/>
    <mergeCell ref="C166:D166"/>
    <mergeCell ref="C139:D139"/>
    <mergeCell ref="C142:D142"/>
    <mergeCell ref="C144:D144"/>
    <mergeCell ref="C146:D146"/>
    <mergeCell ref="C147:D147"/>
    <mergeCell ref="C148:D148"/>
    <mergeCell ref="C149:D149"/>
    <mergeCell ref="C151:D151"/>
    <mergeCell ref="C153:D153"/>
    <mergeCell ref="C124:D124"/>
    <mergeCell ref="C125:D125"/>
    <mergeCell ref="C127:D127"/>
    <mergeCell ref="C129:D129"/>
    <mergeCell ref="C130:D130"/>
    <mergeCell ref="C132:D132"/>
    <mergeCell ref="C133:D133"/>
    <mergeCell ref="C135:D135"/>
    <mergeCell ref="C136:D136"/>
    <mergeCell ref="C111:D111"/>
    <mergeCell ref="C112:D112"/>
    <mergeCell ref="C114:D114"/>
    <mergeCell ref="C115:D115"/>
    <mergeCell ref="C117:D117"/>
    <mergeCell ref="C118:D118"/>
    <mergeCell ref="C119:D119"/>
    <mergeCell ref="C121:D121"/>
    <mergeCell ref="C123:D123"/>
    <mergeCell ref="C98:D98"/>
    <mergeCell ref="C99:D99"/>
    <mergeCell ref="C101:D101"/>
    <mergeCell ref="C102:D102"/>
    <mergeCell ref="C104:D104"/>
    <mergeCell ref="C105:D105"/>
    <mergeCell ref="C106:D106"/>
    <mergeCell ref="C108:D108"/>
    <mergeCell ref="C110:D110"/>
    <mergeCell ref="C97:D97"/>
    <mergeCell ref="C73:D73"/>
    <mergeCell ref="C74:D74"/>
    <mergeCell ref="C75:D75"/>
    <mergeCell ref="C77:D77"/>
    <mergeCell ref="C78:D78"/>
    <mergeCell ref="C79:D79"/>
    <mergeCell ref="C80:D80"/>
    <mergeCell ref="C82:D82"/>
    <mergeCell ref="C84:D84"/>
    <mergeCell ref="C86:D86"/>
    <mergeCell ref="C90:D90"/>
    <mergeCell ref="C92:D92"/>
    <mergeCell ref="C63:D63"/>
    <mergeCell ref="C64:D64"/>
    <mergeCell ref="C66:D66"/>
    <mergeCell ref="C67:D67"/>
    <mergeCell ref="C68:D68"/>
    <mergeCell ref="C70:D70"/>
    <mergeCell ref="C71:D71"/>
    <mergeCell ref="C72:D72"/>
    <mergeCell ref="C95:D95"/>
    <mergeCell ref="C50:D50"/>
    <mergeCell ref="C51:D51"/>
    <mergeCell ref="C52:D52"/>
    <mergeCell ref="C53:D53"/>
    <mergeCell ref="C54:D54"/>
    <mergeCell ref="C56:D56"/>
    <mergeCell ref="C58:D58"/>
    <mergeCell ref="C59:D59"/>
    <mergeCell ref="C61:D61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18:D18"/>
    <mergeCell ref="C20:D20"/>
    <mergeCell ref="C23:D23"/>
    <mergeCell ref="C26:D26"/>
    <mergeCell ref="C29:D29"/>
    <mergeCell ref="C32:D32"/>
    <mergeCell ref="C34:D34"/>
    <mergeCell ref="C36:D36"/>
    <mergeCell ref="C38:D38"/>
    <mergeCell ref="C14:D14"/>
    <mergeCell ref="C15:D15"/>
    <mergeCell ref="A1:G1"/>
    <mergeCell ref="A3:B3"/>
    <mergeCell ref="A4:B4"/>
    <mergeCell ref="E4:G4"/>
    <mergeCell ref="C9:D9"/>
    <mergeCell ref="C12:D12"/>
    <mergeCell ref="C17:D17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/>
  <headerFooter alignWithMargins="0">
    <oddFooter>&amp;L&amp;9Zpracováno programem &amp;"Arial CE,Tučné"BUILDpower,  © RTS, a.s.&amp;R&amp;"Arial,Obyčejné"Strana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opLeftCell="A187" workbookViewId="0">
      <selection activeCell="K211" sqref="K211"/>
    </sheetView>
  </sheetViews>
  <sheetFormatPr baseColWidth="10" defaultColWidth="8.7109375" defaultRowHeight="13" x14ac:dyDescent="0"/>
  <cols>
    <col min="1" max="1" width="10.28515625" customWidth="1"/>
    <col min="2" max="2" width="11" customWidth="1"/>
    <col min="3" max="3" width="42.42578125" customWidth="1"/>
    <col min="4" max="4" width="10.7109375" customWidth="1"/>
    <col min="5" max="5" width="11.7109375" customWidth="1"/>
    <col min="6" max="6" width="11.42578125" customWidth="1"/>
    <col min="7" max="7" width="12.42578125" customWidth="1"/>
  </cols>
  <sheetData>
    <row r="1" spans="1:7" ht="16">
      <c r="A1" s="1104" t="s">
        <v>1512</v>
      </c>
      <c r="B1" s="1104"/>
      <c r="C1" s="1104"/>
      <c r="D1" s="1104"/>
      <c r="E1" s="1104"/>
      <c r="F1" s="1104"/>
      <c r="G1" s="1104"/>
    </row>
    <row r="2" spans="1:7" ht="14" thickBot="1">
      <c r="A2" s="299"/>
      <c r="B2" s="300"/>
      <c r="C2" s="301"/>
      <c r="D2" s="301"/>
      <c r="E2" s="302"/>
      <c r="F2" s="301"/>
      <c r="G2" s="301"/>
    </row>
    <row r="3" spans="1:7" ht="15" customHeight="1" thickTop="1">
      <c r="A3" s="1105" t="s">
        <v>2</v>
      </c>
      <c r="B3" s="1106"/>
      <c r="C3" s="303" t="s">
        <v>1513</v>
      </c>
      <c r="D3" s="304"/>
      <c r="E3" s="305" t="s">
        <v>78</v>
      </c>
      <c r="F3" s="306"/>
      <c r="G3" s="307"/>
    </row>
    <row r="4" spans="1:7" ht="15" customHeight="1" thickBot="1">
      <c r="A4" s="1107" t="s">
        <v>73</v>
      </c>
      <c r="B4" s="1108"/>
      <c r="C4" s="308" t="s">
        <v>1514</v>
      </c>
      <c r="D4" s="309"/>
      <c r="E4" s="1109" t="s">
        <v>1515</v>
      </c>
      <c r="F4" s="1110"/>
      <c r="G4" s="1111"/>
    </row>
    <row r="5" spans="1:7" ht="15" customHeight="1" thickTop="1"/>
    <row r="6" spans="1:7" ht="15" customHeight="1"/>
    <row r="7" spans="1:7" ht="15" customHeight="1">
      <c r="A7" s="338" t="s">
        <v>90</v>
      </c>
      <c r="B7" s="339">
        <v>722</v>
      </c>
      <c r="C7" s="340" t="s">
        <v>2345</v>
      </c>
      <c r="D7" s="341"/>
      <c r="E7" s="342"/>
      <c r="F7" s="342"/>
      <c r="G7" s="343"/>
    </row>
    <row r="8" spans="1:7" ht="15" customHeight="1">
      <c r="A8" s="324">
        <v>1</v>
      </c>
      <c r="B8" s="325"/>
      <c r="C8" s="326" t="s">
        <v>2346</v>
      </c>
      <c r="D8" s="327" t="s">
        <v>309</v>
      </c>
      <c r="E8" s="328">
        <v>18</v>
      </c>
      <c r="F8" s="328"/>
      <c r="G8" s="329">
        <f>F8*E8</f>
        <v>0</v>
      </c>
    </row>
    <row r="9" spans="1:7" ht="15" customHeight="1">
      <c r="A9" s="324">
        <v>2</v>
      </c>
      <c r="B9" s="325"/>
      <c r="C9" s="326" t="s">
        <v>2347</v>
      </c>
      <c r="D9" s="327" t="s">
        <v>309</v>
      </c>
      <c r="E9" s="328">
        <v>56</v>
      </c>
      <c r="F9" s="328"/>
      <c r="G9" s="329">
        <f t="shared" ref="G9:G31" si="0">F9*E9</f>
        <v>0</v>
      </c>
    </row>
    <row r="10" spans="1:7" ht="15" customHeight="1">
      <c r="A10" s="324">
        <v>3</v>
      </c>
      <c r="B10" s="325"/>
      <c r="C10" s="326" t="s">
        <v>2348</v>
      </c>
      <c r="D10" s="327" t="s">
        <v>309</v>
      </c>
      <c r="E10" s="328">
        <v>38</v>
      </c>
      <c r="F10" s="328"/>
      <c r="G10" s="329">
        <f t="shared" si="0"/>
        <v>0</v>
      </c>
    </row>
    <row r="11" spans="1:7" ht="15" customHeight="1">
      <c r="A11" s="324">
        <v>4</v>
      </c>
      <c r="B11" s="325"/>
      <c r="C11" s="326" t="s">
        <v>2349</v>
      </c>
      <c r="D11" s="327" t="s">
        <v>309</v>
      </c>
      <c r="E11" s="328">
        <v>60</v>
      </c>
      <c r="F11" s="328"/>
      <c r="G11" s="329">
        <f t="shared" si="0"/>
        <v>0</v>
      </c>
    </row>
    <row r="12" spans="1:7" ht="15" customHeight="1">
      <c r="A12" s="324">
        <v>5</v>
      </c>
      <c r="B12" s="325"/>
      <c r="C12" s="326" t="s">
        <v>2350</v>
      </c>
      <c r="D12" s="327" t="s">
        <v>309</v>
      </c>
      <c r="E12" s="328">
        <v>23</v>
      </c>
      <c r="F12" s="328"/>
      <c r="G12" s="329">
        <f t="shared" si="0"/>
        <v>0</v>
      </c>
    </row>
    <row r="13" spans="1:7" ht="15" customHeight="1">
      <c r="A13" s="324">
        <v>6</v>
      </c>
      <c r="B13" s="325"/>
      <c r="C13" s="326" t="s">
        <v>2351</v>
      </c>
      <c r="D13" s="327" t="s">
        <v>309</v>
      </c>
      <c r="E13" s="328">
        <v>30</v>
      </c>
      <c r="F13" s="328"/>
      <c r="G13" s="329">
        <f t="shared" si="0"/>
        <v>0</v>
      </c>
    </row>
    <row r="14" spans="1:7" ht="15" customHeight="1">
      <c r="A14" s="324">
        <v>7</v>
      </c>
      <c r="B14" s="325"/>
      <c r="C14" s="326" t="s">
        <v>2352</v>
      </c>
      <c r="D14" s="327" t="s">
        <v>309</v>
      </c>
      <c r="E14" s="328">
        <v>225</v>
      </c>
      <c r="F14" s="328"/>
      <c r="G14" s="329">
        <f t="shared" si="0"/>
        <v>0</v>
      </c>
    </row>
    <row r="15" spans="1:7" ht="15" customHeight="1">
      <c r="A15" s="324">
        <v>8</v>
      </c>
      <c r="B15" s="325"/>
      <c r="C15" s="326" t="s">
        <v>2353</v>
      </c>
      <c r="D15" s="327" t="s">
        <v>309</v>
      </c>
      <c r="E15" s="328">
        <v>37</v>
      </c>
      <c r="F15" s="328"/>
      <c r="G15" s="329">
        <f t="shared" si="0"/>
        <v>0</v>
      </c>
    </row>
    <row r="16" spans="1:7" ht="15" customHeight="1">
      <c r="A16" s="324">
        <v>9</v>
      </c>
      <c r="B16" s="325"/>
      <c r="C16" s="326" t="s">
        <v>2354</v>
      </c>
      <c r="D16" s="327" t="s">
        <v>183</v>
      </c>
      <c r="E16" s="328">
        <v>8</v>
      </c>
      <c r="F16" s="328"/>
      <c r="G16" s="329">
        <f t="shared" si="0"/>
        <v>0</v>
      </c>
    </row>
    <row r="17" spans="1:7" ht="15" customHeight="1">
      <c r="A17" s="324">
        <v>10</v>
      </c>
      <c r="B17" s="325"/>
      <c r="C17" s="326" t="s">
        <v>2355</v>
      </c>
      <c r="D17" s="327" t="s">
        <v>183</v>
      </c>
      <c r="E17" s="328">
        <v>5</v>
      </c>
      <c r="F17" s="328"/>
      <c r="G17" s="329">
        <f t="shared" si="0"/>
        <v>0</v>
      </c>
    </row>
    <row r="18" spans="1:7" ht="15" customHeight="1">
      <c r="A18" s="324">
        <v>11</v>
      </c>
      <c r="B18" s="325"/>
      <c r="C18" s="326" t="s">
        <v>2356</v>
      </c>
      <c r="D18" s="327" t="s">
        <v>183</v>
      </c>
      <c r="E18" s="328">
        <v>4</v>
      </c>
      <c r="F18" s="328"/>
      <c r="G18" s="329">
        <f t="shared" si="0"/>
        <v>0</v>
      </c>
    </row>
    <row r="19" spans="1:7" ht="15" customHeight="1">
      <c r="A19" s="324">
        <v>12</v>
      </c>
      <c r="B19" s="325"/>
      <c r="C19" s="326" t="s">
        <v>2357</v>
      </c>
      <c r="D19" s="327" t="s">
        <v>183</v>
      </c>
      <c r="E19" s="328">
        <v>15</v>
      </c>
      <c r="F19" s="328"/>
      <c r="G19" s="329">
        <f t="shared" si="0"/>
        <v>0</v>
      </c>
    </row>
    <row r="20" spans="1:7" ht="15" customHeight="1">
      <c r="A20" s="324">
        <v>13</v>
      </c>
      <c r="B20" s="325"/>
      <c r="C20" s="326" t="s">
        <v>2358</v>
      </c>
      <c r="D20" s="327" t="s">
        <v>183</v>
      </c>
      <c r="E20" s="328">
        <v>7</v>
      </c>
      <c r="F20" s="328"/>
      <c r="G20" s="329">
        <f t="shared" si="0"/>
        <v>0</v>
      </c>
    </row>
    <row r="21" spans="1:7" ht="15" customHeight="1">
      <c r="A21" s="324">
        <v>14</v>
      </c>
      <c r="B21" s="325"/>
      <c r="C21" s="326" t="s">
        <v>2359</v>
      </c>
      <c r="D21" s="327" t="s">
        <v>183</v>
      </c>
      <c r="E21" s="328">
        <v>3</v>
      </c>
      <c r="F21" s="328"/>
      <c r="G21" s="329">
        <f t="shared" si="0"/>
        <v>0</v>
      </c>
    </row>
    <row r="22" spans="1:7" ht="15" customHeight="1">
      <c r="A22" s="324">
        <v>15</v>
      </c>
      <c r="B22" s="325"/>
      <c r="C22" s="326" t="s">
        <v>2360</v>
      </c>
      <c r="D22" s="327" t="s">
        <v>183</v>
      </c>
      <c r="E22" s="328">
        <v>7</v>
      </c>
      <c r="F22" s="328"/>
      <c r="G22" s="329">
        <f t="shared" si="0"/>
        <v>0</v>
      </c>
    </row>
    <row r="23" spans="1:7" ht="15" customHeight="1">
      <c r="A23" s="324">
        <v>16</v>
      </c>
      <c r="B23" s="325"/>
      <c r="C23" s="326" t="s">
        <v>2361</v>
      </c>
      <c r="D23" s="327" t="s">
        <v>183</v>
      </c>
      <c r="E23" s="328">
        <v>2</v>
      </c>
      <c r="F23" s="328"/>
      <c r="G23" s="329">
        <f t="shared" si="0"/>
        <v>0</v>
      </c>
    </row>
    <row r="24" spans="1:7" ht="15" customHeight="1">
      <c r="A24" s="324">
        <v>17</v>
      </c>
      <c r="B24" s="325"/>
      <c r="C24" s="326" t="s">
        <v>2362</v>
      </c>
      <c r="D24" s="327" t="s">
        <v>183</v>
      </c>
      <c r="E24" s="328">
        <v>12</v>
      </c>
      <c r="F24" s="328"/>
      <c r="G24" s="329">
        <f t="shared" si="0"/>
        <v>0</v>
      </c>
    </row>
    <row r="25" spans="1:7" ht="15" customHeight="1">
      <c r="A25" s="324">
        <v>18</v>
      </c>
      <c r="B25" s="325"/>
      <c r="C25" s="326" t="s">
        <v>2363</v>
      </c>
      <c r="D25" s="327" t="s">
        <v>183</v>
      </c>
      <c r="E25" s="328">
        <v>2</v>
      </c>
      <c r="F25" s="328"/>
      <c r="G25" s="329">
        <f t="shared" si="0"/>
        <v>0</v>
      </c>
    </row>
    <row r="26" spans="1:7" ht="15" customHeight="1">
      <c r="A26" s="324">
        <v>19</v>
      </c>
      <c r="B26" s="325"/>
      <c r="C26" s="326" t="s">
        <v>2364</v>
      </c>
      <c r="D26" s="327" t="s">
        <v>183</v>
      </c>
      <c r="E26" s="328">
        <v>2</v>
      </c>
      <c r="F26" s="328"/>
      <c r="G26" s="329">
        <f t="shared" si="0"/>
        <v>0</v>
      </c>
    </row>
    <row r="27" spans="1:7" ht="15" customHeight="1">
      <c r="A27" s="324">
        <v>20</v>
      </c>
      <c r="B27" s="325"/>
      <c r="C27" s="326" t="s">
        <v>1525</v>
      </c>
      <c r="D27" s="327" t="s">
        <v>1094</v>
      </c>
      <c r="E27" s="328">
        <v>65</v>
      </c>
      <c r="F27" s="328"/>
      <c r="G27" s="329">
        <f t="shared" si="0"/>
        <v>0</v>
      </c>
    </row>
    <row r="28" spans="1:7" ht="15" customHeight="1">
      <c r="A28" s="324">
        <v>21</v>
      </c>
      <c r="B28" s="325"/>
      <c r="C28" s="326" t="s">
        <v>2365</v>
      </c>
      <c r="D28" s="327" t="s">
        <v>309</v>
      </c>
      <c r="E28" s="328">
        <v>3</v>
      </c>
      <c r="F28" s="328"/>
      <c r="G28" s="329">
        <f t="shared" si="0"/>
        <v>0</v>
      </c>
    </row>
    <row r="29" spans="1:7" ht="15" customHeight="1">
      <c r="A29" s="324">
        <v>21</v>
      </c>
      <c r="B29" s="325"/>
      <c r="C29" s="326" t="s">
        <v>2366</v>
      </c>
      <c r="D29" s="327" t="s">
        <v>190</v>
      </c>
      <c r="E29" s="328">
        <v>27</v>
      </c>
      <c r="F29" s="328"/>
      <c r="G29" s="329">
        <f t="shared" si="0"/>
        <v>0</v>
      </c>
    </row>
    <row r="30" spans="1:7" ht="15" customHeight="1">
      <c r="A30" s="324">
        <v>22</v>
      </c>
      <c r="B30" s="325"/>
      <c r="C30" s="326" t="s">
        <v>1526</v>
      </c>
      <c r="D30" s="327" t="s">
        <v>187</v>
      </c>
      <c r="E30" s="328">
        <v>42</v>
      </c>
      <c r="F30" s="328"/>
      <c r="G30" s="329">
        <f t="shared" si="0"/>
        <v>0</v>
      </c>
    </row>
    <row r="31" spans="1:7" ht="15" customHeight="1">
      <c r="A31" s="324">
        <v>23</v>
      </c>
      <c r="B31" s="325"/>
      <c r="C31" s="326" t="s">
        <v>2367</v>
      </c>
      <c r="D31" s="327" t="s">
        <v>255</v>
      </c>
      <c r="E31" s="328">
        <v>2.2999999999999998</v>
      </c>
      <c r="F31" s="328"/>
      <c r="G31" s="329">
        <f t="shared" si="0"/>
        <v>0</v>
      </c>
    </row>
    <row r="32" spans="1:7" ht="15" customHeight="1">
      <c r="A32" s="324">
        <v>24</v>
      </c>
      <c r="B32" s="325"/>
      <c r="C32" s="326" t="s">
        <v>2368</v>
      </c>
      <c r="D32" s="327" t="s">
        <v>12</v>
      </c>
      <c r="E32" s="328">
        <v>14822.3</v>
      </c>
      <c r="F32" s="328"/>
      <c r="G32" s="329">
        <f>F32*E32</f>
        <v>0</v>
      </c>
    </row>
    <row r="33" spans="1:7" ht="15" customHeight="1">
      <c r="A33" s="330"/>
      <c r="B33" s="331" t="s">
        <v>94</v>
      </c>
      <c r="C33" s="332" t="s">
        <v>2369</v>
      </c>
      <c r="D33" s="330"/>
      <c r="E33" s="333"/>
      <c r="F33" s="333"/>
      <c r="G33" s="334">
        <f>SUM(G8:G32)</f>
        <v>0</v>
      </c>
    </row>
    <row r="34" spans="1:7" ht="15" customHeight="1">
      <c r="A34" s="318" t="s">
        <v>90</v>
      </c>
      <c r="B34" s="319">
        <v>723</v>
      </c>
      <c r="C34" s="320" t="s">
        <v>2370</v>
      </c>
      <c r="D34" s="321"/>
      <c r="E34" s="322"/>
      <c r="F34" s="322"/>
      <c r="G34" s="323"/>
    </row>
    <row r="35" spans="1:7" ht="15" customHeight="1">
      <c r="A35" s="324">
        <v>1</v>
      </c>
      <c r="B35" s="325"/>
      <c r="C35" s="326" t="s">
        <v>2371</v>
      </c>
      <c r="D35" s="327" t="s">
        <v>183</v>
      </c>
      <c r="E35" s="328">
        <v>2</v>
      </c>
      <c r="F35" s="328"/>
      <c r="G35" s="329">
        <f>F35*E35</f>
        <v>0</v>
      </c>
    </row>
    <row r="36" spans="1:7" ht="15" customHeight="1">
      <c r="A36" s="324">
        <v>2</v>
      </c>
      <c r="B36" s="325"/>
      <c r="C36" s="326" t="s">
        <v>2372</v>
      </c>
      <c r="D36" s="327" t="s">
        <v>109</v>
      </c>
      <c r="E36" s="328">
        <v>1</v>
      </c>
      <c r="F36" s="328"/>
      <c r="G36" s="329">
        <f t="shared" ref="G36:G84" si="1">F36*E36</f>
        <v>0</v>
      </c>
    </row>
    <row r="37" spans="1:7" ht="15" customHeight="1">
      <c r="A37" s="324">
        <v>3</v>
      </c>
      <c r="B37" s="325"/>
      <c r="C37" s="326" t="s">
        <v>2373</v>
      </c>
      <c r="D37" s="327" t="s">
        <v>309</v>
      </c>
      <c r="E37" s="328">
        <v>126</v>
      </c>
      <c r="F37" s="328"/>
      <c r="G37" s="329">
        <f t="shared" si="1"/>
        <v>0</v>
      </c>
    </row>
    <row r="38" spans="1:7" ht="15" customHeight="1">
      <c r="A38" s="324">
        <v>4</v>
      </c>
      <c r="B38" s="325"/>
      <c r="C38" s="326" t="s">
        <v>2374</v>
      </c>
      <c r="D38" s="327" t="s">
        <v>309</v>
      </c>
      <c r="E38" s="328">
        <v>15</v>
      </c>
      <c r="F38" s="328"/>
      <c r="G38" s="329">
        <f t="shared" si="1"/>
        <v>0</v>
      </c>
    </row>
    <row r="39" spans="1:7" ht="15" customHeight="1">
      <c r="A39" s="324">
        <v>5</v>
      </c>
      <c r="B39" s="325"/>
      <c r="C39" s="326" t="s">
        <v>2375</v>
      </c>
      <c r="D39" s="327" t="s">
        <v>309</v>
      </c>
      <c r="E39" s="328">
        <v>75</v>
      </c>
      <c r="F39" s="328"/>
      <c r="G39" s="329">
        <f t="shared" si="1"/>
        <v>0</v>
      </c>
    </row>
    <row r="40" spans="1:7" ht="15" customHeight="1">
      <c r="A40" s="324">
        <v>6</v>
      </c>
      <c r="B40" s="325"/>
      <c r="C40" s="326" t="s">
        <v>2376</v>
      </c>
      <c r="D40" s="327" t="s">
        <v>309</v>
      </c>
      <c r="E40" s="328">
        <v>89</v>
      </c>
      <c r="F40" s="328"/>
      <c r="G40" s="329">
        <f t="shared" si="1"/>
        <v>0</v>
      </c>
    </row>
    <row r="41" spans="1:7" ht="15" customHeight="1">
      <c r="A41" s="324">
        <v>7</v>
      </c>
      <c r="B41" s="325"/>
      <c r="C41" s="326" t="s">
        <v>2377</v>
      </c>
      <c r="D41" s="327" t="s">
        <v>309</v>
      </c>
      <c r="E41" s="328">
        <v>220</v>
      </c>
      <c r="F41" s="328"/>
      <c r="G41" s="329">
        <f t="shared" si="1"/>
        <v>0</v>
      </c>
    </row>
    <row r="42" spans="1:7" ht="15" customHeight="1">
      <c r="A42" s="324">
        <v>8</v>
      </c>
      <c r="B42" s="325"/>
      <c r="C42" s="326" t="s">
        <v>2378</v>
      </c>
      <c r="D42" s="327" t="s">
        <v>309</v>
      </c>
      <c r="E42" s="328">
        <v>525</v>
      </c>
      <c r="F42" s="328"/>
      <c r="G42" s="329">
        <f t="shared" si="1"/>
        <v>0</v>
      </c>
    </row>
    <row r="43" spans="1:7" ht="15" customHeight="1">
      <c r="A43" s="324">
        <v>9</v>
      </c>
      <c r="B43" s="325"/>
      <c r="C43" s="326" t="s">
        <v>2379</v>
      </c>
      <c r="D43" s="327" t="s">
        <v>309</v>
      </c>
      <c r="E43" s="328">
        <v>525</v>
      </c>
      <c r="F43" s="328"/>
      <c r="G43" s="329">
        <f t="shared" si="1"/>
        <v>0</v>
      </c>
    </row>
    <row r="44" spans="1:7" ht="15" customHeight="1">
      <c r="A44" s="324">
        <v>10</v>
      </c>
      <c r="B44" s="325"/>
      <c r="C44" s="326" t="s">
        <v>2380</v>
      </c>
      <c r="D44" s="327" t="s">
        <v>109</v>
      </c>
      <c r="E44" s="328">
        <v>3</v>
      </c>
      <c r="F44" s="328"/>
      <c r="G44" s="329">
        <f t="shared" si="1"/>
        <v>0</v>
      </c>
    </row>
    <row r="45" spans="1:7" ht="15" customHeight="1">
      <c r="A45" s="324">
        <v>11</v>
      </c>
      <c r="B45" s="325"/>
      <c r="C45" s="326" t="s">
        <v>2381</v>
      </c>
      <c r="D45" s="327" t="s">
        <v>183</v>
      </c>
      <c r="E45" s="328">
        <v>5</v>
      </c>
      <c r="F45" s="328"/>
      <c r="G45" s="329">
        <f t="shared" si="1"/>
        <v>0</v>
      </c>
    </row>
    <row r="46" spans="1:7" ht="15" customHeight="1">
      <c r="A46" s="324">
        <v>12</v>
      </c>
      <c r="B46" s="325"/>
      <c r="C46" s="326" t="s">
        <v>2382</v>
      </c>
      <c r="D46" s="327" t="s">
        <v>183</v>
      </c>
      <c r="E46" s="328">
        <v>3</v>
      </c>
      <c r="F46" s="328"/>
      <c r="G46" s="329">
        <f t="shared" si="1"/>
        <v>0</v>
      </c>
    </row>
    <row r="47" spans="1:7" ht="15" customHeight="1">
      <c r="A47" s="324">
        <v>13</v>
      </c>
      <c r="B47" s="325"/>
      <c r="C47" s="326" t="s">
        <v>2383</v>
      </c>
      <c r="D47" s="327" t="s">
        <v>183</v>
      </c>
      <c r="E47" s="328">
        <v>41</v>
      </c>
      <c r="F47" s="328"/>
      <c r="G47" s="329">
        <f t="shared" si="1"/>
        <v>0</v>
      </c>
    </row>
    <row r="48" spans="1:7" ht="15" customHeight="1">
      <c r="A48" s="324">
        <v>14</v>
      </c>
      <c r="B48" s="325"/>
      <c r="C48" s="326" t="s">
        <v>2384</v>
      </c>
      <c r="D48" s="327" t="s">
        <v>183</v>
      </c>
      <c r="E48" s="328">
        <v>3</v>
      </c>
      <c r="F48" s="328"/>
      <c r="G48" s="329">
        <f t="shared" si="1"/>
        <v>0</v>
      </c>
    </row>
    <row r="49" spans="1:7" ht="15" customHeight="1">
      <c r="A49" s="324">
        <v>15</v>
      </c>
      <c r="B49" s="325"/>
      <c r="C49" s="326" t="s">
        <v>2385</v>
      </c>
      <c r="D49" s="327" t="s">
        <v>183</v>
      </c>
      <c r="E49" s="328">
        <v>2</v>
      </c>
      <c r="F49" s="328"/>
      <c r="G49" s="329">
        <f t="shared" si="1"/>
        <v>0</v>
      </c>
    </row>
    <row r="50" spans="1:7" ht="15" customHeight="1">
      <c r="A50" s="324">
        <v>16</v>
      </c>
      <c r="B50" s="325"/>
      <c r="C50" s="326" t="s">
        <v>2386</v>
      </c>
      <c r="D50" s="327" t="s">
        <v>183</v>
      </c>
      <c r="E50" s="328">
        <v>3</v>
      </c>
      <c r="F50" s="328"/>
      <c r="G50" s="329">
        <f t="shared" si="1"/>
        <v>0</v>
      </c>
    </row>
    <row r="51" spans="1:7" ht="15" customHeight="1">
      <c r="A51" s="324">
        <v>17</v>
      </c>
      <c r="B51" s="325"/>
      <c r="C51" s="326" t="s">
        <v>2387</v>
      </c>
      <c r="D51" s="327" t="s">
        <v>183</v>
      </c>
      <c r="E51" s="328">
        <v>4</v>
      </c>
      <c r="F51" s="328"/>
      <c r="G51" s="329">
        <f t="shared" si="1"/>
        <v>0</v>
      </c>
    </row>
    <row r="52" spans="1:7" ht="15" customHeight="1">
      <c r="A52" s="324">
        <v>18</v>
      </c>
      <c r="B52" s="325"/>
      <c r="C52" s="326" t="s">
        <v>2388</v>
      </c>
      <c r="D52" s="327" t="s">
        <v>183</v>
      </c>
      <c r="E52" s="328">
        <v>2</v>
      </c>
      <c r="F52" s="328"/>
      <c r="G52" s="329">
        <f t="shared" si="1"/>
        <v>0</v>
      </c>
    </row>
    <row r="53" spans="1:7" ht="15" customHeight="1">
      <c r="A53" s="324">
        <v>19</v>
      </c>
      <c r="B53" s="325"/>
      <c r="C53" s="326" t="s">
        <v>2389</v>
      </c>
      <c r="D53" s="327" t="s">
        <v>183</v>
      </c>
      <c r="E53" s="328">
        <v>2</v>
      </c>
      <c r="F53" s="328"/>
      <c r="G53" s="329">
        <f t="shared" si="1"/>
        <v>0</v>
      </c>
    </row>
    <row r="54" spans="1:7" ht="15" customHeight="1">
      <c r="A54" s="324">
        <v>20</v>
      </c>
      <c r="B54" s="325"/>
      <c r="C54" s="326" t="s">
        <v>2390</v>
      </c>
      <c r="D54" s="327" t="s">
        <v>183</v>
      </c>
      <c r="E54" s="328">
        <v>2</v>
      </c>
      <c r="F54" s="328"/>
      <c r="G54" s="329">
        <f t="shared" si="1"/>
        <v>0</v>
      </c>
    </row>
    <row r="55" spans="1:7" ht="15" customHeight="1">
      <c r="A55" s="324">
        <v>21</v>
      </c>
      <c r="B55" s="325"/>
      <c r="C55" s="326" t="s">
        <v>2391</v>
      </c>
      <c r="D55" s="327" t="s">
        <v>183</v>
      </c>
      <c r="E55" s="328">
        <v>1</v>
      </c>
      <c r="F55" s="328"/>
      <c r="G55" s="329">
        <f t="shared" si="1"/>
        <v>0</v>
      </c>
    </row>
    <row r="56" spans="1:7" ht="15" customHeight="1">
      <c r="A56" s="324">
        <v>22</v>
      </c>
      <c r="B56" s="325"/>
      <c r="C56" s="326" t="s">
        <v>2392</v>
      </c>
      <c r="D56" s="327" t="s">
        <v>183</v>
      </c>
      <c r="E56" s="328">
        <v>1</v>
      </c>
      <c r="F56" s="328"/>
      <c r="G56" s="329">
        <f t="shared" si="1"/>
        <v>0</v>
      </c>
    </row>
    <row r="57" spans="1:7" ht="15" customHeight="1">
      <c r="A57" s="324">
        <v>23</v>
      </c>
      <c r="B57" s="325"/>
      <c r="C57" s="326" t="s">
        <v>2393</v>
      </c>
      <c r="D57" s="327" t="s">
        <v>183</v>
      </c>
      <c r="E57" s="328">
        <v>1</v>
      </c>
      <c r="F57" s="328"/>
      <c r="G57" s="329">
        <f t="shared" si="1"/>
        <v>0</v>
      </c>
    </row>
    <row r="58" spans="1:7" ht="15" customHeight="1">
      <c r="A58" s="324">
        <v>24</v>
      </c>
      <c r="B58" s="325"/>
      <c r="C58" s="326" t="s">
        <v>2394</v>
      </c>
      <c r="D58" s="327" t="s">
        <v>183</v>
      </c>
      <c r="E58" s="328">
        <v>1</v>
      </c>
      <c r="F58" s="328"/>
      <c r="G58" s="329">
        <f t="shared" si="1"/>
        <v>0</v>
      </c>
    </row>
    <row r="59" spans="1:7" ht="15" customHeight="1">
      <c r="A59" s="324">
        <v>25</v>
      </c>
      <c r="B59" s="325"/>
      <c r="C59" s="326" t="s">
        <v>2395</v>
      </c>
      <c r="D59" s="327" t="s">
        <v>183</v>
      </c>
      <c r="E59" s="328">
        <v>2</v>
      </c>
      <c r="F59" s="328"/>
      <c r="G59" s="329">
        <f t="shared" si="1"/>
        <v>0</v>
      </c>
    </row>
    <row r="60" spans="1:7" ht="15" customHeight="1">
      <c r="A60" s="324">
        <v>26</v>
      </c>
      <c r="B60" s="325"/>
      <c r="C60" s="326" t="s">
        <v>2396</v>
      </c>
      <c r="D60" s="327" t="s">
        <v>183</v>
      </c>
      <c r="E60" s="328">
        <v>1</v>
      </c>
      <c r="F60" s="328"/>
      <c r="G60" s="329">
        <f t="shared" si="1"/>
        <v>0</v>
      </c>
    </row>
    <row r="61" spans="1:7" ht="15" customHeight="1">
      <c r="A61" s="324">
        <v>27</v>
      </c>
      <c r="B61" s="556"/>
      <c r="C61" s="557" t="s">
        <v>2397</v>
      </c>
      <c r="D61" s="327" t="s">
        <v>183</v>
      </c>
      <c r="E61" s="328">
        <v>1</v>
      </c>
      <c r="F61" s="328"/>
      <c r="G61" s="329">
        <f t="shared" si="1"/>
        <v>0</v>
      </c>
    </row>
    <row r="62" spans="1:7" ht="15" customHeight="1">
      <c r="A62" s="324">
        <v>28</v>
      </c>
      <c r="B62" s="556"/>
      <c r="C62" s="557" t="s">
        <v>2398</v>
      </c>
      <c r="D62" s="327" t="s">
        <v>183</v>
      </c>
      <c r="E62" s="328">
        <v>1</v>
      </c>
      <c r="F62" s="328"/>
      <c r="G62" s="329">
        <f t="shared" si="1"/>
        <v>0</v>
      </c>
    </row>
    <row r="63" spans="1:7" ht="15" customHeight="1">
      <c r="A63" s="324">
        <v>29</v>
      </c>
      <c r="B63" s="558"/>
      <c r="C63" s="326" t="s">
        <v>2399</v>
      </c>
      <c r="D63" s="327" t="s">
        <v>183</v>
      </c>
      <c r="E63" s="328">
        <v>3</v>
      </c>
      <c r="F63" s="328"/>
      <c r="G63" s="329">
        <f t="shared" si="1"/>
        <v>0</v>
      </c>
    </row>
    <row r="64" spans="1:7" ht="15" customHeight="1">
      <c r="A64" s="324">
        <v>30</v>
      </c>
      <c r="B64" s="557"/>
      <c r="C64" s="326" t="s">
        <v>2400</v>
      </c>
      <c r="D64" s="327" t="s">
        <v>183</v>
      </c>
      <c r="E64" s="328">
        <v>2</v>
      </c>
      <c r="F64" s="328"/>
      <c r="G64" s="329">
        <f t="shared" si="1"/>
        <v>0</v>
      </c>
    </row>
    <row r="65" spans="1:7" ht="15" customHeight="1">
      <c r="A65" s="324">
        <v>31</v>
      </c>
      <c r="B65" s="557"/>
      <c r="C65" s="326" t="s">
        <v>2401</v>
      </c>
      <c r="D65" s="327" t="s">
        <v>183</v>
      </c>
      <c r="E65" s="328">
        <v>1</v>
      </c>
      <c r="F65" s="328"/>
      <c r="G65" s="329">
        <f t="shared" si="1"/>
        <v>0</v>
      </c>
    </row>
    <row r="66" spans="1:7" ht="15" customHeight="1">
      <c r="A66" s="324">
        <v>32</v>
      </c>
      <c r="B66" s="557"/>
      <c r="C66" s="326" t="s">
        <v>2402</v>
      </c>
      <c r="D66" s="327" t="s">
        <v>183</v>
      </c>
      <c r="E66" s="328">
        <v>3</v>
      </c>
      <c r="F66" s="328"/>
      <c r="G66" s="329">
        <f t="shared" si="1"/>
        <v>0</v>
      </c>
    </row>
    <row r="67" spans="1:7" ht="15" customHeight="1">
      <c r="A67" s="324">
        <v>33</v>
      </c>
      <c r="B67" s="557"/>
      <c r="C67" s="326" t="s">
        <v>2403</v>
      </c>
      <c r="D67" s="327" t="s">
        <v>183</v>
      </c>
      <c r="E67" s="328">
        <v>6</v>
      </c>
      <c r="F67" s="328"/>
      <c r="G67" s="329">
        <f t="shared" si="1"/>
        <v>0</v>
      </c>
    </row>
    <row r="68" spans="1:7" ht="15" customHeight="1">
      <c r="A68" s="324">
        <v>34</v>
      </c>
      <c r="B68" s="557"/>
      <c r="C68" s="326" t="s">
        <v>2404</v>
      </c>
      <c r="D68" s="327" t="s">
        <v>183</v>
      </c>
      <c r="E68" s="328">
        <v>3</v>
      </c>
      <c r="F68" s="328"/>
      <c r="G68" s="329">
        <f t="shared" si="1"/>
        <v>0</v>
      </c>
    </row>
    <row r="69" spans="1:7" ht="15" customHeight="1">
      <c r="A69" s="324">
        <v>35</v>
      </c>
      <c r="B69" s="557"/>
      <c r="C69" s="326" t="s">
        <v>2405</v>
      </c>
      <c r="D69" s="327" t="s">
        <v>183</v>
      </c>
      <c r="E69" s="328">
        <v>2</v>
      </c>
      <c r="F69" s="328"/>
      <c r="G69" s="329">
        <f t="shared" si="1"/>
        <v>0</v>
      </c>
    </row>
    <row r="70" spans="1:7" ht="15" customHeight="1">
      <c r="A70" s="324">
        <v>36</v>
      </c>
      <c r="B70" s="557"/>
      <c r="C70" s="326" t="s">
        <v>2406</v>
      </c>
      <c r="D70" s="327" t="s">
        <v>183</v>
      </c>
      <c r="E70" s="328">
        <v>5</v>
      </c>
      <c r="F70" s="328"/>
      <c r="G70" s="329">
        <f t="shared" si="1"/>
        <v>0</v>
      </c>
    </row>
    <row r="71" spans="1:7" ht="15" customHeight="1">
      <c r="A71" s="324">
        <v>37</v>
      </c>
      <c r="B71" s="557"/>
      <c r="C71" s="326" t="s">
        <v>2407</v>
      </c>
      <c r="D71" s="327" t="s">
        <v>183</v>
      </c>
      <c r="E71" s="328">
        <v>3</v>
      </c>
      <c r="F71" s="328"/>
      <c r="G71" s="329">
        <f t="shared" si="1"/>
        <v>0</v>
      </c>
    </row>
    <row r="72" spans="1:7" ht="15" customHeight="1">
      <c r="A72" s="324">
        <v>38</v>
      </c>
      <c r="B72" s="557"/>
      <c r="C72" s="326" t="s">
        <v>2408</v>
      </c>
      <c r="D72" s="327" t="s">
        <v>183</v>
      </c>
      <c r="E72" s="328">
        <v>8</v>
      </c>
      <c r="F72" s="328"/>
      <c r="G72" s="329">
        <f t="shared" si="1"/>
        <v>0</v>
      </c>
    </row>
    <row r="73" spans="1:7" ht="15" customHeight="1">
      <c r="A73" s="324">
        <v>39</v>
      </c>
      <c r="B73" s="557"/>
      <c r="C73" s="326" t="s">
        <v>2409</v>
      </c>
      <c r="D73" s="327" t="s">
        <v>183</v>
      </c>
      <c r="E73" s="328">
        <v>13</v>
      </c>
      <c r="F73" s="328"/>
      <c r="G73" s="329">
        <f t="shared" si="1"/>
        <v>0</v>
      </c>
    </row>
    <row r="74" spans="1:7" ht="15" customHeight="1">
      <c r="A74" s="324">
        <v>40</v>
      </c>
      <c r="B74" s="557"/>
      <c r="C74" s="326" t="s">
        <v>2410</v>
      </c>
      <c r="D74" s="327" t="s">
        <v>183</v>
      </c>
      <c r="E74" s="328">
        <v>7</v>
      </c>
      <c r="F74" s="328"/>
      <c r="G74" s="329">
        <f t="shared" si="1"/>
        <v>0</v>
      </c>
    </row>
    <row r="75" spans="1:7" ht="15" customHeight="1">
      <c r="A75" s="324">
        <v>41</v>
      </c>
      <c r="B75" s="557"/>
      <c r="C75" s="326" t="s">
        <v>2411</v>
      </c>
      <c r="D75" s="327" t="s">
        <v>183</v>
      </c>
      <c r="E75" s="328">
        <v>5</v>
      </c>
      <c r="F75" s="328"/>
      <c r="G75" s="329">
        <f t="shared" si="1"/>
        <v>0</v>
      </c>
    </row>
    <row r="76" spans="1:7" ht="15" customHeight="1">
      <c r="A76" s="324">
        <v>42</v>
      </c>
      <c r="B76" s="557"/>
      <c r="C76" s="326" t="s">
        <v>2412</v>
      </c>
      <c r="D76" s="327" t="s">
        <v>183</v>
      </c>
      <c r="E76" s="328">
        <v>2</v>
      </c>
      <c r="F76" s="328"/>
      <c r="G76" s="329">
        <f t="shared" si="1"/>
        <v>0</v>
      </c>
    </row>
    <row r="77" spans="1:7" ht="15" customHeight="1">
      <c r="A77" s="324">
        <v>43</v>
      </c>
      <c r="B77" s="325"/>
      <c r="C77" s="326" t="s">
        <v>2413</v>
      </c>
      <c r="D77" s="327" t="s">
        <v>183</v>
      </c>
      <c r="E77" s="328">
        <v>3</v>
      </c>
      <c r="F77" s="328"/>
      <c r="G77" s="329">
        <f t="shared" si="1"/>
        <v>0</v>
      </c>
    </row>
    <row r="78" spans="1:7" ht="15" customHeight="1">
      <c r="A78" s="324">
        <v>44</v>
      </c>
      <c r="B78" s="325"/>
      <c r="C78" s="326" t="s">
        <v>1525</v>
      </c>
      <c r="D78" s="327" t="s">
        <v>1094</v>
      </c>
      <c r="E78" s="328">
        <v>42</v>
      </c>
      <c r="F78" s="328"/>
      <c r="G78" s="329">
        <f t="shared" si="1"/>
        <v>0</v>
      </c>
    </row>
    <row r="79" spans="1:7" ht="15" customHeight="1">
      <c r="A79" s="324">
        <v>45</v>
      </c>
      <c r="B79" s="325"/>
      <c r="C79" s="326" t="s">
        <v>2414</v>
      </c>
      <c r="D79" s="327" t="s">
        <v>187</v>
      </c>
      <c r="E79" s="328">
        <v>38</v>
      </c>
      <c r="F79" s="328"/>
      <c r="G79" s="329">
        <f t="shared" si="1"/>
        <v>0</v>
      </c>
    </row>
    <row r="80" spans="1:7" ht="15" customHeight="1">
      <c r="A80" s="324">
        <v>46</v>
      </c>
      <c r="B80" s="325"/>
      <c r="C80" s="326" t="s">
        <v>2415</v>
      </c>
      <c r="D80" s="327" t="s">
        <v>309</v>
      </c>
      <c r="E80" s="328">
        <v>2.2999999999999998</v>
      </c>
      <c r="F80" s="328"/>
      <c r="G80" s="329">
        <f t="shared" si="1"/>
        <v>0</v>
      </c>
    </row>
    <row r="81" spans="1:7" ht="15" customHeight="1">
      <c r="A81" s="324">
        <v>47</v>
      </c>
      <c r="B81" s="325"/>
      <c r="C81" s="326" t="s">
        <v>2367</v>
      </c>
      <c r="D81" s="327" t="s">
        <v>255</v>
      </c>
      <c r="E81" s="328">
        <v>1.9</v>
      </c>
      <c r="F81" s="328"/>
      <c r="G81" s="329">
        <f t="shared" si="1"/>
        <v>0</v>
      </c>
    </row>
    <row r="82" spans="1:7" ht="15" customHeight="1">
      <c r="A82" s="324">
        <v>48</v>
      </c>
      <c r="B82" s="325"/>
      <c r="C82" s="326" t="s">
        <v>2416</v>
      </c>
      <c r="D82" s="327" t="s">
        <v>190</v>
      </c>
      <c r="E82" s="328">
        <v>95</v>
      </c>
      <c r="F82" s="328"/>
      <c r="G82" s="329">
        <f t="shared" si="1"/>
        <v>0</v>
      </c>
    </row>
    <row r="83" spans="1:7" ht="15" customHeight="1">
      <c r="A83" s="324">
        <v>49</v>
      </c>
      <c r="B83" s="335"/>
      <c r="C83" s="326" t="s">
        <v>2417</v>
      </c>
      <c r="D83" s="327" t="s">
        <v>187</v>
      </c>
      <c r="E83" s="328">
        <v>22</v>
      </c>
      <c r="F83" s="328"/>
      <c r="G83" s="329">
        <f t="shared" si="1"/>
        <v>0</v>
      </c>
    </row>
    <row r="84" spans="1:7" ht="15" customHeight="1">
      <c r="A84" s="324">
        <v>50</v>
      </c>
      <c r="B84" s="325"/>
      <c r="C84" s="326" t="s">
        <v>2418</v>
      </c>
      <c r="D84" s="327" t="s">
        <v>12</v>
      </c>
      <c r="E84" s="328">
        <v>2620.6559999999999</v>
      </c>
      <c r="F84" s="328"/>
      <c r="G84" s="329">
        <f t="shared" si="1"/>
        <v>0</v>
      </c>
    </row>
    <row r="85" spans="1:7" ht="15" customHeight="1">
      <c r="A85" s="330"/>
      <c r="B85" s="331" t="s">
        <v>94</v>
      </c>
      <c r="C85" s="332" t="s">
        <v>2419</v>
      </c>
      <c r="D85" s="330"/>
      <c r="E85" s="333"/>
      <c r="F85" s="333"/>
      <c r="G85" s="334">
        <f>SUM(G35:G84)</f>
        <v>0</v>
      </c>
    </row>
    <row r="86" spans="1:7" ht="15" customHeight="1">
      <c r="A86" s="318" t="s">
        <v>90</v>
      </c>
      <c r="B86" s="319">
        <v>724</v>
      </c>
      <c r="C86" s="320" t="s">
        <v>2420</v>
      </c>
      <c r="D86" s="321"/>
      <c r="E86" s="322"/>
      <c r="F86" s="322"/>
      <c r="G86" s="323"/>
    </row>
    <row r="87" spans="1:7" ht="15" customHeight="1">
      <c r="A87" s="324">
        <v>1</v>
      </c>
      <c r="B87" s="325"/>
      <c r="C87" s="557" t="s">
        <v>2421</v>
      </c>
      <c r="D87" s="327" t="s">
        <v>309</v>
      </c>
      <c r="E87" s="328">
        <v>21</v>
      </c>
      <c r="F87" s="328"/>
      <c r="G87" s="329">
        <f>F87*E87</f>
        <v>0</v>
      </c>
    </row>
    <row r="88" spans="1:7" ht="15" customHeight="1">
      <c r="A88" s="324">
        <f>A87+1</f>
        <v>2</v>
      </c>
      <c r="B88" s="325"/>
      <c r="C88" s="557" t="s">
        <v>2422</v>
      </c>
      <c r="D88" s="327" t="s">
        <v>93</v>
      </c>
      <c r="E88" s="328">
        <v>4</v>
      </c>
      <c r="F88" s="328"/>
      <c r="G88" s="329">
        <f>F88*E88</f>
        <v>0</v>
      </c>
    </row>
    <row r="89" spans="1:7" ht="15" customHeight="1">
      <c r="A89" s="324">
        <f>A88+1</f>
        <v>3</v>
      </c>
      <c r="B89" s="325"/>
      <c r="C89" s="557" t="s">
        <v>2423</v>
      </c>
      <c r="D89" s="327" t="s">
        <v>93</v>
      </c>
      <c r="E89" s="328">
        <v>4</v>
      </c>
      <c r="F89" s="328"/>
      <c r="G89" s="329">
        <f>F89*E89</f>
        <v>0</v>
      </c>
    </row>
    <row r="90" spans="1:7" ht="15" customHeight="1">
      <c r="A90" s="324">
        <f>A89+1</f>
        <v>4</v>
      </c>
      <c r="B90" s="335"/>
      <c r="C90" s="337" t="s">
        <v>2424</v>
      </c>
      <c r="D90" s="327" t="s">
        <v>109</v>
      </c>
      <c r="E90" s="328">
        <v>1</v>
      </c>
      <c r="F90" s="328"/>
      <c r="G90" s="329">
        <f>F90*E90</f>
        <v>0</v>
      </c>
    </row>
    <row r="91" spans="1:7" ht="15" customHeight="1">
      <c r="A91" s="324">
        <f>A90+1</f>
        <v>5</v>
      </c>
      <c r="B91" s="325"/>
      <c r="C91" s="326" t="s">
        <v>2425</v>
      </c>
      <c r="D91" s="327" t="s">
        <v>12</v>
      </c>
      <c r="E91" s="328">
        <v>799.58</v>
      </c>
      <c r="F91" s="328"/>
      <c r="G91" s="329">
        <f>F91*E91</f>
        <v>0</v>
      </c>
    </row>
    <row r="92" spans="1:7" ht="15" customHeight="1">
      <c r="A92" s="330"/>
      <c r="B92" s="331" t="s">
        <v>94</v>
      </c>
      <c r="C92" s="332" t="s">
        <v>2426</v>
      </c>
      <c r="D92" s="330"/>
      <c r="E92" s="333"/>
      <c r="F92" s="333"/>
      <c r="G92" s="334">
        <f>SUM(G87:G91)</f>
        <v>0</v>
      </c>
    </row>
    <row r="93" spans="1:7" ht="15" customHeight="1">
      <c r="A93" s="318" t="s">
        <v>90</v>
      </c>
      <c r="B93" s="319">
        <v>725</v>
      </c>
      <c r="C93" s="320" t="s">
        <v>2427</v>
      </c>
      <c r="D93" s="321"/>
      <c r="E93" s="322"/>
      <c r="F93" s="322"/>
      <c r="G93" s="323"/>
    </row>
    <row r="94" spans="1:7" ht="15" customHeight="1">
      <c r="A94" s="324">
        <v>1</v>
      </c>
      <c r="B94" s="335"/>
      <c r="C94" s="337" t="s">
        <v>2428</v>
      </c>
      <c r="D94" s="327" t="s">
        <v>109</v>
      </c>
      <c r="E94" s="328">
        <v>1</v>
      </c>
      <c r="F94" s="328"/>
      <c r="G94" s="329">
        <f>F94*E94</f>
        <v>0</v>
      </c>
    </row>
    <row r="95" spans="1:7" ht="15" customHeight="1">
      <c r="A95" s="324">
        <f>A94+1</f>
        <v>2</v>
      </c>
      <c r="B95" s="325"/>
      <c r="C95" s="559" t="s">
        <v>2429</v>
      </c>
      <c r="D95" s="327" t="s">
        <v>183</v>
      </c>
      <c r="E95" s="328">
        <v>1</v>
      </c>
      <c r="F95" s="328"/>
      <c r="G95" s="329">
        <f t="shared" ref="G95:G101" si="2">F95*E95</f>
        <v>0</v>
      </c>
    </row>
    <row r="96" spans="1:7" ht="15" customHeight="1">
      <c r="A96" s="324">
        <f t="shared" ref="A96:A101" si="3">A95+1</f>
        <v>3</v>
      </c>
      <c r="B96" s="557"/>
      <c r="C96" s="326" t="s">
        <v>2430</v>
      </c>
      <c r="D96" s="327" t="s">
        <v>183</v>
      </c>
      <c r="E96" s="328">
        <v>1</v>
      </c>
      <c r="F96" s="328"/>
      <c r="G96" s="329">
        <f t="shared" si="2"/>
        <v>0</v>
      </c>
    </row>
    <row r="97" spans="1:7" ht="15" customHeight="1">
      <c r="A97" s="324">
        <f t="shared" si="3"/>
        <v>4</v>
      </c>
      <c r="B97" s="560"/>
      <c r="C97" s="561" t="s">
        <v>2431</v>
      </c>
      <c r="D97" s="562" t="s">
        <v>183</v>
      </c>
      <c r="E97" s="328">
        <v>1</v>
      </c>
      <c r="F97" s="328"/>
      <c r="G97" s="329">
        <f t="shared" si="2"/>
        <v>0</v>
      </c>
    </row>
    <row r="98" spans="1:7" ht="15" customHeight="1">
      <c r="A98" s="324">
        <f t="shared" si="3"/>
        <v>5</v>
      </c>
      <c r="B98" s="325"/>
      <c r="C98" s="326" t="s">
        <v>1525</v>
      </c>
      <c r="D98" s="327" t="s">
        <v>1094</v>
      </c>
      <c r="E98" s="328">
        <v>4</v>
      </c>
      <c r="F98" s="328"/>
      <c r="G98" s="329">
        <f t="shared" si="2"/>
        <v>0</v>
      </c>
    </row>
    <row r="99" spans="1:7" ht="15" customHeight="1">
      <c r="A99" s="324">
        <f t="shared" si="3"/>
        <v>6</v>
      </c>
      <c r="B99" s="560"/>
      <c r="C99" s="561" t="s">
        <v>2432</v>
      </c>
      <c r="D99" s="562" t="s">
        <v>183</v>
      </c>
      <c r="E99" s="328">
        <v>1</v>
      </c>
      <c r="F99" s="328"/>
      <c r="G99" s="329">
        <f t="shared" si="2"/>
        <v>0</v>
      </c>
    </row>
    <row r="100" spans="1:7" ht="15" customHeight="1">
      <c r="A100" s="324">
        <f t="shared" si="3"/>
        <v>7</v>
      </c>
      <c r="B100" s="325"/>
      <c r="C100" s="326" t="s">
        <v>2433</v>
      </c>
      <c r="D100" s="562" t="s">
        <v>183</v>
      </c>
      <c r="E100" s="328">
        <v>1</v>
      </c>
      <c r="F100" s="328"/>
      <c r="G100" s="329">
        <f t="shared" si="2"/>
        <v>0</v>
      </c>
    </row>
    <row r="101" spans="1:7" ht="15" customHeight="1">
      <c r="A101" s="324">
        <f t="shared" si="3"/>
        <v>8</v>
      </c>
      <c r="B101" s="325"/>
      <c r="C101" s="326" t="s">
        <v>2434</v>
      </c>
      <c r="D101" s="327" t="s">
        <v>12</v>
      </c>
      <c r="E101" s="328">
        <v>1356.9</v>
      </c>
      <c r="F101" s="328"/>
      <c r="G101" s="329">
        <f t="shared" si="2"/>
        <v>0</v>
      </c>
    </row>
    <row r="102" spans="1:7" ht="15" customHeight="1">
      <c r="A102" s="330"/>
      <c r="B102" s="331" t="s">
        <v>94</v>
      </c>
      <c r="C102" s="332" t="s">
        <v>2435</v>
      </c>
      <c r="D102" s="330"/>
      <c r="E102" s="333"/>
      <c r="F102" s="333"/>
      <c r="G102" s="334">
        <f>SUM(G94:G101)</f>
        <v>0</v>
      </c>
    </row>
    <row r="103" spans="1:7" ht="15" customHeight="1">
      <c r="A103" s="318" t="s">
        <v>90</v>
      </c>
      <c r="B103" s="319">
        <v>726</v>
      </c>
      <c r="C103" s="320" t="s">
        <v>2436</v>
      </c>
      <c r="D103" s="321"/>
      <c r="E103" s="322"/>
      <c r="F103" s="322"/>
      <c r="G103" s="323"/>
    </row>
    <row r="104" spans="1:7" ht="15" customHeight="1">
      <c r="A104" s="324">
        <v>1</v>
      </c>
      <c r="B104" s="563"/>
      <c r="C104" s="326" t="s">
        <v>2437</v>
      </c>
      <c r="D104" s="327" t="s">
        <v>109</v>
      </c>
      <c r="E104" s="328">
        <v>4</v>
      </c>
      <c r="F104" s="328"/>
      <c r="G104" s="329">
        <f>F104*E104</f>
        <v>0</v>
      </c>
    </row>
    <row r="105" spans="1:7" ht="15" customHeight="1">
      <c r="A105" s="324">
        <v>2</v>
      </c>
      <c r="B105" s="563"/>
      <c r="C105" s="326" t="s">
        <v>2438</v>
      </c>
      <c r="D105" s="327" t="s">
        <v>109</v>
      </c>
      <c r="E105" s="328">
        <v>4</v>
      </c>
      <c r="F105" s="328"/>
      <c r="G105" s="329">
        <f t="shared" ref="G105:G132" si="4">F105*E105</f>
        <v>0</v>
      </c>
    </row>
    <row r="106" spans="1:7" ht="15" customHeight="1">
      <c r="A106" s="324">
        <v>3</v>
      </c>
      <c r="B106" s="563"/>
      <c r="C106" s="326" t="s">
        <v>2439</v>
      </c>
      <c r="D106" s="327" t="s">
        <v>109</v>
      </c>
      <c r="E106" s="328">
        <v>4</v>
      </c>
      <c r="F106" s="328"/>
      <c r="G106" s="329">
        <f t="shared" si="4"/>
        <v>0</v>
      </c>
    </row>
    <row r="107" spans="1:7" ht="15" customHeight="1">
      <c r="A107" s="324">
        <v>4</v>
      </c>
      <c r="B107" s="325"/>
      <c r="C107" s="326" t="s">
        <v>2440</v>
      </c>
      <c r="D107" s="327" t="s">
        <v>109</v>
      </c>
      <c r="E107" s="328">
        <v>11</v>
      </c>
      <c r="F107" s="328"/>
      <c r="G107" s="329">
        <f t="shared" si="4"/>
        <v>0</v>
      </c>
    </row>
    <row r="108" spans="1:7" ht="15" customHeight="1">
      <c r="A108" s="324">
        <v>5</v>
      </c>
      <c r="B108" s="563"/>
      <c r="C108" s="326" t="s">
        <v>2441</v>
      </c>
      <c r="D108" s="327" t="s">
        <v>109</v>
      </c>
      <c r="E108" s="328">
        <v>11</v>
      </c>
      <c r="F108" s="328"/>
      <c r="G108" s="329">
        <f t="shared" si="4"/>
        <v>0</v>
      </c>
    </row>
    <row r="109" spans="1:7" ht="15" customHeight="1">
      <c r="A109" s="324">
        <v>6</v>
      </c>
      <c r="B109" s="325"/>
      <c r="C109" s="326" t="s">
        <v>2442</v>
      </c>
      <c r="D109" s="327" t="s">
        <v>109</v>
      </c>
      <c r="E109" s="328">
        <v>11</v>
      </c>
      <c r="F109" s="328"/>
      <c r="G109" s="329">
        <f t="shared" si="4"/>
        <v>0</v>
      </c>
    </row>
    <row r="110" spans="1:7" ht="15" customHeight="1">
      <c r="A110" s="324">
        <v>7</v>
      </c>
      <c r="B110" s="563"/>
      <c r="C110" s="326" t="s">
        <v>2443</v>
      </c>
      <c r="D110" s="327" t="s">
        <v>109</v>
      </c>
      <c r="E110" s="328">
        <v>11</v>
      </c>
      <c r="F110" s="328"/>
      <c r="G110" s="329">
        <f t="shared" si="4"/>
        <v>0</v>
      </c>
    </row>
    <row r="111" spans="1:7" ht="15" customHeight="1">
      <c r="A111" s="324">
        <v>8</v>
      </c>
      <c r="B111" s="325"/>
      <c r="C111" s="326" t="s">
        <v>2444</v>
      </c>
      <c r="D111" s="327" t="s">
        <v>109</v>
      </c>
      <c r="E111" s="328">
        <v>3</v>
      </c>
      <c r="F111" s="328"/>
      <c r="G111" s="329">
        <f t="shared" si="4"/>
        <v>0</v>
      </c>
    </row>
    <row r="112" spans="1:7" ht="15" customHeight="1">
      <c r="A112" s="324">
        <v>9</v>
      </c>
      <c r="B112" s="325"/>
      <c r="C112" s="326" t="s">
        <v>2445</v>
      </c>
      <c r="D112" s="327" t="s">
        <v>109</v>
      </c>
      <c r="E112" s="328">
        <v>3</v>
      </c>
      <c r="F112" s="328"/>
      <c r="G112" s="329">
        <f t="shared" si="4"/>
        <v>0</v>
      </c>
    </row>
    <row r="113" spans="1:7" ht="15" customHeight="1">
      <c r="A113" s="324">
        <v>10</v>
      </c>
      <c r="B113" s="325"/>
      <c r="C113" s="326" t="s">
        <v>2446</v>
      </c>
      <c r="D113" s="327" t="s">
        <v>109</v>
      </c>
      <c r="E113" s="328">
        <v>3</v>
      </c>
      <c r="F113" s="328"/>
      <c r="G113" s="329">
        <f t="shared" si="4"/>
        <v>0</v>
      </c>
    </row>
    <row r="114" spans="1:7" ht="15" customHeight="1">
      <c r="A114" s="324">
        <v>11</v>
      </c>
      <c r="B114" s="325"/>
      <c r="C114" s="326" t="s">
        <v>2447</v>
      </c>
      <c r="D114" s="327" t="s">
        <v>109</v>
      </c>
      <c r="E114" s="328">
        <v>1</v>
      </c>
      <c r="F114" s="328"/>
      <c r="G114" s="329">
        <f t="shared" si="4"/>
        <v>0</v>
      </c>
    </row>
    <row r="115" spans="1:7" ht="15" customHeight="1">
      <c r="A115" s="324">
        <v>12</v>
      </c>
      <c r="B115" s="563"/>
      <c r="C115" s="326" t="s">
        <v>2448</v>
      </c>
      <c r="D115" s="327" t="s">
        <v>109</v>
      </c>
      <c r="E115" s="328">
        <v>1</v>
      </c>
      <c r="F115" s="328"/>
      <c r="G115" s="329">
        <f t="shared" si="4"/>
        <v>0</v>
      </c>
    </row>
    <row r="116" spans="1:7" ht="15" customHeight="1">
      <c r="A116" s="324">
        <v>13</v>
      </c>
      <c r="B116" s="325"/>
      <c r="C116" s="326" t="s">
        <v>2449</v>
      </c>
      <c r="D116" s="327" t="s">
        <v>109</v>
      </c>
      <c r="E116" s="328">
        <v>2</v>
      </c>
      <c r="F116" s="328"/>
      <c r="G116" s="329">
        <f t="shared" si="4"/>
        <v>0</v>
      </c>
    </row>
    <row r="117" spans="1:7" ht="15" customHeight="1">
      <c r="A117" s="324">
        <v>14</v>
      </c>
      <c r="B117" s="325"/>
      <c r="C117" s="326" t="s">
        <v>2450</v>
      </c>
      <c r="D117" s="327" t="s">
        <v>109</v>
      </c>
      <c r="E117" s="328">
        <v>2</v>
      </c>
      <c r="F117" s="328"/>
      <c r="G117" s="329">
        <f t="shared" si="4"/>
        <v>0</v>
      </c>
    </row>
    <row r="118" spans="1:7" ht="15" customHeight="1">
      <c r="A118" s="324">
        <v>15</v>
      </c>
      <c r="B118" s="563"/>
      <c r="C118" s="326" t="s">
        <v>2451</v>
      </c>
      <c r="D118" s="327" t="s">
        <v>109</v>
      </c>
      <c r="E118" s="328">
        <v>2</v>
      </c>
      <c r="F118" s="328"/>
      <c r="G118" s="329">
        <f t="shared" si="4"/>
        <v>0</v>
      </c>
    </row>
    <row r="119" spans="1:7" ht="15" customHeight="1">
      <c r="A119" s="324">
        <v>16</v>
      </c>
      <c r="B119" s="325"/>
      <c r="C119" s="326" t="s">
        <v>2452</v>
      </c>
      <c r="D119" s="327" t="s">
        <v>183</v>
      </c>
      <c r="E119" s="328">
        <v>4</v>
      </c>
      <c r="F119" s="328"/>
      <c r="G119" s="329">
        <f t="shared" si="4"/>
        <v>0</v>
      </c>
    </row>
    <row r="120" spans="1:7" ht="15" customHeight="1">
      <c r="A120" s="324">
        <v>17</v>
      </c>
      <c r="B120" s="325"/>
      <c r="C120" s="326" t="s">
        <v>2453</v>
      </c>
      <c r="D120" s="327" t="s">
        <v>183</v>
      </c>
      <c r="E120" s="328">
        <v>36</v>
      </c>
      <c r="F120" s="328"/>
      <c r="G120" s="329">
        <f t="shared" si="4"/>
        <v>0</v>
      </c>
    </row>
    <row r="121" spans="1:7" ht="15" customHeight="1">
      <c r="A121" s="324">
        <v>18</v>
      </c>
      <c r="B121" s="325"/>
      <c r="C121" s="326" t="s">
        <v>2454</v>
      </c>
      <c r="D121" s="327" t="s">
        <v>183</v>
      </c>
      <c r="E121" s="328">
        <v>13</v>
      </c>
      <c r="F121" s="328"/>
      <c r="G121" s="329">
        <f t="shared" si="4"/>
        <v>0</v>
      </c>
    </row>
    <row r="122" spans="1:7" ht="15" customHeight="1">
      <c r="A122" s="324">
        <v>19</v>
      </c>
      <c r="B122" s="325"/>
      <c r="C122" s="326" t="s">
        <v>2455</v>
      </c>
      <c r="D122" s="327" t="s">
        <v>183</v>
      </c>
      <c r="E122" s="328">
        <v>13</v>
      </c>
      <c r="F122" s="328"/>
      <c r="G122" s="329">
        <f t="shared" si="4"/>
        <v>0</v>
      </c>
    </row>
    <row r="123" spans="1:7" ht="15" customHeight="1">
      <c r="A123" s="324">
        <v>20</v>
      </c>
      <c r="B123" s="325"/>
      <c r="C123" s="326" t="s">
        <v>2456</v>
      </c>
      <c r="D123" s="327" t="s">
        <v>183</v>
      </c>
      <c r="E123" s="328">
        <v>2</v>
      </c>
      <c r="F123" s="328"/>
      <c r="G123" s="329">
        <f t="shared" si="4"/>
        <v>0</v>
      </c>
    </row>
    <row r="124" spans="1:7" ht="15" customHeight="1">
      <c r="A124" s="324">
        <v>21</v>
      </c>
      <c r="B124" s="325"/>
      <c r="C124" s="326" t="s">
        <v>2457</v>
      </c>
      <c r="D124" s="327" t="s">
        <v>183</v>
      </c>
      <c r="E124" s="328">
        <v>2</v>
      </c>
      <c r="F124" s="328"/>
      <c r="G124" s="329">
        <f t="shared" si="4"/>
        <v>0</v>
      </c>
    </row>
    <row r="125" spans="1:7" ht="15" customHeight="1">
      <c r="A125" s="324">
        <v>22</v>
      </c>
      <c r="B125" s="325"/>
      <c r="C125" s="326" t="s">
        <v>2458</v>
      </c>
      <c r="D125" s="327" t="s">
        <v>183</v>
      </c>
      <c r="E125" s="328">
        <v>3</v>
      </c>
      <c r="F125" s="328"/>
      <c r="G125" s="329">
        <f t="shared" si="4"/>
        <v>0</v>
      </c>
    </row>
    <row r="126" spans="1:7" ht="15" customHeight="1">
      <c r="A126" s="324">
        <v>23</v>
      </c>
      <c r="B126" s="325"/>
      <c r="C126" s="326" t="s">
        <v>2459</v>
      </c>
      <c r="D126" s="327" t="s">
        <v>183</v>
      </c>
      <c r="E126" s="328">
        <v>3</v>
      </c>
      <c r="F126" s="328"/>
      <c r="G126" s="329">
        <f t="shared" si="4"/>
        <v>0</v>
      </c>
    </row>
    <row r="127" spans="1:7" ht="15" customHeight="1">
      <c r="A127" s="324">
        <v>24</v>
      </c>
      <c r="B127" s="325"/>
      <c r="C127" s="326" t="s">
        <v>2362</v>
      </c>
      <c r="D127" s="327" t="s">
        <v>183</v>
      </c>
      <c r="E127" s="328">
        <v>17</v>
      </c>
      <c r="F127" s="328"/>
      <c r="G127" s="329">
        <f t="shared" si="4"/>
        <v>0</v>
      </c>
    </row>
    <row r="128" spans="1:7" ht="15" customHeight="1">
      <c r="A128" s="324">
        <v>25</v>
      </c>
      <c r="B128" s="325"/>
      <c r="C128" s="326" t="s">
        <v>2460</v>
      </c>
      <c r="D128" s="327" t="s">
        <v>183</v>
      </c>
      <c r="E128" s="328">
        <v>11</v>
      </c>
      <c r="F128" s="328"/>
      <c r="G128" s="329">
        <f t="shared" si="4"/>
        <v>0</v>
      </c>
    </row>
    <row r="129" spans="1:7" ht="15" customHeight="1">
      <c r="A129" s="324">
        <v>26</v>
      </c>
      <c r="B129" s="325"/>
      <c r="C129" s="326" t="s">
        <v>2461</v>
      </c>
      <c r="D129" s="327" t="s">
        <v>183</v>
      </c>
      <c r="E129" s="328">
        <v>1</v>
      </c>
      <c r="F129" s="328"/>
      <c r="G129" s="329">
        <f t="shared" si="4"/>
        <v>0</v>
      </c>
    </row>
    <row r="130" spans="1:7" ht="15" customHeight="1">
      <c r="A130" s="324">
        <v>27</v>
      </c>
      <c r="B130" s="325"/>
      <c r="C130" s="326" t="s">
        <v>2462</v>
      </c>
      <c r="D130" s="327" t="s">
        <v>183</v>
      </c>
      <c r="E130" s="328">
        <v>2</v>
      </c>
      <c r="F130" s="328"/>
      <c r="G130" s="329">
        <f t="shared" si="4"/>
        <v>0</v>
      </c>
    </row>
    <row r="131" spans="1:7" ht="15" customHeight="1">
      <c r="A131" s="324">
        <v>28</v>
      </c>
      <c r="B131" s="325"/>
      <c r="C131" s="326" t="s">
        <v>2463</v>
      </c>
      <c r="D131" s="327" t="s">
        <v>183</v>
      </c>
      <c r="E131" s="328">
        <v>3</v>
      </c>
      <c r="F131" s="328"/>
      <c r="G131" s="329">
        <f t="shared" si="4"/>
        <v>0</v>
      </c>
    </row>
    <row r="132" spans="1:7" ht="15" customHeight="1">
      <c r="A132" s="324">
        <v>29</v>
      </c>
      <c r="B132" s="325"/>
      <c r="C132" s="326" t="s">
        <v>2464</v>
      </c>
      <c r="D132" s="327" t="s">
        <v>12</v>
      </c>
      <c r="E132" s="328">
        <v>17782.2</v>
      </c>
      <c r="F132" s="328"/>
      <c r="G132" s="329">
        <f t="shared" si="4"/>
        <v>0</v>
      </c>
    </row>
    <row r="133" spans="1:7" ht="15" customHeight="1">
      <c r="A133" s="330"/>
      <c r="B133" s="331" t="s">
        <v>94</v>
      </c>
      <c r="C133" s="332" t="s">
        <v>2465</v>
      </c>
      <c r="D133" s="330"/>
      <c r="E133" s="333"/>
      <c r="F133" s="333"/>
      <c r="G133" s="334">
        <f>SUM(G104:G132)</f>
        <v>0</v>
      </c>
    </row>
    <row r="134" spans="1:7" ht="15" customHeight="1">
      <c r="A134" s="318" t="s">
        <v>90</v>
      </c>
      <c r="B134" s="319">
        <v>727</v>
      </c>
      <c r="C134" s="320" t="s">
        <v>2466</v>
      </c>
      <c r="D134" s="321"/>
      <c r="E134" s="322"/>
      <c r="F134" s="322"/>
      <c r="G134" s="323"/>
    </row>
    <row r="135" spans="1:7" ht="15" customHeight="1">
      <c r="A135" s="324">
        <v>1</v>
      </c>
      <c r="B135" s="325"/>
      <c r="C135" s="326" t="s">
        <v>2467</v>
      </c>
      <c r="D135" s="327" t="s">
        <v>183</v>
      </c>
      <c r="E135" s="328">
        <v>2</v>
      </c>
      <c r="F135" s="328"/>
      <c r="G135" s="329">
        <f>F135*E135</f>
        <v>0</v>
      </c>
    </row>
    <row r="136" spans="1:7" ht="15" customHeight="1">
      <c r="A136" s="324">
        <f>A135+1</f>
        <v>2</v>
      </c>
      <c r="B136" s="325"/>
      <c r="C136" s="326" t="s">
        <v>2468</v>
      </c>
      <c r="D136" s="327" t="s">
        <v>309</v>
      </c>
      <c r="E136" s="328">
        <v>15</v>
      </c>
      <c r="F136" s="328"/>
      <c r="G136" s="329">
        <f t="shared" ref="G136:G147" si="5">F136*E136</f>
        <v>0</v>
      </c>
    </row>
    <row r="137" spans="1:7" ht="15" customHeight="1">
      <c r="A137" s="324">
        <f t="shared" ref="A137:A172" si="6">A136+1</f>
        <v>3</v>
      </c>
      <c r="B137" s="325"/>
      <c r="C137" s="326" t="s">
        <v>2469</v>
      </c>
      <c r="D137" s="327" t="s">
        <v>309</v>
      </c>
      <c r="E137" s="328">
        <v>44</v>
      </c>
      <c r="F137" s="328"/>
      <c r="G137" s="329">
        <f t="shared" si="5"/>
        <v>0</v>
      </c>
    </row>
    <row r="138" spans="1:7" ht="15" customHeight="1">
      <c r="A138" s="324">
        <f t="shared" si="6"/>
        <v>4</v>
      </c>
      <c r="B138" s="325"/>
      <c r="C138" s="326" t="s">
        <v>2470</v>
      </c>
      <c r="D138" s="327" t="s">
        <v>309</v>
      </c>
      <c r="E138" s="328">
        <v>41</v>
      </c>
      <c r="F138" s="328"/>
      <c r="G138" s="329">
        <f t="shared" si="5"/>
        <v>0</v>
      </c>
    </row>
    <row r="139" spans="1:7" ht="15" customHeight="1">
      <c r="A139" s="324">
        <f t="shared" si="6"/>
        <v>5</v>
      </c>
      <c r="B139" s="325"/>
      <c r="C139" s="326" t="s">
        <v>2471</v>
      </c>
      <c r="D139" s="327" t="s">
        <v>309</v>
      </c>
      <c r="E139" s="328">
        <v>5</v>
      </c>
      <c r="F139" s="328"/>
      <c r="G139" s="329">
        <f t="shared" si="5"/>
        <v>0</v>
      </c>
    </row>
    <row r="140" spans="1:7" ht="15" customHeight="1">
      <c r="A140" s="324">
        <f t="shared" si="6"/>
        <v>6</v>
      </c>
      <c r="B140" s="325"/>
      <c r="C140" s="326" t="s">
        <v>2472</v>
      </c>
      <c r="D140" s="327" t="s">
        <v>183</v>
      </c>
      <c r="E140" s="328">
        <v>4</v>
      </c>
      <c r="F140" s="328"/>
      <c r="G140" s="329">
        <f t="shared" si="5"/>
        <v>0</v>
      </c>
    </row>
    <row r="141" spans="1:7" ht="15" customHeight="1">
      <c r="A141" s="324">
        <f t="shared" si="6"/>
        <v>7</v>
      </c>
      <c r="B141" s="325"/>
      <c r="C141" s="326" t="s">
        <v>2473</v>
      </c>
      <c r="D141" s="327" t="s">
        <v>109</v>
      </c>
      <c r="E141" s="328">
        <v>1</v>
      </c>
      <c r="F141" s="328"/>
      <c r="G141" s="329">
        <f t="shared" si="5"/>
        <v>0</v>
      </c>
    </row>
    <row r="142" spans="1:7" ht="15" customHeight="1">
      <c r="A142" s="324">
        <f t="shared" si="6"/>
        <v>8</v>
      </c>
      <c r="B142" s="325"/>
      <c r="C142" s="326" t="s">
        <v>2474</v>
      </c>
      <c r="D142" s="327" t="s">
        <v>183</v>
      </c>
      <c r="E142" s="328">
        <v>1</v>
      </c>
      <c r="F142" s="328"/>
      <c r="G142" s="329">
        <f t="shared" si="5"/>
        <v>0</v>
      </c>
    </row>
    <row r="143" spans="1:7" ht="15" customHeight="1">
      <c r="A143" s="324">
        <f t="shared" si="6"/>
        <v>9</v>
      </c>
      <c r="B143" s="325"/>
      <c r="C143" s="326" t="s">
        <v>2475</v>
      </c>
      <c r="D143" s="327" t="s">
        <v>183</v>
      </c>
      <c r="E143" s="328">
        <v>4</v>
      </c>
      <c r="F143" s="328"/>
      <c r="G143" s="329">
        <f t="shared" si="5"/>
        <v>0</v>
      </c>
    </row>
    <row r="144" spans="1:7" ht="15" customHeight="1">
      <c r="A144" s="324">
        <f t="shared" si="6"/>
        <v>10</v>
      </c>
      <c r="B144" s="325"/>
      <c r="C144" s="326" t="s">
        <v>2476</v>
      </c>
      <c r="D144" s="327" t="s">
        <v>183</v>
      </c>
      <c r="E144" s="328">
        <v>1</v>
      </c>
      <c r="F144" s="328"/>
      <c r="G144" s="329">
        <f t="shared" si="5"/>
        <v>0</v>
      </c>
    </row>
    <row r="145" spans="1:7" ht="15" customHeight="1">
      <c r="A145" s="324">
        <f t="shared" si="6"/>
        <v>11</v>
      </c>
      <c r="B145" s="325"/>
      <c r="C145" s="326" t="s">
        <v>2477</v>
      </c>
      <c r="D145" s="327" t="s">
        <v>183</v>
      </c>
      <c r="E145" s="328">
        <v>3</v>
      </c>
      <c r="F145" s="328"/>
      <c r="G145" s="329">
        <f t="shared" si="5"/>
        <v>0</v>
      </c>
    </row>
    <row r="146" spans="1:7" ht="15" customHeight="1">
      <c r="A146" s="324">
        <f t="shared" si="6"/>
        <v>12</v>
      </c>
      <c r="B146" s="325"/>
      <c r="C146" s="326" t="s">
        <v>2478</v>
      </c>
      <c r="D146" s="327" t="s">
        <v>183</v>
      </c>
      <c r="E146" s="328">
        <v>1</v>
      </c>
      <c r="F146" s="328"/>
      <c r="G146" s="329">
        <f t="shared" si="5"/>
        <v>0</v>
      </c>
    </row>
    <row r="147" spans="1:7" ht="15" customHeight="1">
      <c r="A147" s="324">
        <f t="shared" si="6"/>
        <v>13</v>
      </c>
      <c r="B147" s="325"/>
      <c r="C147" s="326" t="s">
        <v>2479</v>
      </c>
      <c r="D147" s="327" t="s">
        <v>183</v>
      </c>
      <c r="E147" s="328">
        <v>4</v>
      </c>
      <c r="F147" s="328"/>
      <c r="G147" s="329">
        <f t="shared" si="5"/>
        <v>0</v>
      </c>
    </row>
    <row r="148" spans="1:7" ht="15" customHeight="1">
      <c r="A148" s="324">
        <f t="shared" si="6"/>
        <v>14</v>
      </c>
      <c r="B148" s="325"/>
      <c r="C148" s="326" t="s">
        <v>2480</v>
      </c>
      <c r="D148" s="327" t="s">
        <v>183</v>
      </c>
      <c r="E148" s="328">
        <v>3</v>
      </c>
      <c r="F148" s="328"/>
      <c r="G148" s="329">
        <f>F148*E148</f>
        <v>0</v>
      </c>
    </row>
    <row r="149" spans="1:7" ht="15" customHeight="1">
      <c r="A149" s="324">
        <f t="shared" si="6"/>
        <v>15</v>
      </c>
      <c r="B149" s="325"/>
      <c r="C149" s="326" t="s">
        <v>2481</v>
      </c>
      <c r="D149" s="327" t="s">
        <v>183</v>
      </c>
      <c r="E149" s="328">
        <v>12</v>
      </c>
      <c r="F149" s="328"/>
      <c r="G149" s="329">
        <f t="shared" ref="G149:G172" si="7">F149*E149</f>
        <v>0</v>
      </c>
    </row>
    <row r="150" spans="1:7" ht="15" customHeight="1">
      <c r="A150" s="324">
        <f t="shared" si="6"/>
        <v>16</v>
      </c>
      <c r="B150" s="335"/>
      <c r="C150" s="326" t="s">
        <v>2482</v>
      </c>
      <c r="D150" s="327" t="s">
        <v>183</v>
      </c>
      <c r="E150" s="328">
        <v>3</v>
      </c>
      <c r="F150" s="328"/>
      <c r="G150" s="329">
        <f t="shared" si="7"/>
        <v>0</v>
      </c>
    </row>
    <row r="151" spans="1:7" ht="15" customHeight="1">
      <c r="A151" s="324">
        <f t="shared" si="6"/>
        <v>17</v>
      </c>
      <c r="B151" s="335"/>
      <c r="C151" s="326" t="s">
        <v>2483</v>
      </c>
      <c r="D151" s="327" t="s">
        <v>183</v>
      </c>
      <c r="E151" s="328">
        <v>3</v>
      </c>
      <c r="F151" s="328"/>
      <c r="G151" s="329">
        <f t="shared" si="7"/>
        <v>0</v>
      </c>
    </row>
    <row r="152" spans="1:7" ht="15" customHeight="1">
      <c r="A152" s="324">
        <f t="shared" si="6"/>
        <v>18</v>
      </c>
      <c r="B152" s="335"/>
      <c r="C152" s="326" t="s">
        <v>2484</v>
      </c>
      <c r="D152" s="327" t="s">
        <v>183</v>
      </c>
      <c r="E152" s="328">
        <v>3</v>
      </c>
      <c r="F152" s="328"/>
      <c r="G152" s="329">
        <f t="shared" si="7"/>
        <v>0</v>
      </c>
    </row>
    <row r="153" spans="1:7" ht="15" customHeight="1">
      <c r="A153" s="324">
        <f t="shared" si="6"/>
        <v>19</v>
      </c>
      <c r="B153" s="335"/>
      <c r="C153" s="326" t="s">
        <v>2485</v>
      </c>
      <c r="D153" s="327" t="s">
        <v>183</v>
      </c>
      <c r="E153" s="328">
        <v>3</v>
      </c>
      <c r="F153" s="328"/>
      <c r="G153" s="329">
        <f t="shared" si="7"/>
        <v>0</v>
      </c>
    </row>
    <row r="154" spans="1:7" ht="15" customHeight="1">
      <c r="A154" s="324">
        <f t="shared" si="6"/>
        <v>20</v>
      </c>
      <c r="B154" s="335"/>
      <c r="C154" s="326" t="s">
        <v>2486</v>
      </c>
      <c r="D154" s="327" t="s">
        <v>183</v>
      </c>
      <c r="E154" s="328">
        <v>3</v>
      </c>
      <c r="F154" s="328"/>
      <c r="G154" s="329">
        <f t="shared" si="7"/>
        <v>0</v>
      </c>
    </row>
    <row r="155" spans="1:7" ht="15" customHeight="1">
      <c r="A155" s="324">
        <f t="shared" si="6"/>
        <v>21</v>
      </c>
      <c r="B155" s="325"/>
      <c r="C155" s="326" t="s">
        <v>2487</v>
      </c>
      <c r="D155" s="327" t="s">
        <v>183</v>
      </c>
      <c r="E155" s="328">
        <v>3</v>
      </c>
      <c r="F155" s="328"/>
      <c r="G155" s="329">
        <f t="shared" si="7"/>
        <v>0</v>
      </c>
    </row>
    <row r="156" spans="1:7" ht="15" customHeight="1">
      <c r="A156" s="324">
        <f t="shared" si="6"/>
        <v>22</v>
      </c>
      <c r="B156" s="335"/>
      <c r="C156" s="326" t="s">
        <v>2488</v>
      </c>
      <c r="D156" s="327" t="s">
        <v>183</v>
      </c>
      <c r="E156" s="328">
        <v>1</v>
      </c>
      <c r="F156" s="328"/>
      <c r="G156" s="329">
        <f t="shared" si="7"/>
        <v>0</v>
      </c>
    </row>
    <row r="157" spans="1:7" ht="15" customHeight="1">
      <c r="A157" s="324">
        <f t="shared" si="6"/>
        <v>23</v>
      </c>
      <c r="B157" s="335"/>
      <c r="C157" s="326" t="s">
        <v>2489</v>
      </c>
      <c r="D157" s="327" t="s">
        <v>183</v>
      </c>
      <c r="E157" s="328">
        <v>3</v>
      </c>
      <c r="F157" s="328"/>
      <c r="G157" s="329">
        <f t="shared" si="7"/>
        <v>0</v>
      </c>
    </row>
    <row r="158" spans="1:7" ht="15" customHeight="1">
      <c r="A158" s="324">
        <f t="shared" si="6"/>
        <v>24</v>
      </c>
      <c r="B158" s="335"/>
      <c r="C158" s="326" t="s">
        <v>2490</v>
      </c>
      <c r="D158" s="327" t="s">
        <v>183</v>
      </c>
      <c r="E158" s="328">
        <v>3</v>
      </c>
      <c r="F158" s="328"/>
      <c r="G158" s="329">
        <f t="shared" si="7"/>
        <v>0</v>
      </c>
    </row>
    <row r="159" spans="1:7" ht="15" customHeight="1">
      <c r="A159" s="324">
        <f t="shared" si="6"/>
        <v>25</v>
      </c>
      <c r="B159" s="335"/>
      <c r="C159" s="326" t="s">
        <v>2491</v>
      </c>
      <c r="D159" s="327" t="s">
        <v>183</v>
      </c>
      <c r="E159" s="328">
        <v>3</v>
      </c>
      <c r="F159" s="328"/>
      <c r="G159" s="329">
        <f t="shared" si="7"/>
        <v>0</v>
      </c>
    </row>
    <row r="160" spans="1:7" ht="15" customHeight="1">
      <c r="A160" s="324">
        <f t="shared" si="6"/>
        <v>26</v>
      </c>
      <c r="B160" s="325"/>
      <c r="C160" s="326" t="s">
        <v>2492</v>
      </c>
      <c r="D160" s="327" t="s">
        <v>309</v>
      </c>
      <c r="E160" s="328">
        <v>6</v>
      </c>
      <c r="F160" s="328"/>
      <c r="G160" s="329">
        <f t="shared" si="7"/>
        <v>0</v>
      </c>
    </row>
    <row r="161" spans="1:7" ht="15" customHeight="1">
      <c r="A161" s="324">
        <f t="shared" si="6"/>
        <v>27</v>
      </c>
      <c r="B161" s="325"/>
      <c r="C161" s="326" t="s">
        <v>2493</v>
      </c>
      <c r="D161" s="327" t="s">
        <v>309</v>
      </c>
      <c r="E161" s="328">
        <v>3</v>
      </c>
      <c r="F161" s="328"/>
      <c r="G161" s="329">
        <f t="shared" si="7"/>
        <v>0</v>
      </c>
    </row>
    <row r="162" spans="1:7" ht="15" customHeight="1">
      <c r="A162" s="324">
        <f t="shared" si="6"/>
        <v>28</v>
      </c>
      <c r="B162" s="325"/>
      <c r="C162" s="326" t="s">
        <v>2494</v>
      </c>
      <c r="D162" s="327" t="s">
        <v>309</v>
      </c>
      <c r="E162" s="328">
        <v>3</v>
      </c>
      <c r="F162" s="328"/>
      <c r="G162" s="329">
        <f t="shared" si="7"/>
        <v>0</v>
      </c>
    </row>
    <row r="163" spans="1:7" ht="15" customHeight="1">
      <c r="A163" s="324">
        <f t="shared" si="6"/>
        <v>29</v>
      </c>
      <c r="B163" s="325"/>
      <c r="C163" s="326" t="s">
        <v>2495</v>
      </c>
      <c r="D163" s="327" t="s">
        <v>1094</v>
      </c>
      <c r="E163" s="328">
        <v>56</v>
      </c>
      <c r="F163" s="328"/>
      <c r="G163" s="329">
        <f t="shared" si="7"/>
        <v>0</v>
      </c>
    </row>
    <row r="164" spans="1:7" ht="15" customHeight="1">
      <c r="A164" s="324">
        <f t="shared" si="6"/>
        <v>30</v>
      </c>
      <c r="B164" s="325"/>
      <c r="C164" s="326" t="s">
        <v>2496</v>
      </c>
      <c r="D164" s="327" t="s">
        <v>109</v>
      </c>
      <c r="E164" s="328">
        <v>1</v>
      </c>
      <c r="F164" s="328"/>
      <c r="G164" s="329">
        <f t="shared" si="7"/>
        <v>0</v>
      </c>
    </row>
    <row r="165" spans="1:7" ht="15" customHeight="1">
      <c r="A165" s="324">
        <f t="shared" si="6"/>
        <v>31</v>
      </c>
      <c r="B165" s="325"/>
      <c r="C165" s="326" t="s">
        <v>2497</v>
      </c>
      <c r="D165" s="327" t="s">
        <v>109</v>
      </c>
      <c r="E165" s="328">
        <v>1</v>
      </c>
      <c r="F165" s="328"/>
      <c r="G165" s="329">
        <f t="shared" si="7"/>
        <v>0</v>
      </c>
    </row>
    <row r="166" spans="1:7" ht="15" customHeight="1">
      <c r="A166" s="324">
        <f t="shared" si="6"/>
        <v>32</v>
      </c>
      <c r="B166" s="325"/>
      <c r="C166" s="326" t="s">
        <v>2498</v>
      </c>
      <c r="D166" s="327" t="s">
        <v>109</v>
      </c>
      <c r="E166" s="328">
        <v>1</v>
      </c>
      <c r="F166" s="328"/>
      <c r="G166" s="329">
        <f t="shared" si="7"/>
        <v>0</v>
      </c>
    </row>
    <row r="167" spans="1:7" ht="15" customHeight="1">
      <c r="A167" s="324">
        <f t="shared" si="6"/>
        <v>33</v>
      </c>
      <c r="B167" s="325"/>
      <c r="C167" s="326" t="s">
        <v>2499</v>
      </c>
      <c r="D167" s="327" t="s">
        <v>309</v>
      </c>
      <c r="E167" s="328">
        <v>105</v>
      </c>
      <c r="F167" s="328"/>
      <c r="G167" s="329">
        <f t="shared" si="7"/>
        <v>0</v>
      </c>
    </row>
    <row r="168" spans="1:7" ht="15" customHeight="1">
      <c r="A168" s="324">
        <f t="shared" si="6"/>
        <v>34</v>
      </c>
      <c r="B168" s="325"/>
      <c r="C168" s="326" t="s">
        <v>2366</v>
      </c>
      <c r="D168" s="327" t="s">
        <v>190</v>
      </c>
      <c r="E168" s="328">
        <v>47</v>
      </c>
      <c r="F168" s="328"/>
      <c r="G168" s="329">
        <f t="shared" si="7"/>
        <v>0</v>
      </c>
    </row>
    <row r="169" spans="1:7" ht="15" customHeight="1">
      <c r="A169" s="324">
        <f t="shared" si="6"/>
        <v>35</v>
      </c>
      <c r="B169" s="325"/>
      <c r="C169" s="326" t="s">
        <v>2415</v>
      </c>
      <c r="D169" s="327" t="s">
        <v>309</v>
      </c>
      <c r="E169" s="328">
        <v>1</v>
      </c>
      <c r="F169" s="328"/>
      <c r="G169" s="329">
        <f t="shared" si="7"/>
        <v>0</v>
      </c>
    </row>
    <row r="170" spans="1:7" ht="15" customHeight="1">
      <c r="A170" s="324">
        <f t="shared" si="6"/>
        <v>36</v>
      </c>
      <c r="B170" s="335"/>
      <c r="C170" s="326" t="s">
        <v>2500</v>
      </c>
      <c r="D170" s="327" t="s">
        <v>187</v>
      </c>
      <c r="E170" s="328">
        <v>27</v>
      </c>
      <c r="F170" s="328"/>
      <c r="G170" s="329">
        <f t="shared" si="7"/>
        <v>0</v>
      </c>
    </row>
    <row r="171" spans="1:7" ht="15" customHeight="1">
      <c r="A171" s="324">
        <f t="shared" si="6"/>
        <v>37</v>
      </c>
      <c r="B171" s="325"/>
      <c r="C171" s="326" t="s">
        <v>2501</v>
      </c>
      <c r="D171" s="327" t="s">
        <v>187</v>
      </c>
      <c r="E171" s="328">
        <v>4</v>
      </c>
      <c r="F171" s="328"/>
      <c r="G171" s="329">
        <f t="shared" si="7"/>
        <v>0</v>
      </c>
    </row>
    <row r="172" spans="1:7" ht="15" customHeight="1">
      <c r="A172" s="324">
        <f t="shared" si="6"/>
        <v>38</v>
      </c>
      <c r="B172" s="325"/>
      <c r="C172" s="326" t="s">
        <v>2502</v>
      </c>
      <c r="D172" s="327" t="s">
        <v>12</v>
      </c>
      <c r="E172" s="328">
        <v>31641.698</v>
      </c>
      <c r="F172" s="328"/>
      <c r="G172" s="329">
        <f t="shared" si="7"/>
        <v>0</v>
      </c>
    </row>
    <row r="173" spans="1:7" ht="15" customHeight="1">
      <c r="A173" s="330"/>
      <c r="B173" s="331" t="s">
        <v>94</v>
      </c>
      <c r="C173" s="332" t="s">
        <v>2503</v>
      </c>
      <c r="D173" s="330"/>
      <c r="E173" s="333"/>
      <c r="F173" s="333"/>
      <c r="G173" s="334">
        <f>SUM(G135:G172)</f>
        <v>0</v>
      </c>
    </row>
    <row r="174" spans="1:7" ht="15" customHeight="1">
      <c r="A174" s="318" t="s">
        <v>90</v>
      </c>
      <c r="B174" s="319">
        <v>728</v>
      </c>
      <c r="C174" s="320" t="s">
        <v>2504</v>
      </c>
      <c r="D174" s="321"/>
      <c r="E174" s="322"/>
      <c r="F174" s="322"/>
      <c r="G174" s="323"/>
    </row>
    <row r="175" spans="1:7" ht="15" customHeight="1">
      <c r="A175" s="324">
        <v>1</v>
      </c>
      <c r="B175" s="325"/>
      <c r="C175" s="557" t="s">
        <v>2505</v>
      </c>
      <c r="D175" s="327" t="s">
        <v>109</v>
      </c>
      <c r="E175" s="328">
        <v>1</v>
      </c>
      <c r="F175" s="328"/>
      <c r="G175" s="329">
        <f>F175*E175</f>
        <v>0</v>
      </c>
    </row>
    <row r="176" spans="1:7" ht="15" customHeight="1">
      <c r="A176" s="324">
        <v>2</v>
      </c>
      <c r="B176" s="325"/>
      <c r="C176" s="326" t="s">
        <v>2374</v>
      </c>
      <c r="D176" s="327" t="s">
        <v>309</v>
      </c>
      <c r="E176" s="328">
        <v>136</v>
      </c>
      <c r="F176" s="328"/>
      <c r="G176" s="329">
        <f t="shared" ref="G176:G190" si="8">F176*E176</f>
        <v>0</v>
      </c>
    </row>
    <row r="177" spans="1:7" ht="15" customHeight="1">
      <c r="A177" s="324">
        <v>3</v>
      </c>
      <c r="B177" s="325"/>
      <c r="C177" s="326" t="s">
        <v>2376</v>
      </c>
      <c r="D177" s="327" t="s">
        <v>309</v>
      </c>
      <c r="E177" s="328">
        <v>75</v>
      </c>
      <c r="F177" s="328"/>
      <c r="G177" s="329">
        <f t="shared" si="8"/>
        <v>0</v>
      </c>
    </row>
    <row r="178" spans="1:7" ht="15" customHeight="1">
      <c r="A178" s="324">
        <v>4</v>
      </c>
      <c r="B178" s="325"/>
      <c r="C178" s="326" t="s">
        <v>2506</v>
      </c>
      <c r="D178" s="327" t="s">
        <v>309</v>
      </c>
      <c r="E178" s="328">
        <v>211</v>
      </c>
      <c r="F178" s="328"/>
      <c r="G178" s="329">
        <f t="shared" si="8"/>
        <v>0</v>
      </c>
    </row>
    <row r="179" spans="1:7" ht="15" customHeight="1">
      <c r="A179" s="324">
        <v>5</v>
      </c>
      <c r="B179" s="325"/>
      <c r="C179" s="326" t="s">
        <v>2381</v>
      </c>
      <c r="D179" s="327" t="s">
        <v>183</v>
      </c>
      <c r="E179" s="328">
        <v>11</v>
      </c>
      <c r="F179" s="328"/>
      <c r="G179" s="329">
        <f t="shared" si="8"/>
        <v>0</v>
      </c>
    </row>
    <row r="180" spans="1:7" ht="15" customHeight="1">
      <c r="A180" s="324">
        <v>6</v>
      </c>
      <c r="B180" s="325"/>
      <c r="C180" s="326" t="s">
        <v>2507</v>
      </c>
      <c r="D180" s="327" t="s">
        <v>183</v>
      </c>
      <c r="E180" s="328">
        <v>3</v>
      </c>
      <c r="F180" s="328"/>
      <c r="G180" s="329">
        <f t="shared" si="8"/>
        <v>0</v>
      </c>
    </row>
    <row r="181" spans="1:7" ht="15" customHeight="1">
      <c r="A181" s="324">
        <v>7</v>
      </c>
      <c r="B181" s="325"/>
      <c r="C181" s="326" t="s">
        <v>2508</v>
      </c>
      <c r="D181" s="327" t="s">
        <v>183</v>
      </c>
      <c r="E181" s="328">
        <v>11</v>
      </c>
      <c r="F181" s="328"/>
      <c r="G181" s="329">
        <f t="shared" si="8"/>
        <v>0</v>
      </c>
    </row>
    <row r="182" spans="1:7" ht="15" customHeight="1">
      <c r="A182" s="324">
        <v>8</v>
      </c>
      <c r="B182" s="325"/>
      <c r="C182" s="326" t="s">
        <v>1525</v>
      </c>
      <c r="D182" s="327" t="s">
        <v>1094</v>
      </c>
      <c r="E182" s="328">
        <v>61</v>
      </c>
      <c r="F182" s="328"/>
      <c r="G182" s="329">
        <f t="shared" si="8"/>
        <v>0</v>
      </c>
    </row>
    <row r="183" spans="1:7" ht="15" customHeight="1">
      <c r="A183" s="324">
        <v>9</v>
      </c>
      <c r="B183" s="557"/>
      <c r="C183" s="326" t="s">
        <v>2401</v>
      </c>
      <c r="D183" s="327" t="s">
        <v>183</v>
      </c>
      <c r="E183" s="328">
        <v>3</v>
      </c>
      <c r="F183" s="328"/>
      <c r="G183" s="329">
        <f t="shared" si="8"/>
        <v>0</v>
      </c>
    </row>
    <row r="184" spans="1:7" ht="15" customHeight="1">
      <c r="A184" s="324">
        <v>10</v>
      </c>
      <c r="B184" s="558"/>
      <c r="C184" s="326" t="s">
        <v>2399</v>
      </c>
      <c r="D184" s="327" t="s">
        <v>183</v>
      </c>
      <c r="E184" s="328">
        <v>2</v>
      </c>
      <c r="F184" s="328"/>
      <c r="G184" s="329">
        <f t="shared" si="8"/>
        <v>0</v>
      </c>
    </row>
    <row r="185" spans="1:7" ht="15" customHeight="1">
      <c r="A185" s="324">
        <v>11</v>
      </c>
      <c r="B185" s="325"/>
      <c r="C185" s="326" t="s">
        <v>2509</v>
      </c>
      <c r="D185" s="327" t="s">
        <v>183</v>
      </c>
      <c r="E185" s="328">
        <v>2</v>
      </c>
      <c r="F185" s="328"/>
      <c r="G185" s="329">
        <f t="shared" si="8"/>
        <v>0</v>
      </c>
    </row>
    <row r="186" spans="1:7" ht="15" customHeight="1">
      <c r="A186" s="324">
        <v>12</v>
      </c>
      <c r="B186" s="325"/>
      <c r="C186" s="326" t="s">
        <v>2415</v>
      </c>
      <c r="D186" s="327" t="s">
        <v>309</v>
      </c>
      <c r="E186" s="328">
        <v>2</v>
      </c>
      <c r="F186" s="328"/>
      <c r="G186" s="329">
        <f t="shared" si="8"/>
        <v>0</v>
      </c>
    </row>
    <row r="187" spans="1:7" ht="15" customHeight="1">
      <c r="A187" s="324">
        <v>13</v>
      </c>
      <c r="B187" s="325"/>
      <c r="C187" s="326" t="s">
        <v>2510</v>
      </c>
      <c r="D187" s="327" t="s">
        <v>187</v>
      </c>
      <c r="E187" s="328">
        <v>6</v>
      </c>
      <c r="F187" s="328"/>
      <c r="G187" s="329">
        <f t="shared" si="8"/>
        <v>0</v>
      </c>
    </row>
    <row r="188" spans="1:7" ht="15" customHeight="1">
      <c r="A188" s="324">
        <v>14</v>
      </c>
      <c r="B188" s="325"/>
      <c r="C188" s="326" t="s">
        <v>2416</v>
      </c>
      <c r="D188" s="327" t="s">
        <v>190</v>
      </c>
      <c r="E188" s="328">
        <v>95</v>
      </c>
      <c r="F188" s="328"/>
      <c r="G188" s="329">
        <f t="shared" si="8"/>
        <v>0</v>
      </c>
    </row>
    <row r="189" spans="1:7" ht="15" customHeight="1">
      <c r="A189" s="324">
        <v>15</v>
      </c>
      <c r="B189" s="335"/>
      <c r="C189" s="326" t="s">
        <v>2417</v>
      </c>
      <c r="D189" s="327" t="s">
        <v>187</v>
      </c>
      <c r="E189" s="328">
        <v>8</v>
      </c>
      <c r="F189" s="328"/>
      <c r="G189" s="329">
        <f t="shared" si="8"/>
        <v>0</v>
      </c>
    </row>
    <row r="190" spans="1:7" ht="15" customHeight="1">
      <c r="A190" s="324">
        <v>16</v>
      </c>
      <c r="B190" s="335"/>
      <c r="C190" s="337" t="s">
        <v>2511</v>
      </c>
      <c r="D190" s="327" t="s">
        <v>12</v>
      </c>
      <c r="E190" s="328">
        <v>13705.1</v>
      </c>
      <c r="F190" s="328"/>
      <c r="G190" s="329">
        <f t="shared" si="8"/>
        <v>0</v>
      </c>
    </row>
    <row r="191" spans="1:7" ht="15" customHeight="1">
      <c r="A191" s="330"/>
      <c r="B191" s="331" t="s">
        <v>94</v>
      </c>
      <c r="C191" s="332" t="s">
        <v>2512</v>
      </c>
      <c r="D191" s="330"/>
      <c r="E191" s="333"/>
      <c r="F191" s="333"/>
      <c r="G191" s="334">
        <f>SUM(G175:G190)</f>
        <v>0</v>
      </c>
    </row>
    <row r="192" spans="1:7" ht="15" customHeight="1">
      <c r="A192" s="318" t="s">
        <v>90</v>
      </c>
      <c r="B192" s="319">
        <v>713</v>
      </c>
      <c r="C192" s="320" t="s">
        <v>924</v>
      </c>
      <c r="D192" s="321"/>
      <c r="E192" s="322"/>
      <c r="F192" s="322"/>
      <c r="G192" s="323"/>
    </row>
    <row r="193" spans="1:14" ht="15" customHeight="1">
      <c r="A193" s="564">
        <v>1</v>
      </c>
      <c r="B193" s="335"/>
      <c r="C193" s="337" t="s">
        <v>2513</v>
      </c>
      <c r="D193" s="327" t="s">
        <v>1863</v>
      </c>
      <c r="E193" s="328">
        <v>198</v>
      </c>
      <c r="F193" s="328"/>
      <c r="G193" s="329">
        <f>F193*E193</f>
        <v>0</v>
      </c>
    </row>
    <row r="194" spans="1:14" ht="15" customHeight="1">
      <c r="A194" s="324">
        <v>2</v>
      </c>
      <c r="B194" s="335"/>
      <c r="C194" s="337" t="s">
        <v>2514</v>
      </c>
      <c r="D194" s="327" t="s">
        <v>1863</v>
      </c>
      <c r="E194" s="328">
        <v>7</v>
      </c>
      <c r="F194" s="328"/>
      <c r="G194" s="329">
        <f t="shared" ref="G194:G210" si="9">F194*E194</f>
        <v>0</v>
      </c>
    </row>
    <row r="195" spans="1:14" ht="15" customHeight="1">
      <c r="A195" s="324">
        <v>3</v>
      </c>
      <c r="B195" s="335"/>
      <c r="C195" s="337" t="s">
        <v>2515</v>
      </c>
      <c r="D195" s="327" t="s">
        <v>1863</v>
      </c>
      <c r="E195" s="328">
        <v>8</v>
      </c>
      <c r="F195" s="328"/>
      <c r="G195" s="329">
        <f t="shared" si="9"/>
        <v>0</v>
      </c>
    </row>
    <row r="196" spans="1:14" ht="15" customHeight="1">
      <c r="A196" s="324">
        <v>4</v>
      </c>
      <c r="B196" s="335"/>
      <c r="C196" s="337" t="s">
        <v>2516</v>
      </c>
      <c r="D196" s="327" t="s">
        <v>1863</v>
      </c>
      <c r="E196" s="328">
        <v>6</v>
      </c>
      <c r="F196" s="328"/>
      <c r="G196" s="329">
        <f t="shared" si="9"/>
        <v>0</v>
      </c>
      <c r="N196" s="779"/>
    </row>
    <row r="197" spans="1:14" ht="15" customHeight="1">
      <c r="A197" s="324">
        <v>5</v>
      </c>
      <c r="B197" s="335"/>
      <c r="C197" s="337" t="s">
        <v>2517</v>
      </c>
      <c r="D197" s="327" t="s">
        <v>1863</v>
      </c>
      <c r="E197" s="328">
        <v>126</v>
      </c>
      <c r="F197" s="328"/>
      <c r="G197" s="329">
        <f t="shared" si="9"/>
        <v>0</v>
      </c>
    </row>
    <row r="198" spans="1:14" ht="15" customHeight="1">
      <c r="A198" s="324">
        <v>6</v>
      </c>
      <c r="B198" s="335"/>
      <c r="C198" s="337" t="s">
        <v>2518</v>
      </c>
      <c r="D198" s="327" t="s">
        <v>1863</v>
      </c>
      <c r="E198" s="328">
        <v>8</v>
      </c>
      <c r="F198" s="328"/>
      <c r="G198" s="329">
        <f t="shared" si="9"/>
        <v>0</v>
      </c>
    </row>
    <row r="199" spans="1:14" ht="15" customHeight="1">
      <c r="A199" s="324">
        <v>7</v>
      </c>
      <c r="B199" s="335"/>
      <c r="C199" s="337" t="s">
        <v>2519</v>
      </c>
      <c r="D199" s="327" t="s">
        <v>1863</v>
      </c>
      <c r="E199" s="328">
        <v>38</v>
      </c>
      <c r="F199" s="328"/>
      <c r="G199" s="329">
        <f t="shared" si="9"/>
        <v>0</v>
      </c>
      <c r="N199" s="881"/>
    </row>
    <row r="200" spans="1:14" ht="15" customHeight="1">
      <c r="A200" s="324">
        <v>8</v>
      </c>
      <c r="B200" s="335"/>
      <c r="C200" s="337" t="s">
        <v>2520</v>
      </c>
      <c r="D200" s="327" t="s">
        <v>1863</v>
      </c>
      <c r="E200" s="328">
        <v>5</v>
      </c>
      <c r="F200" s="328"/>
      <c r="G200" s="329">
        <f t="shared" si="9"/>
        <v>0</v>
      </c>
    </row>
    <row r="201" spans="1:14" ht="15" customHeight="1">
      <c r="A201" s="324">
        <v>9</v>
      </c>
      <c r="B201" s="335"/>
      <c r="C201" s="337" t="s">
        <v>2521</v>
      </c>
      <c r="D201" s="327" t="s">
        <v>1863</v>
      </c>
      <c r="E201" s="328">
        <v>354</v>
      </c>
      <c r="F201" s="328"/>
      <c r="G201" s="329">
        <f t="shared" si="9"/>
        <v>0</v>
      </c>
    </row>
    <row r="202" spans="1:14" ht="15" customHeight="1">
      <c r="A202" s="324">
        <v>10</v>
      </c>
      <c r="B202" s="335"/>
      <c r="C202" s="337" t="s">
        <v>2522</v>
      </c>
      <c r="D202" s="327" t="s">
        <v>1863</v>
      </c>
      <c r="E202" s="328">
        <v>6</v>
      </c>
      <c r="F202" s="328"/>
      <c r="G202" s="329">
        <f t="shared" si="9"/>
        <v>0</v>
      </c>
    </row>
    <row r="203" spans="1:14" ht="15" customHeight="1">
      <c r="A203" s="324">
        <v>11</v>
      </c>
      <c r="B203" s="335"/>
      <c r="C203" s="337" t="s">
        <v>2523</v>
      </c>
      <c r="D203" s="327" t="s">
        <v>1863</v>
      </c>
      <c r="E203" s="328">
        <v>32</v>
      </c>
      <c r="F203" s="328"/>
      <c r="G203" s="329">
        <f t="shared" si="9"/>
        <v>0</v>
      </c>
    </row>
    <row r="204" spans="1:14" ht="15" customHeight="1">
      <c r="A204" s="324">
        <v>12</v>
      </c>
      <c r="B204" s="335"/>
      <c r="C204" s="337" t="s">
        <v>2524</v>
      </c>
      <c r="D204" s="327" t="s">
        <v>1863</v>
      </c>
      <c r="E204" s="328">
        <v>132</v>
      </c>
      <c r="F204" s="328"/>
      <c r="G204" s="329">
        <f t="shared" si="9"/>
        <v>0</v>
      </c>
    </row>
    <row r="205" spans="1:14" ht="15" customHeight="1">
      <c r="A205" s="324">
        <v>13</v>
      </c>
      <c r="B205" s="335"/>
      <c r="C205" s="337" t="s">
        <v>2525</v>
      </c>
      <c r="D205" s="327" t="s">
        <v>1863</v>
      </c>
      <c r="E205" s="328">
        <v>23</v>
      </c>
      <c r="F205" s="328"/>
      <c r="G205" s="329">
        <f t="shared" si="9"/>
        <v>0</v>
      </c>
    </row>
    <row r="206" spans="1:14" ht="15" customHeight="1">
      <c r="A206" s="324">
        <v>14</v>
      </c>
      <c r="B206" s="335"/>
      <c r="C206" s="337" t="s">
        <v>2526</v>
      </c>
      <c r="D206" s="327" t="s">
        <v>1863</v>
      </c>
      <c r="E206" s="328">
        <v>56</v>
      </c>
      <c r="F206" s="328"/>
      <c r="G206" s="329">
        <f t="shared" si="9"/>
        <v>0</v>
      </c>
    </row>
    <row r="207" spans="1:14">
      <c r="A207" s="324">
        <v>15</v>
      </c>
      <c r="B207" s="335"/>
      <c r="C207" s="337" t="s">
        <v>2527</v>
      </c>
      <c r="D207" s="327" t="s">
        <v>1863</v>
      </c>
      <c r="E207" s="328">
        <v>17</v>
      </c>
      <c r="F207" s="328"/>
      <c r="G207" s="329">
        <f t="shared" si="9"/>
        <v>0</v>
      </c>
    </row>
    <row r="208" spans="1:14">
      <c r="A208" s="324">
        <v>16</v>
      </c>
      <c r="B208" s="335"/>
      <c r="C208" s="337" t="s">
        <v>2528</v>
      </c>
      <c r="D208" s="327" t="s">
        <v>1863</v>
      </c>
      <c r="E208" s="328">
        <v>88</v>
      </c>
      <c r="F208" s="328"/>
      <c r="G208" s="329">
        <f t="shared" si="9"/>
        <v>0</v>
      </c>
    </row>
    <row r="209" spans="1:7">
      <c r="A209" s="324">
        <v>17</v>
      </c>
      <c r="B209" s="325"/>
      <c r="C209" s="326" t="s">
        <v>2416</v>
      </c>
      <c r="D209" s="327" t="s">
        <v>190</v>
      </c>
      <c r="E209" s="328">
        <v>64</v>
      </c>
      <c r="F209" s="328"/>
      <c r="G209" s="329">
        <f t="shared" si="9"/>
        <v>0</v>
      </c>
    </row>
    <row r="210" spans="1:7">
      <c r="A210" s="324">
        <v>18</v>
      </c>
      <c r="B210" s="335"/>
      <c r="C210" s="337" t="s">
        <v>2529</v>
      </c>
      <c r="D210" s="327" t="s">
        <v>12</v>
      </c>
      <c r="E210" s="328">
        <v>4730</v>
      </c>
      <c r="F210" s="328"/>
      <c r="G210" s="329">
        <f t="shared" si="9"/>
        <v>0</v>
      </c>
    </row>
    <row r="211" spans="1:7">
      <c r="A211" s="330"/>
      <c r="B211" s="331" t="s">
        <v>94</v>
      </c>
      <c r="C211" s="332" t="s">
        <v>925</v>
      </c>
      <c r="D211" s="330"/>
      <c r="E211" s="333"/>
      <c r="F211" s="333"/>
      <c r="G211" s="334">
        <f>SUM(G193:G210)</f>
        <v>0</v>
      </c>
    </row>
    <row r="212" spans="1:7" ht="14" thickBot="1"/>
    <row r="213" spans="1:7" ht="14" thickBot="1">
      <c r="B213" s="1016" t="s">
        <v>2530</v>
      </c>
      <c r="G213" s="1012">
        <f>SUM(G211+G191+G173+G133+G102+G92+G85+G33)</f>
        <v>0</v>
      </c>
    </row>
  </sheetData>
  <mergeCells count="4">
    <mergeCell ref="A1:G1"/>
    <mergeCell ref="A3:B3"/>
    <mergeCell ref="A4:B4"/>
    <mergeCell ref="E4:G4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J19" sqref="J19"/>
    </sheetView>
  </sheetViews>
  <sheetFormatPr baseColWidth="10" defaultColWidth="8.7109375" defaultRowHeight="13" x14ac:dyDescent="0"/>
  <cols>
    <col min="3" max="3" width="23.28515625" customWidth="1"/>
    <col min="6" max="6" width="13.5703125" customWidth="1"/>
    <col min="7" max="7" width="12.7109375" customWidth="1"/>
  </cols>
  <sheetData>
    <row r="1" spans="1:7" ht="14" thickBot="1">
      <c r="A1" s="566"/>
      <c r="B1" s="758"/>
      <c r="C1" s="759"/>
      <c r="D1" s="760"/>
      <c r="E1" s="1112" t="s">
        <v>2531</v>
      </c>
      <c r="F1" s="1113"/>
      <c r="G1" s="761"/>
    </row>
    <row r="2" spans="1:7" ht="14" thickBot="1">
      <c r="A2" s="762" t="s">
        <v>79</v>
      </c>
      <c r="B2" s="569"/>
      <c r="C2" s="763" t="s">
        <v>2533</v>
      </c>
      <c r="D2" s="762" t="s">
        <v>1590</v>
      </c>
      <c r="E2" s="612" t="s">
        <v>1589</v>
      </c>
      <c r="F2" s="612" t="s">
        <v>27</v>
      </c>
      <c r="G2" s="612" t="s">
        <v>28</v>
      </c>
    </row>
    <row r="3" spans="1:7" ht="18" thickBot="1">
      <c r="A3" s="764"/>
      <c r="B3" s="765"/>
      <c r="C3" s="765" t="s">
        <v>2871</v>
      </c>
      <c r="D3" s="766"/>
      <c r="E3" s="766"/>
      <c r="F3" s="766"/>
      <c r="G3" s="767"/>
    </row>
    <row r="4" spans="1:7" ht="14" thickBot="1">
      <c r="A4" s="768"/>
      <c r="B4" s="575"/>
      <c r="C4" s="575" t="s">
        <v>2536</v>
      </c>
      <c r="D4" s="574"/>
      <c r="E4" s="769"/>
      <c r="F4" s="769"/>
      <c r="G4" s="769"/>
    </row>
    <row r="5" spans="1:7" ht="14" thickBot="1">
      <c r="A5" s="770">
        <v>1</v>
      </c>
      <c r="B5" s="577"/>
      <c r="C5" s="577" t="s">
        <v>2537</v>
      </c>
      <c r="D5" s="771"/>
      <c r="E5" s="771"/>
      <c r="F5" s="772">
        <f>SUM('UT-pol'!F10)</f>
        <v>0</v>
      </c>
      <c r="G5" s="772">
        <f>SUM('UT-pol'!G10)</f>
        <v>0</v>
      </c>
    </row>
    <row r="6" spans="1:7" ht="14" thickBot="1">
      <c r="A6" s="770">
        <v>2</v>
      </c>
      <c r="B6" s="577"/>
      <c r="C6" s="577" t="s">
        <v>2538</v>
      </c>
      <c r="D6" s="771">
        <v>4.7</v>
      </c>
      <c r="E6" s="771" t="s">
        <v>12</v>
      </c>
      <c r="F6" s="772">
        <f>F5*0.047</f>
        <v>0</v>
      </c>
      <c r="G6" s="772">
        <f>G5*0.047</f>
        <v>0</v>
      </c>
    </row>
    <row r="7" spans="1:7" ht="14" thickBot="1">
      <c r="A7" s="770">
        <v>3</v>
      </c>
      <c r="B7" s="577"/>
      <c r="C7" s="577" t="s">
        <v>2541</v>
      </c>
      <c r="D7" s="771">
        <v>1</v>
      </c>
      <c r="E7" s="771" t="s">
        <v>12</v>
      </c>
      <c r="F7" s="772">
        <f>F5*0.01</f>
        <v>0</v>
      </c>
      <c r="G7" s="772">
        <f>G5*0.01</f>
        <v>0</v>
      </c>
    </row>
    <row r="8" spans="1:7" ht="14" thickBot="1">
      <c r="A8" s="770">
        <v>4</v>
      </c>
      <c r="B8" s="577"/>
      <c r="C8" s="577" t="s">
        <v>2542</v>
      </c>
      <c r="D8" s="771">
        <v>1.6</v>
      </c>
      <c r="E8" s="771" t="s">
        <v>12</v>
      </c>
      <c r="F8" s="772">
        <f>F5*0.016</f>
        <v>0</v>
      </c>
      <c r="G8" s="772">
        <f>G5*0.016</f>
        <v>0</v>
      </c>
    </row>
    <row r="9" spans="1:7" ht="14" thickBot="1">
      <c r="A9" s="770">
        <v>5</v>
      </c>
      <c r="B9" s="579"/>
      <c r="C9" s="579" t="s">
        <v>57</v>
      </c>
      <c r="D9" s="773"/>
      <c r="E9" s="773"/>
      <c r="F9" s="774"/>
      <c r="G9" s="774"/>
    </row>
    <row r="10" spans="1:7" ht="14" thickBot="1">
      <c r="A10" s="770"/>
      <c r="B10" s="577"/>
      <c r="C10" s="577" t="s">
        <v>1864</v>
      </c>
      <c r="D10" s="771"/>
      <c r="E10" s="771"/>
      <c r="F10" s="772"/>
      <c r="G10" s="772"/>
    </row>
    <row r="11" spans="1:7" ht="14" thickBot="1">
      <c r="A11" s="770">
        <v>6</v>
      </c>
      <c r="B11" s="577"/>
      <c r="C11" s="577" t="s">
        <v>1744</v>
      </c>
      <c r="D11" s="771">
        <v>1</v>
      </c>
      <c r="E11" s="771" t="s">
        <v>12</v>
      </c>
      <c r="F11" s="772">
        <f>F5*0.01</f>
        <v>0</v>
      </c>
      <c r="G11" s="772">
        <f>G5*0.01</f>
        <v>0</v>
      </c>
    </row>
    <row r="12" spans="1:7" ht="14" thickBot="1">
      <c r="A12" s="770">
        <v>7</v>
      </c>
      <c r="B12" s="577"/>
      <c r="C12" s="577" t="s">
        <v>1568</v>
      </c>
      <c r="D12" s="771">
        <v>1</v>
      </c>
      <c r="E12" s="771" t="s">
        <v>12</v>
      </c>
      <c r="F12" s="772">
        <f>F5*0.01</f>
        <v>0</v>
      </c>
      <c r="G12" s="772">
        <f>G5*0.01</f>
        <v>0</v>
      </c>
    </row>
    <row r="13" spans="1:7" ht="14" thickBot="1">
      <c r="A13" s="770">
        <v>8</v>
      </c>
      <c r="B13" s="579"/>
      <c r="C13" s="579" t="s">
        <v>2543</v>
      </c>
      <c r="D13" s="773"/>
      <c r="E13" s="773"/>
      <c r="F13" s="775"/>
      <c r="G13" s="773"/>
    </row>
    <row r="14" spans="1:7" ht="18" thickBot="1">
      <c r="A14" s="776"/>
      <c r="B14" s="777"/>
      <c r="C14" s="777" t="s">
        <v>2872</v>
      </c>
      <c r="D14" s="778"/>
      <c r="E14" s="1114">
        <f>F5+F6+F7+F8+F11+F12+G12+G11+G8+G7+G6+G5</f>
        <v>0</v>
      </c>
      <c r="F14" s="1115"/>
      <c r="G14" s="1116"/>
    </row>
  </sheetData>
  <mergeCells count="2">
    <mergeCell ref="E1:F1"/>
    <mergeCell ref="E14:G14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Stavba</vt:lpstr>
      <vt:lpstr>00 2316 KL</vt:lpstr>
      <vt:lpstr>00 2316 Rek</vt:lpstr>
      <vt:lpstr>00 2316 Pol</vt:lpstr>
      <vt:lpstr>01 2316 KL</vt:lpstr>
      <vt:lpstr>01 2316 Rek</vt:lpstr>
      <vt:lpstr>01 2316 Pol</vt:lpstr>
      <vt:lpstr>ZTI_plyn_vzduch</vt:lpstr>
      <vt:lpstr>UT-rekap</vt:lpstr>
      <vt:lpstr>UT-pol</vt:lpstr>
      <vt:lpstr>MaR</vt:lpstr>
      <vt:lpstr>VZT</vt:lpstr>
      <vt:lpstr>EL-rek</vt:lpstr>
      <vt:lpstr>EL-pol</vt:lpstr>
      <vt:lpstr>EZS-LU7-rek</vt:lpstr>
      <vt:lpstr>EZS-LU7-pol</vt:lpstr>
      <vt:lpstr>EZS-areal-rek</vt:lpstr>
      <vt:lpstr>EZS-areal-pol</vt:lpstr>
      <vt:lpstr>02 2316 KL</vt:lpstr>
      <vt:lpstr>02 2316 Rek</vt:lpstr>
      <vt:lpstr>02 2316 Pol</vt:lpstr>
      <vt:lpstr>03 2316 KL</vt:lpstr>
      <vt:lpstr>03 2316 Rek</vt:lpstr>
      <vt:lpstr>03 2316 Pol</vt:lpstr>
      <vt:lpstr>SO03,SO04</vt:lpstr>
      <vt:lpstr>04 2316 KL</vt:lpstr>
      <vt:lpstr>04 2316 Rek</vt:lpstr>
      <vt:lpstr>04 2316 Pol</vt:lpstr>
      <vt:lpstr>SO 05</vt:lpstr>
      <vt:lpstr>05 2316 KL</vt:lpstr>
      <vt:lpstr>05 2316 Rek</vt:lpstr>
      <vt:lpstr>05 2316 Pol</vt:lpstr>
      <vt:lpstr>SO 06-titul list</vt:lpstr>
      <vt:lpstr>dodavka</vt:lpstr>
      <vt:lpstr>material</vt:lpstr>
      <vt:lpstr>prace</vt:lpstr>
      <vt:lpstr>VRN</vt:lpstr>
      <vt:lpstr>06 2316 KL</vt:lpstr>
      <vt:lpstr>06 2316 Rek</vt:lpstr>
      <vt:lpstr>06 2316 Pol</vt:lpstr>
      <vt:lpstr>SO 07</vt:lpstr>
      <vt:lpstr>07 2316 KL</vt:lpstr>
      <vt:lpstr>07 2316 Rek</vt:lpstr>
      <vt:lpstr>07 2316 Pol</vt:lpstr>
      <vt:lpstr>08 2316 KL</vt:lpstr>
      <vt:lpstr>08 2316 Rek</vt:lpstr>
      <vt:lpstr>08 2316 Pol</vt:lpstr>
      <vt:lpstr>Olej</vt:lpstr>
      <vt:lpstr>olej polozky</vt:lpstr>
      <vt:lpstr>09 2316 KL</vt:lpstr>
      <vt:lpstr>09 2316 Rek</vt:lpstr>
      <vt:lpstr>09 2316 Pol</vt:lpstr>
      <vt:lpstr>Rekuperace KL</vt:lpstr>
      <vt:lpstr>Rekuperace-pol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Pavel Blažek</cp:lastModifiedBy>
  <cp:lastPrinted>2017-01-16T13:34:59Z</cp:lastPrinted>
  <dcterms:created xsi:type="dcterms:W3CDTF">2017-01-06T05:46:19Z</dcterms:created>
  <dcterms:modified xsi:type="dcterms:W3CDTF">2017-02-23T10:47:16Z</dcterms:modified>
</cp:coreProperties>
</file>