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Ondřej\Práce\Divadlo Fráni Šrámka\Final\Edit\"/>
    </mc:Choice>
  </mc:AlternateContent>
  <xr:revisionPtr revIDLastSave="0" documentId="13_ncr:1_{CF82864A-B20F-4EAB-8BA8-C1BD958E4D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</sheets>
  <definedNames>
    <definedName name="_xlnm._FilterDatabase" localSheetId="1" hidden="1">'01 - VEDLEJŠÍ A OSTATNÍ N...'!$C$120:$K$131</definedName>
    <definedName name="_xlnm._FilterDatabase" localSheetId="2" hidden="1">'02 - BOURACÍ PRÁCE'!$C$123:$K$179</definedName>
    <definedName name="_xlnm._FilterDatabase" localSheetId="3" hidden="1">'03 - STAVEBNÍ PRÁCE'!$C$139:$K$314</definedName>
    <definedName name="_xlnm.Print_Area" localSheetId="1">'01 - VEDLEJŠÍ A OSTATNÍ N...'!$C$4:$J$39,'01 - VEDLEJŠÍ A OSTATNÍ N...'!$C$50:$J$76,'01 - VEDLEJŠÍ A OSTATNÍ N...'!$C$82:$J$102,'01 - VEDLEJŠÍ A OSTATNÍ N...'!$C$108:$K$131</definedName>
    <definedName name="_xlnm.Print_Area" localSheetId="2">'02 - BOURACÍ PRÁCE'!$C$4:$J$39,'02 - BOURACÍ PRÁCE'!$C$50:$J$76,'02 - BOURACÍ PRÁCE'!$C$82:$J$105,'02 - BOURACÍ PRÁCE'!$C$111:$K$179</definedName>
    <definedName name="_xlnm.Print_Area" localSheetId="3">'03 - STAVEBNÍ PRÁCE'!$C$4:$J$39,'03 - STAVEBNÍ PRÁCE'!$C$50:$J$76,'03 - STAVEBNÍ PRÁCE'!$C$82:$J$121,'03 - STAVEBNÍ PRÁCE'!$C$127:$K$314</definedName>
    <definedName name="_xlnm.Print_Area" localSheetId="0">'Rekapitulace stavby'!$D$4:$AO$76,'Rekapitulace stavby'!$C$82:$AQ$98</definedName>
    <definedName name="_xlnm.Print_Titles" localSheetId="1">'01 - VEDLEJŠÍ A OSTATNÍ N...'!$120:$120</definedName>
    <definedName name="_xlnm.Print_Titles" localSheetId="2">'02 - BOURACÍ PRÁCE'!$123:$123</definedName>
    <definedName name="_xlnm.Print_Titles" localSheetId="3">'03 - STAVEBNÍ PRÁCE'!$139:$139</definedName>
    <definedName name="_xlnm.Print_Titles" localSheetId="0">'Rekapitulace stavby'!$92:$92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314" i="4"/>
  <c r="BH314" i="4"/>
  <c r="BG314" i="4"/>
  <c r="BF314" i="4"/>
  <c r="T314" i="4"/>
  <c r="R314" i="4"/>
  <c r="P314" i="4"/>
  <c r="BI313" i="4"/>
  <c r="BH313" i="4"/>
  <c r="BG313" i="4"/>
  <c r="BF313" i="4"/>
  <c r="T313" i="4"/>
  <c r="R313" i="4"/>
  <c r="P313" i="4"/>
  <c r="BI312" i="4"/>
  <c r="BH312" i="4"/>
  <c r="BG312" i="4"/>
  <c r="BF312" i="4"/>
  <c r="T312" i="4"/>
  <c r="R312" i="4"/>
  <c r="P312" i="4"/>
  <c r="BI311" i="4"/>
  <c r="BH311" i="4"/>
  <c r="BG311" i="4"/>
  <c r="BF311" i="4"/>
  <c r="T311" i="4"/>
  <c r="R311" i="4"/>
  <c r="P311" i="4"/>
  <c r="BI308" i="4"/>
  <c r="BH308" i="4"/>
  <c r="BG308" i="4"/>
  <c r="BF308" i="4"/>
  <c r="T308" i="4"/>
  <c r="T307" i="4"/>
  <c r="R308" i="4"/>
  <c r="R307" i="4" s="1"/>
  <c r="P308" i="4"/>
  <c r="P307" i="4"/>
  <c r="BI306" i="4"/>
  <c r="BH306" i="4"/>
  <c r="BG306" i="4"/>
  <c r="BF306" i="4"/>
  <c r="T306" i="4"/>
  <c r="R306" i="4"/>
  <c r="P306" i="4"/>
  <c r="BI305" i="4"/>
  <c r="BH305" i="4"/>
  <c r="BG305" i="4"/>
  <c r="BF305" i="4"/>
  <c r="T305" i="4"/>
  <c r="R305" i="4"/>
  <c r="P305" i="4"/>
  <c r="BI304" i="4"/>
  <c r="BH304" i="4"/>
  <c r="BG304" i="4"/>
  <c r="BF304" i="4"/>
  <c r="T304" i="4"/>
  <c r="R304" i="4"/>
  <c r="P304" i="4"/>
  <c r="BI302" i="4"/>
  <c r="BH302" i="4"/>
  <c r="BG302" i="4"/>
  <c r="BF302" i="4"/>
  <c r="T302" i="4"/>
  <c r="R302" i="4"/>
  <c r="P302" i="4"/>
  <c r="BI301" i="4"/>
  <c r="BH301" i="4"/>
  <c r="BG301" i="4"/>
  <c r="BF301" i="4"/>
  <c r="T301" i="4"/>
  <c r="R301" i="4"/>
  <c r="P301" i="4"/>
  <c r="BI300" i="4"/>
  <c r="BH300" i="4"/>
  <c r="BG300" i="4"/>
  <c r="BF300" i="4"/>
  <c r="T300" i="4"/>
  <c r="R300" i="4"/>
  <c r="P300" i="4"/>
  <c r="BI298" i="4"/>
  <c r="BH298" i="4"/>
  <c r="BG298" i="4"/>
  <c r="BF298" i="4"/>
  <c r="T298" i="4"/>
  <c r="R298" i="4"/>
  <c r="P298" i="4"/>
  <c r="BI297" i="4"/>
  <c r="BH297" i="4"/>
  <c r="BG297" i="4"/>
  <c r="BF297" i="4"/>
  <c r="T297" i="4"/>
  <c r="R297" i="4"/>
  <c r="P297" i="4"/>
  <c r="BI296" i="4"/>
  <c r="BH296" i="4"/>
  <c r="BG296" i="4"/>
  <c r="BF296" i="4"/>
  <c r="T296" i="4"/>
  <c r="R296" i="4"/>
  <c r="P296" i="4"/>
  <c r="BI295" i="4"/>
  <c r="BH295" i="4"/>
  <c r="BG295" i="4"/>
  <c r="BF295" i="4"/>
  <c r="T295" i="4"/>
  <c r="R295" i="4"/>
  <c r="P295" i="4"/>
  <c r="BI294" i="4"/>
  <c r="BH294" i="4"/>
  <c r="BG294" i="4"/>
  <c r="BF294" i="4"/>
  <c r="T294" i="4"/>
  <c r="R294" i="4"/>
  <c r="P294" i="4"/>
  <c r="BI293" i="4"/>
  <c r="BH293" i="4"/>
  <c r="BG293" i="4"/>
  <c r="BF293" i="4"/>
  <c r="T293" i="4"/>
  <c r="R293" i="4"/>
  <c r="P293" i="4"/>
  <c r="BI292" i="4"/>
  <c r="BH292" i="4"/>
  <c r="BG292" i="4"/>
  <c r="BF292" i="4"/>
  <c r="T292" i="4"/>
  <c r="R292" i="4"/>
  <c r="P292" i="4"/>
  <c r="BI291" i="4"/>
  <c r="BH291" i="4"/>
  <c r="BG291" i="4"/>
  <c r="BF291" i="4"/>
  <c r="T291" i="4"/>
  <c r="R291" i="4"/>
  <c r="P291" i="4"/>
  <c r="BI290" i="4"/>
  <c r="BH290" i="4"/>
  <c r="BG290" i="4"/>
  <c r="BF290" i="4"/>
  <c r="T290" i="4"/>
  <c r="R290" i="4"/>
  <c r="P290" i="4"/>
  <c r="BI289" i="4"/>
  <c r="BH289" i="4"/>
  <c r="BG289" i="4"/>
  <c r="BF289" i="4"/>
  <c r="T289" i="4"/>
  <c r="R289" i="4"/>
  <c r="P289" i="4"/>
  <c r="BI288" i="4"/>
  <c r="BH288" i="4"/>
  <c r="BG288" i="4"/>
  <c r="BF288" i="4"/>
  <c r="T288" i="4"/>
  <c r="R288" i="4"/>
  <c r="P288" i="4"/>
  <c r="BI287" i="4"/>
  <c r="BH287" i="4"/>
  <c r="BG287" i="4"/>
  <c r="BF287" i="4"/>
  <c r="T287" i="4"/>
  <c r="R287" i="4"/>
  <c r="P287" i="4"/>
  <c r="BI285" i="4"/>
  <c r="BH285" i="4"/>
  <c r="BG285" i="4"/>
  <c r="BF285" i="4"/>
  <c r="T285" i="4"/>
  <c r="R285" i="4"/>
  <c r="P285" i="4"/>
  <c r="BI284" i="4"/>
  <c r="BH284" i="4"/>
  <c r="BG284" i="4"/>
  <c r="BF284" i="4"/>
  <c r="T284" i="4"/>
  <c r="R284" i="4"/>
  <c r="P284" i="4"/>
  <c r="BI283" i="4"/>
  <c r="BH283" i="4"/>
  <c r="BG283" i="4"/>
  <c r="BF283" i="4"/>
  <c r="T283" i="4"/>
  <c r="R283" i="4"/>
  <c r="P283" i="4"/>
  <c r="BI282" i="4"/>
  <c r="BH282" i="4"/>
  <c r="BG282" i="4"/>
  <c r="BF282" i="4"/>
  <c r="T282" i="4"/>
  <c r="R282" i="4"/>
  <c r="P282" i="4"/>
  <c r="BI281" i="4"/>
  <c r="BH281" i="4"/>
  <c r="BG281" i="4"/>
  <c r="BF281" i="4"/>
  <c r="T281" i="4"/>
  <c r="R281" i="4"/>
  <c r="P281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7" i="4"/>
  <c r="BH277" i="4"/>
  <c r="BG277" i="4"/>
  <c r="BF277" i="4"/>
  <c r="T277" i="4"/>
  <c r="R277" i="4"/>
  <c r="P277" i="4"/>
  <c r="BI276" i="4"/>
  <c r="BH276" i="4"/>
  <c r="BG276" i="4"/>
  <c r="BF276" i="4"/>
  <c r="T276" i="4"/>
  <c r="R276" i="4"/>
  <c r="P276" i="4"/>
  <c r="BI275" i="4"/>
  <c r="BH275" i="4"/>
  <c r="BG275" i="4"/>
  <c r="BF275" i="4"/>
  <c r="T275" i="4"/>
  <c r="R275" i="4"/>
  <c r="P275" i="4"/>
  <c r="BI274" i="4"/>
  <c r="BH274" i="4"/>
  <c r="BG274" i="4"/>
  <c r="BF274" i="4"/>
  <c r="T274" i="4"/>
  <c r="R274" i="4"/>
  <c r="P274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2" i="4"/>
  <c r="BH262" i="4"/>
  <c r="BG262" i="4"/>
  <c r="BF262" i="4"/>
  <c r="T262" i="4"/>
  <c r="R262" i="4"/>
  <c r="P262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3" i="4"/>
  <c r="BH223" i="4"/>
  <c r="BG223" i="4"/>
  <c r="BF223" i="4"/>
  <c r="T223" i="4"/>
  <c r="R223" i="4"/>
  <c r="P223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7" i="4"/>
  <c r="BH217" i="4"/>
  <c r="BG217" i="4"/>
  <c r="BF217" i="4"/>
  <c r="T217" i="4"/>
  <c r="T216" i="4"/>
  <c r="R217" i="4"/>
  <c r="R216" i="4"/>
  <c r="P217" i="4"/>
  <c r="P216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J137" i="4"/>
  <c r="J136" i="4"/>
  <c r="F136" i="4"/>
  <c r="F134" i="4"/>
  <c r="E132" i="4"/>
  <c r="J92" i="4"/>
  <c r="J91" i="4"/>
  <c r="F91" i="4"/>
  <c r="F89" i="4"/>
  <c r="E87" i="4"/>
  <c r="J18" i="4"/>
  <c r="E18" i="4"/>
  <c r="F92" i="4"/>
  <c r="J17" i="4"/>
  <c r="J12" i="4"/>
  <c r="J134" i="4"/>
  <c r="E7" i="4"/>
  <c r="E130" i="4" s="1"/>
  <c r="J37" i="3"/>
  <c r="J36" i="3"/>
  <c r="AY96" i="1"/>
  <c r="J35" i="3"/>
  <c r="AX96" i="1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92" i="3"/>
  <c r="J17" i="3"/>
  <c r="J12" i="3"/>
  <c r="J118" i="3" s="1"/>
  <c r="E7" i="3"/>
  <c r="E85" i="3"/>
  <c r="J37" i="2"/>
  <c r="J36" i="2"/>
  <c r="AY95" i="1"/>
  <c r="J35" i="2"/>
  <c r="AX95" i="1"/>
  <c r="BI131" i="2"/>
  <c r="BH131" i="2"/>
  <c r="BG131" i="2"/>
  <c r="BF131" i="2"/>
  <c r="T131" i="2"/>
  <c r="T130" i="2"/>
  <c r="R131" i="2"/>
  <c r="R130" i="2"/>
  <c r="P131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T125" i="2"/>
  <c r="R126" i="2"/>
  <c r="R125" i="2"/>
  <c r="P126" i="2"/>
  <c r="P125" i="2"/>
  <c r="BI124" i="2"/>
  <c r="BH124" i="2"/>
  <c r="BG124" i="2"/>
  <c r="BF124" i="2"/>
  <c r="T124" i="2"/>
  <c r="T123" i="2"/>
  <c r="R124" i="2"/>
  <c r="R123" i="2"/>
  <c r="P124" i="2"/>
  <c r="P123" i="2"/>
  <c r="J118" i="2"/>
  <c r="J117" i="2"/>
  <c r="F117" i="2"/>
  <c r="F115" i="2"/>
  <c r="E113" i="2"/>
  <c r="J92" i="2"/>
  <c r="J91" i="2"/>
  <c r="F91" i="2"/>
  <c r="F89" i="2"/>
  <c r="E87" i="2"/>
  <c r="J18" i="2"/>
  <c r="E18" i="2"/>
  <c r="F92" i="2" s="1"/>
  <c r="J17" i="2"/>
  <c r="J12" i="2"/>
  <c r="J115" i="2"/>
  <c r="E7" i="2"/>
  <c r="E85" i="2"/>
  <c r="L90" i="1"/>
  <c r="AM90" i="1"/>
  <c r="AM89" i="1"/>
  <c r="L89" i="1"/>
  <c r="AM87" i="1"/>
  <c r="L87" i="1"/>
  <c r="L85" i="1"/>
  <c r="L84" i="1"/>
  <c r="BK311" i="4"/>
  <c r="BK308" i="4"/>
  <c r="BK306" i="4"/>
  <c r="BK291" i="4"/>
  <c r="J290" i="4"/>
  <c r="J285" i="4"/>
  <c r="J282" i="4"/>
  <c r="J281" i="4"/>
  <c r="J279" i="4"/>
  <c r="J273" i="4"/>
  <c r="BK270" i="4"/>
  <c r="BK269" i="4"/>
  <c r="J268" i="4"/>
  <c r="J264" i="4"/>
  <c r="J261" i="4"/>
  <c r="BK254" i="4"/>
  <c r="J253" i="4"/>
  <c r="J252" i="4"/>
  <c r="BK250" i="4"/>
  <c r="BK249" i="4"/>
  <c r="BK247" i="4"/>
  <c r="BK246" i="4"/>
  <c r="J239" i="4"/>
  <c r="BK232" i="4"/>
  <c r="BK230" i="4"/>
  <c r="J227" i="4"/>
  <c r="BK226" i="4"/>
  <c r="J225" i="4"/>
  <c r="J224" i="4"/>
  <c r="BK223" i="4"/>
  <c r="J222" i="4"/>
  <c r="J220" i="4"/>
  <c r="BK217" i="4"/>
  <c r="BK214" i="4"/>
  <c r="J208" i="4"/>
  <c r="BK207" i="4"/>
  <c r="BK206" i="4"/>
  <c r="J205" i="4"/>
  <c r="BK199" i="4"/>
  <c r="J198" i="4"/>
  <c r="J197" i="4"/>
  <c r="BK192" i="4"/>
  <c r="J191" i="4"/>
  <c r="J187" i="4"/>
  <c r="BK175" i="4"/>
  <c r="BK169" i="4"/>
  <c r="J166" i="4"/>
  <c r="BK165" i="4"/>
  <c r="BK164" i="4"/>
  <c r="J161" i="4"/>
  <c r="J159" i="4"/>
  <c r="BK158" i="4"/>
  <c r="J157" i="4"/>
  <c r="J156" i="4"/>
  <c r="BK153" i="4"/>
  <c r="BK150" i="4"/>
  <c r="J147" i="4"/>
  <c r="BK146" i="4"/>
  <c r="J145" i="4"/>
  <c r="J144" i="4"/>
  <c r="BK179" i="3"/>
  <c r="J178" i="3"/>
  <c r="J172" i="3"/>
  <c r="BK170" i="3"/>
  <c r="J168" i="3"/>
  <c r="BK167" i="3"/>
  <c r="BK166" i="3"/>
  <c r="BK165" i="3"/>
  <c r="BK160" i="3"/>
  <c r="J159" i="3"/>
  <c r="BK158" i="3"/>
  <c r="J155" i="3"/>
  <c r="BK151" i="3"/>
  <c r="J150" i="3"/>
  <c r="J149" i="3"/>
  <c r="J147" i="3"/>
  <c r="BK146" i="3"/>
  <c r="BK144" i="3"/>
  <c r="BK143" i="3"/>
  <c r="BK138" i="3"/>
  <c r="J136" i="3"/>
  <c r="BK132" i="3"/>
  <c r="BK129" i="3"/>
  <c r="BK128" i="3"/>
  <c r="BK127" i="3"/>
  <c r="BK131" i="2"/>
  <c r="BK314" i="4"/>
  <c r="J314" i="4"/>
  <c r="BK313" i="4"/>
  <c r="J313" i="4"/>
  <c r="BK312" i="4"/>
  <c r="J311" i="4"/>
  <c r="J308" i="4"/>
  <c r="J302" i="4"/>
  <c r="J301" i="4"/>
  <c r="BK300" i="4"/>
  <c r="BK298" i="4"/>
  <c r="BK297" i="4"/>
  <c r="BK296" i="4"/>
  <c r="J295" i="4"/>
  <c r="J294" i="4"/>
  <c r="BK290" i="4"/>
  <c r="BK289" i="4"/>
  <c r="J288" i="4"/>
  <c r="J287" i="4"/>
  <c r="J284" i="4"/>
  <c r="J283" i="4"/>
  <c r="BK281" i="4"/>
  <c r="BK279" i="4"/>
  <c r="J278" i="4"/>
  <c r="J277" i="4"/>
  <c r="BK272" i="4"/>
  <c r="BK266" i="4"/>
  <c r="BK264" i="4"/>
  <c r="J263" i="4"/>
  <c r="BK260" i="4"/>
  <c r="BK259" i="4"/>
  <c r="J257" i="4"/>
  <c r="BK256" i="4"/>
  <c r="BK255" i="4"/>
  <c r="J254" i="4"/>
  <c r="BK252" i="4"/>
  <c r="J249" i="4"/>
  <c r="J245" i="4"/>
  <c r="J243" i="4"/>
  <c r="J242" i="4"/>
  <c r="BK240" i="4"/>
  <c r="BK239" i="4"/>
  <c r="BK238" i="4"/>
  <c r="BK235" i="4"/>
  <c r="BK234" i="4"/>
  <c r="J229" i="4"/>
  <c r="BK228" i="4"/>
  <c r="BK225" i="4"/>
  <c r="BK224" i="4"/>
  <c r="J223" i="4"/>
  <c r="BK222" i="4"/>
  <c r="J221" i="4"/>
  <c r="J217" i="4"/>
  <c r="J214" i="4"/>
  <c r="BK212" i="4"/>
  <c r="J206" i="4"/>
  <c r="J204" i="4"/>
  <c r="J203" i="4"/>
  <c r="BK202" i="4"/>
  <c r="J200" i="4"/>
  <c r="J199" i="4"/>
  <c r="BK198" i="4"/>
  <c r="J196" i="4"/>
  <c r="BK194" i="4"/>
  <c r="J193" i="4"/>
  <c r="BK190" i="4"/>
  <c r="J189" i="4"/>
  <c r="BK188" i="4"/>
  <c r="BK185" i="4"/>
  <c r="J185" i="4"/>
  <c r="BK184" i="4"/>
  <c r="J181" i="4"/>
  <c r="BK179" i="4"/>
  <c r="J178" i="4"/>
  <c r="J177" i="4"/>
  <c r="J176" i="4"/>
  <c r="J175" i="4"/>
  <c r="J174" i="4"/>
  <c r="BK173" i="4"/>
  <c r="BK172" i="4"/>
  <c r="J170" i="4"/>
  <c r="BK167" i="4"/>
  <c r="BK161" i="4"/>
  <c r="BK159" i="4"/>
  <c r="BK152" i="4"/>
  <c r="BK148" i="4"/>
  <c r="BK176" i="3"/>
  <c r="BK175" i="3"/>
  <c r="BK171" i="3"/>
  <c r="BK168" i="3"/>
  <c r="J165" i="3"/>
  <c r="J162" i="3"/>
  <c r="J158" i="3"/>
  <c r="BK156" i="3"/>
  <c r="BK155" i="3"/>
  <c r="J152" i="3"/>
  <c r="J151" i="3"/>
  <c r="BK150" i="3"/>
  <c r="J148" i="3"/>
  <c r="J142" i="3"/>
  <c r="J141" i="3"/>
  <c r="BK140" i="3"/>
  <c r="J137" i="3"/>
  <c r="J135" i="3"/>
  <c r="BK134" i="3"/>
  <c r="BK133" i="3"/>
  <c r="J131" i="3"/>
  <c r="J128" i="3"/>
  <c r="J129" i="2"/>
  <c r="BK128" i="2"/>
  <c r="BK126" i="2"/>
  <c r="BK124" i="2"/>
  <c r="J312" i="4"/>
  <c r="J306" i="4"/>
  <c r="BK305" i="4"/>
  <c r="BK304" i="4"/>
  <c r="BK302" i="4"/>
  <c r="J300" i="4"/>
  <c r="J296" i="4"/>
  <c r="BK295" i="4"/>
  <c r="BK294" i="4"/>
  <c r="BK293" i="4"/>
  <c r="BK292" i="4"/>
  <c r="J289" i="4"/>
  <c r="BK288" i="4"/>
  <c r="BK282" i="4"/>
  <c r="BK278" i="4"/>
  <c r="BK277" i="4"/>
  <c r="BK276" i="4"/>
  <c r="J275" i="4"/>
  <c r="J274" i="4"/>
  <c r="J271" i="4"/>
  <c r="J270" i="4"/>
  <c r="J267" i="4"/>
  <c r="BK262" i="4"/>
  <c r="BK261" i="4"/>
  <c r="J259" i="4"/>
  <c r="J258" i="4"/>
  <c r="J256" i="4"/>
  <c r="J255" i="4"/>
  <c r="BK253" i="4"/>
  <c r="J250" i="4"/>
  <c r="BK243" i="4"/>
  <c r="BK242" i="4"/>
  <c r="J240" i="4"/>
  <c r="J236" i="4"/>
  <c r="BK233" i="4"/>
  <c r="J232" i="4"/>
  <c r="BK231" i="4"/>
  <c r="BK229" i="4"/>
  <c r="J228" i="4"/>
  <c r="BK227" i="4"/>
  <c r="BK221" i="4"/>
  <c r="J213" i="4"/>
  <c r="BK210" i="4"/>
  <c r="BK205" i="4"/>
  <c r="BK204" i="4"/>
  <c r="BK203" i="4"/>
  <c r="J202" i="4"/>
  <c r="BK200" i="4"/>
  <c r="BK195" i="4"/>
  <c r="BK191" i="4"/>
  <c r="J190" i="4"/>
  <c r="BK189" i="4"/>
  <c r="J188" i="4"/>
  <c r="J186" i="4"/>
  <c r="J184" i="4"/>
  <c r="J183" i="4"/>
  <c r="BK181" i="4"/>
  <c r="J180" i="4"/>
  <c r="BK178" i="4"/>
  <c r="BK174" i="4"/>
  <c r="J173" i="4"/>
  <c r="J167" i="4"/>
  <c r="BK166" i="4"/>
  <c r="J165" i="4"/>
  <c r="J164" i="4"/>
  <c r="BK163" i="4"/>
  <c r="BK160" i="4"/>
  <c r="BK157" i="4"/>
  <c r="BK156" i="4"/>
  <c r="BK154" i="4"/>
  <c r="J153" i="4"/>
  <c r="J152" i="4"/>
  <c r="BK151" i="4"/>
  <c r="J150" i="4"/>
  <c r="BK149" i="4"/>
  <c r="J148" i="4"/>
  <c r="BK147" i="4"/>
  <c r="J146" i="4"/>
  <c r="BK145" i="4"/>
  <c r="BK144" i="4"/>
  <c r="BK143" i="4"/>
  <c r="J179" i="3"/>
  <c r="J177" i="3"/>
  <c r="J174" i="3"/>
  <c r="J171" i="3"/>
  <c r="BK159" i="3"/>
  <c r="BK154" i="3"/>
  <c r="BK152" i="3"/>
  <c r="BK148" i="3"/>
  <c r="BK147" i="3"/>
  <c r="J146" i="3"/>
  <c r="BK145" i="3"/>
  <c r="BK142" i="3"/>
  <c r="BK141" i="3"/>
  <c r="BK139" i="3"/>
  <c r="BK135" i="3"/>
  <c r="J134" i="3"/>
  <c r="J132" i="3"/>
  <c r="J131" i="2"/>
  <c r="J126" i="2"/>
  <c r="AS94" i="1"/>
  <c r="J305" i="4"/>
  <c r="J304" i="4"/>
  <c r="BK301" i="4"/>
  <c r="J298" i="4"/>
  <c r="J297" i="4"/>
  <c r="J293" i="4"/>
  <c r="J292" i="4"/>
  <c r="J291" i="4"/>
  <c r="BK287" i="4"/>
  <c r="BK285" i="4"/>
  <c r="BK284" i="4"/>
  <c r="BK283" i="4"/>
  <c r="J276" i="4"/>
  <c r="BK275" i="4"/>
  <c r="BK274" i="4"/>
  <c r="BK273" i="4"/>
  <c r="J272" i="4"/>
  <c r="BK271" i="4"/>
  <c r="J269" i="4"/>
  <c r="BK268" i="4"/>
  <c r="BK267" i="4"/>
  <c r="J266" i="4"/>
  <c r="BK263" i="4"/>
  <c r="J262" i="4"/>
  <c r="J260" i="4"/>
  <c r="BK258" i="4"/>
  <c r="BK257" i="4"/>
  <c r="J247" i="4"/>
  <c r="J246" i="4"/>
  <c r="BK245" i="4"/>
  <c r="J238" i="4"/>
  <c r="BK236" i="4"/>
  <c r="J235" i="4"/>
  <c r="J234" i="4"/>
  <c r="J233" i="4"/>
  <c r="J231" i="4"/>
  <c r="J230" i="4"/>
  <c r="J226" i="4"/>
  <c r="BK220" i="4"/>
  <c r="BK213" i="4"/>
  <c r="J212" i="4"/>
  <c r="BK211" i="4"/>
  <c r="J211" i="4"/>
  <c r="J210" i="4"/>
  <c r="BK208" i="4"/>
  <c r="J207" i="4"/>
  <c r="BK197" i="4"/>
  <c r="BK196" i="4"/>
  <c r="J195" i="4"/>
  <c r="J194" i="4"/>
  <c r="BK193" i="4"/>
  <c r="J192" i="4"/>
  <c r="BK187" i="4"/>
  <c r="BK186" i="4"/>
  <c r="BK183" i="4"/>
  <c r="BK180" i="4"/>
  <c r="J179" i="4"/>
  <c r="BK177" i="4"/>
  <c r="BK176" i="4"/>
  <c r="J172" i="4"/>
  <c r="BK170" i="4"/>
  <c r="J169" i="4"/>
  <c r="J163" i="4"/>
  <c r="J160" i="4"/>
  <c r="J158" i="4"/>
  <c r="J154" i="4"/>
  <c r="J151" i="4"/>
  <c r="J149" i="4"/>
  <c r="J143" i="4"/>
  <c r="BK178" i="3"/>
  <c r="BK177" i="3"/>
  <c r="J176" i="3"/>
  <c r="J175" i="3"/>
  <c r="BK174" i="3"/>
  <c r="BK172" i="3"/>
  <c r="J170" i="3"/>
  <c r="J167" i="3"/>
  <c r="J166" i="3"/>
  <c r="BK162" i="3"/>
  <c r="J160" i="3"/>
  <c r="J156" i="3"/>
  <c r="J154" i="3"/>
  <c r="BK149" i="3"/>
  <c r="J145" i="3"/>
  <c r="J144" i="3"/>
  <c r="J143" i="3"/>
  <c r="J140" i="3"/>
  <c r="J139" i="3"/>
  <c r="J138" i="3"/>
  <c r="BK137" i="3"/>
  <c r="BK136" i="3"/>
  <c r="J133" i="3"/>
  <c r="BK131" i="3"/>
  <c r="J129" i="3"/>
  <c r="J127" i="3"/>
  <c r="BK129" i="2"/>
  <c r="J128" i="2"/>
  <c r="J124" i="2"/>
  <c r="P127" i="2" l="1"/>
  <c r="P122" i="2"/>
  <c r="P121" i="2"/>
  <c r="AU95" i="1"/>
  <c r="P126" i="3"/>
  <c r="T130" i="3"/>
  <c r="T157" i="3"/>
  <c r="P164" i="3"/>
  <c r="R169" i="3"/>
  <c r="R173" i="3"/>
  <c r="R142" i="4"/>
  <c r="P155" i="4"/>
  <c r="BK162" i="4"/>
  <c r="J162" i="4"/>
  <c r="J100" i="4"/>
  <c r="R162" i="4"/>
  <c r="P168" i="4"/>
  <c r="P171" i="4"/>
  <c r="T251" i="4"/>
  <c r="BK127" i="2"/>
  <c r="J127" i="2" s="1"/>
  <c r="J100" i="2" s="1"/>
  <c r="BK130" i="3"/>
  <c r="J130" i="3"/>
  <c r="J99" i="3" s="1"/>
  <c r="BK157" i="3"/>
  <c r="J157" i="3"/>
  <c r="J100" i="3"/>
  <c r="BK164" i="3"/>
  <c r="J164" i="3"/>
  <c r="J102" i="3"/>
  <c r="T164" i="3"/>
  <c r="T169" i="3"/>
  <c r="P173" i="3"/>
  <c r="BK142" i="4"/>
  <c r="J142" i="4"/>
  <c r="J98" i="4" s="1"/>
  <c r="T142" i="4"/>
  <c r="R155" i="4"/>
  <c r="P162" i="4"/>
  <c r="BK168" i="4"/>
  <c r="J168" i="4"/>
  <c r="J101" i="4"/>
  <c r="BK171" i="4"/>
  <c r="J171" i="4" s="1"/>
  <c r="J102" i="4" s="1"/>
  <c r="T171" i="4"/>
  <c r="P182" i="4"/>
  <c r="T182" i="4"/>
  <c r="R201" i="4"/>
  <c r="BK209" i="4"/>
  <c r="J209" i="4"/>
  <c r="J105" i="4" s="1"/>
  <c r="R209" i="4"/>
  <c r="P280" i="4"/>
  <c r="R127" i="2"/>
  <c r="R122" i="2" s="1"/>
  <c r="R121" i="2" s="1"/>
  <c r="BK126" i="3"/>
  <c r="J126" i="3"/>
  <c r="J98" i="3" s="1"/>
  <c r="T126" i="3"/>
  <c r="T125" i="3"/>
  <c r="P130" i="3"/>
  <c r="P157" i="3"/>
  <c r="R164" i="3"/>
  <c r="R163" i="3"/>
  <c r="P169" i="3"/>
  <c r="T173" i="3"/>
  <c r="P286" i="4"/>
  <c r="T127" i="2"/>
  <c r="T122" i="2"/>
  <c r="T121" i="2" s="1"/>
  <c r="R126" i="3"/>
  <c r="R130" i="3"/>
  <c r="R157" i="3"/>
  <c r="BK169" i="3"/>
  <c r="J169" i="3"/>
  <c r="J103" i="3"/>
  <c r="BK173" i="3"/>
  <c r="J173" i="3" s="1"/>
  <c r="J104" i="3" s="1"/>
  <c r="P142" i="4"/>
  <c r="BK155" i="4"/>
  <c r="J155" i="4" s="1"/>
  <c r="J99" i="4" s="1"/>
  <c r="T155" i="4"/>
  <c r="T162" i="4"/>
  <c r="R168" i="4"/>
  <c r="T168" i="4"/>
  <c r="R171" i="4"/>
  <c r="BK182" i="4"/>
  <c r="J182" i="4" s="1"/>
  <c r="J103" i="4" s="1"/>
  <c r="R182" i="4"/>
  <c r="BK201" i="4"/>
  <c r="J201" i="4" s="1"/>
  <c r="J104" i="4" s="1"/>
  <c r="P201" i="4"/>
  <c r="T201" i="4"/>
  <c r="P209" i="4"/>
  <c r="T209" i="4"/>
  <c r="BK219" i="4"/>
  <c r="J219" i="4"/>
  <c r="J108" i="4" s="1"/>
  <c r="P219" i="4"/>
  <c r="R219" i="4"/>
  <c r="T219" i="4"/>
  <c r="BK237" i="4"/>
  <c r="J237" i="4"/>
  <c r="J109" i="4"/>
  <c r="P237" i="4"/>
  <c r="R237" i="4"/>
  <c r="T237" i="4"/>
  <c r="BK241" i="4"/>
  <c r="J241" i="4"/>
  <c r="J110" i="4" s="1"/>
  <c r="P241" i="4"/>
  <c r="R241" i="4"/>
  <c r="T241" i="4"/>
  <c r="BK248" i="4"/>
  <c r="J248" i="4"/>
  <c r="J111" i="4"/>
  <c r="P248" i="4"/>
  <c r="R248" i="4"/>
  <c r="T248" i="4"/>
  <c r="BK251" i="4"/>
  <c r="J251" i="4"/>
  <c r="J112" i="4" s="1"/>
  <c r="P251" i="4"/>
  <c r="R251" i="4"/>
  <c r="BK265" i="4"/>
  <c r="J265" i="4" s="1"/>
  <c r="J113" i="4" s="1"/>
  <c r="P265" i="4"/>
  <c r="R265" i="4"/>
  <c r="T265" i="4"/>
  <c r="BK280" i="4"/>
  <c r="J280" i="4"/>
  <c r="J114" i="4"/>
  <c r="R280" i="4"/>
  <c r="T280" i="4"/>
  <c r="BK286" i="4"/>
  <c r="J286" i="4"/>
  <c r="J115" i="4" s="1"/>
  <c r="R286" i="4"/>
  <c r="T286" i="4"/>
  <c r="BK299" i="4"/>
  <c r="J299" i="4" s="1"/>
  <c r="J116" i="4" s="1"/>
  <c r="P299" i="4"/>
  <c r="R299" i="4"/>
  <c r="T299" i="4"/>
  <c r="BK303" i="4"/>
  <c r="J303" i="4"/>
  <c r="J117" i="4"/>
  <c r="P303" i="4"/>
  <c r="R303" i="4"/>
  <c r="T303" i="4"/>
  <c r="BK310" i="4"/>
  <c r="J310" i="4" s="1"/>
  <c r="J120" i="4" s="1"/>
  <c r="P310" i="4"/>
  <c r="P309" i="4"/>
  <c r="R310" i="4"/>
  <c r="R309" i="4"/>
  <c r="T310" i="4"/>
  <c r="T309" i="4"/>
  <c r="J89" i="2"/>
  <c r="E111" i="2"/>
  <c r="F118" i="2"/>
  <c r="BE127" i="3"/>
  <c r="BE131" i="3"/>
  <c r="BE134" i="3"/>
  <c r="BE141" i="3"/>
  <c r="BE146" i="3"/>
  <c r="BE147" i="3"/>
  <c r="BE151" i="3"/>
  <c r="BE154" i="3"/>
  <c r="BE156" i="3"/>
  <c r="BE158" i="3"/>
  <c r="BE177" i="3"/>
  <c r="J89" i="4"/>
  <c r="BE146" i="4"/>
  <c r="BE147" i="4"/>
  <c r="BE152" i="4"/>
  <c r="BE156" i="4"/>
  <c r="BE164" i="4"/>
  <c r="BE166" i="4"/>
  <c r="BE173" i="4"/>
  <c r="BE174" i="4"/>
  <c r="BE178" i="4"/>
  <c r="BE181" i="4"/>
  <c r="BE185" i="4"/>
  <c r="BE190" i="4"/>
  <c r="BE199" i="4"/>
  <c r="BE200" i="4"/>
  <c r="BE204" i="4"/>
  <c r="BE205" i="4"/>
  <c r="BE214" i="4"/>
  <c r="BE217" i="4"/>
  <c r="BE221" i="4"/>
  <c r="BE223" i="4"/>
  <c r="BE224" i="4"/>
  <c r="BE225" i="4"/>
  <c r="BE226" i="4"/>
  <c r="BE228" i="4"/>
  <c r="BE232" i="4"/>
  <c r="BE239" i="4"/>
  <c r="BE240" i="4"/>
  <c r="BE249" i="4"/>
  <c r="BE252" i="4"/>
  <c r="BE253" i="4"/>
  <c r="BE255" i="4"/>
  <c r="BE269" i="4"/>
  <c r="BE277" i="4"/>
  <c r="BE278" i="4"/>
  <c r="BE281" i="4"/>
  <c r="BE289" i="4"/>
  <c r="BE294" i="4"/>
  <c r="BE296" i="4"/>
  <c r="BE298" i="4"/>
  <c r="BE304" i="4"/>
  <c r="BE305" i="4"/>
  <c r="BE306" i="4"/>
  <c r="BE308" i="4"/>
  <c r="BE312" i="4"/>
  <c r="BE128" i="2"/>
  <c r="BK125" i="2"/>
  <c r="J125" i="2"/>
  <c r="J99" i="2"/>
  <c r="BK130" i="2"/>
  <c r="J130" i="2" s="1"/>
  <c r="J101" i="2" s="1"/>
  <c r="J89" i="3"/>
  <c r="E114" i="3"/>
  <c r="F121" i="3"/>
  <c r="BE128" i="3"/>
  <c r="BE129" i="3"/>
  <c r="BE132" i="3"/>
  <c r="BE149" i="3"/>
  <c r="BE150" i="3"/>
  <c r="BE155" i="3"/>
  <c r="BE160" i="3"/>
  <c r="BE162" i="3"/>
  <c r="BE165" i="3"/>
  <c r="BE167" i="3"/>
  <c r="BE168" i="3"/>
  <c r="BE171" i="3"/>
  <c r="BE172" i="3"/>
  <c r="BE175" i="3"/>
  <c r="BE158" i="4"/>
  <c r="BE159" i="4"/>
  <c r="BE161" i="4"/>
  <c r="BE169" i="4"/>
  <c r="BE170" i="4"/>
  <c r="BE175" i="4"/>
  <c r="BE176" i="4"/>
  <c r="BE177" i="4"/>
  <c r="BE179" i="4"/>
  <c r="BE180" i="4"/>
  <c r="BE192" i="4"/>
  <c r="BE194" i="4"/>
  <c r="BE195" i="4"/>
  <c r="BE197" i="4"/>
  <c r="BE198" i="4"/>
  <c r="BE206" i="4"/>
  <c r="BE208" i="4"/>
  <c r="BE212" i="4"/>
  <c r="BE213" i="4"/>
  <c r="BE220" i="4"/>
  <c r="BE222" i="4"/>
  <c r="BE230" i="4"/>
  <c r="BE234" i="4"/>
  <c r="BE245" i="4"/>
  <c r="BE247" i="4"/>
  <c r="BE250" i="4"/>
  <c r="BE254" i="4"/>
  <c r="BE263" i="4"/>
  <c r="BE264" i="4"/>
  <c r="BE268" i="4"/>
  <c r="BE272" i="4"/>
  <c r="BE279" i="4"/>
  <c r="BE283" i="4"/>
  <c r="BE285" i="4"/>
  <c r="BE311" i="4"/>
  <c r="BK216" i="4"/>
  <c r="J216" i="4"/>
  <c r="J106" i="4" s="1"/>
  <c r="BE131" i="2"/>
  <c r="BE137" i="3"/>
  <c r="BE138" i="3"/>
  <c r="BE142" i="3"/>
  <c r="BE143" i="3"/>
  <c r="BE144" i="3"/>
  <c r="BE145" i="3"/>
  <c r="BE152" i="3"/>
  <c r="BE159" i="3"/>
  <c r="BE166" i="3"/>
  <c r="BE170" i="3"/>
  <c r="E85" i="4"/>
  <c r="F137" i="4"/>
  <c r="BE144" i="4"/>
  <c r="BE145" i="4"/>
  <c r="BE149" i="4"/>
  <c r="BE150" i="4"/>
  <c r="BE153" i="4"/>
  <c r="BE154" i="4"/>
  <c r="BE157" i="4"/>
  <c r="BE163" i="4"/>
  <c r="BE165" i="4"/>
  <c r="BE167" i="4"/>
  <c r="BE183" i="4"/>
  <c r="BE184" i="4"/>
  <c r="BE187" i="4"/>
  <c r="BE191" i="4"/>
  <c r="BE203" i="4"/>
  <c r="BE207" i="4"/>
  <c r="BE210" i="4"/>
  <c r="BE229" i="4"/>
  <c r="BE231" i="4"/>
  <c r="BE236" i="4"/>
  <c r="BE242" i="4"/>
  <c r="BE243" i="4"/>
  <c r="BE246" i="4"/>
  <c r="BE261" i="4"/>
  <c r="BE267" i="4"/>
  <c r="BE270" i="4"/>
  <c r="BE273" i="4"/>
  <c r="BE276" i="4"/>
  <c r="BE291" i="4"/>
  <c r="BE292" i="4"/>
  <c r="BE301" i="4"/>
  <c r="BE302" i="4"/>
  <c r="BE313" i="4"/>
  <c r="BE314" i="4"/>
  <c r="BE124" i="2"/>
  <c r="BE126" i="2"/>
  <c r="BE129" i="2"/>
  <c r="BK123" i="2"/>
  <c r="BK122" i="2" s="1"/>
  <c r="J122" i="2" s="1"/>
  <c r="J97" i="2" s="1"/>
  <c r="BE133" i="3"/>
  <c r="BE135" i="3"/>
  <c r="BE136" i="3"/>
  <c r="BE139" i="3"/>
  <c r="BE140" i="3"/>
  <c r="BE148" i="3"/>
  <c r="BE174" i="3"/>
  <c r="BE176" i="3"/>
  <c r="BE178" i="3"/>
  <c r="BE179" i="3"/>
  <c r="BE143" i="4"/>
  <c r="BE148" i="4"/>
  <c r="BE151" i="4"/>
  <c r="BE160" i="4"/>
  <c r="BE172" i="4"/>
  <c r="BE186" i="4"/>
  <c r="BE188" i="4"/>
  <c r="BE189" i="4"/>
  <c r="BE193" i="4"/>
  <c r="BE196" i="4"/>
  <c r="BE202" i="4"/>
  <c r="BE211" i="4"/>
  <c r="BE227" i="4"/>
  <c r="BE233" i="4"/>
  <c r="BE235" i="4"/>
  <c r="BE238" i="4"/>
  <c r="BE256" i="4"/>
  <c r="BE257" i="4"/>
  <c r="BE258" i="4"/>
  <c r="BE259" i="4"/>
  <c r="BE260" i="4"/>
  <c r="BE262" i="4"/>
  <c r="BE266" i="4"/>
  <c r="BE271" i="4"/>
  <c r="BE274" i="4"/>
  <c r="BE275" i="4"/>
  <c r="BE282" i="4"/>
  <c r="BE284" i="4"/>
  <c r="BE287" i="4"/>
  <c r="BE288" i="4"/>
  <c r="BE290" i="4"/>
  <c r="BE293" i="4"/>
  <c r="BE295" i="4"/>
  <c r="BE297" i="4"/>
  <c r="BE300" i="4"/>
  <c r="BK307" i="4"/>
  <c r="J307" i="4"/>
  <c r="J118" i="4"/>
  <c r="F37" i="2"/>
  <c r="BD95" i="1" s="1"/>
  <c r="F35" i="4"/>
  <c r="BB97" i="1"/>
  <c r="F35" i="2"/>
  <c r="BB95" i="1" s="1"/>
  <c r="F35" i="3"/>
  <c r="BB96" i="1"/>
  <c r="F37" i="4"/>
  <c r="BD97" i="1" s="1"/>
  <c r="F34" i="2"/>
  <c r="BA95" i="1"/>
  <c r="F37" i="3"/>
  <c r="BD96" i="1" s="1"/>
  <c r="J34" i="3"/>
  <c r="AW96" i="1"/>
  <c r="J34" i="4"/>
  <c r="AW97" i="1" s="1"/>
  <c r="F36" i="3"/>
  <c r="BC96" i="1"/>
  <c r="J34" i="2"/>
  <c r="AW95" i="1" s="1"/>
  <c r="F34" i="3"/>
  <c r="BA96" i="1"/>
  <c r="F36" i="4"/>
  <c r="BC97" i="1" s="1"/>
  <c r="F36" i="2"/>
  <c r="BC95" i="1"/>
  <c r="F34" i="4"/>
  <c r="BA97" i="1" s="1"/>
  <c r="P218" i="4" l="1"/>
  <c r="R125" i="3"/>
  <c r="R124" i="3" s="1"/>
  <c r="T218" i="4"/>
  <c r="P141" i="4"/>
  <c r="P140" i="4"/>
  <c r="AU97" i="1" s="1"/>
  <c r="R218" i="4"/>
  <c r="T141" i="4"/>
  <c r="T140" i="4"/>
  <c r="T163" i="3"/>
  <c r="R141" i="4"/>
  <c r="R140" i="4"/>
  <c r="P163" i="3"/>
  <c r="P124" i="3" s="1"/>
  <c r="AU96" i="1" s="1"/>
  <c r="P125" i="3"/>
  <c r="T124" i="3"/>
  <c r="BK121" i="2"/>
  <c r="J121" i="2"/>
  <c r="J96" i="2"/>
  <c r="BK125" i="3"/>
  <c r="J125" i="3" s="1"/>
  <c r="J97" i="3" s="1"/>
  <c r="J123" i="2"/>
  <c r="J98" i="2"/>
  <c r="BK141" i="4"/>
  <c r="J141" i="4"/>
  <c r="J97" i="4"/>
  <c r="BK218" i="4"/>
  <c r="J218" i="4" s="1"/>
  <c r="J107" i="4" s="1"/>
  <c r="BK163" i="3"/>
  <c r="J163" i="3"/>
  <c r="J101" i="3" s="1"/>
  <c r="BK309" i="4"/>
  <c r="J309" i="4"/>
  <c r="J119" i="4"/>
  <c r="F33" i="4"/>
  <c r="AZ97" i="1"/>
  <c r="J33" i="3"/>
  <c r="AV96" i="1"/>
  <c r="AT96" i="1" s="1"/>
  <c r="F33" i="3"/>
  <c r="AZ96" i="1"/>
  <c r="BA94" i="1"/>
  <c r="W30" i="1" s="1"/>
  <c r="BC94" i="1"/>
  <c r="W32" i="1"/>
  <c r="BB94" i="1"/>
  <c r="AX94" i="1" s="1"/>
  <c r="F33" i="2"/>
  <c r="AZ95" i="1"/>
  <c r="BD94" i="1"/>
  <c r="W33" i="1" s="1"/>
  <c r="J33" i="2"/>
  <c r="AV95" i="1"/>
  <c r="AT95" i="1"/>
  <c r="J33" i="4"/>
  <c r="AV97" i="1"/>
  <c r="AT97" i="1"/>
  <c r="BK124" i="3" l="1"/>
  <c r="J124" i="3"/>
  <c r="J30" i="3" s="1"/>
  <c r="AG96" i="1" s="1"/>
  <c r="AN96" i="1" s="1"/>
  <c r="BK140" i="4"/>
  <c r="J140" i="4"/>
  <c r="J96" i="4"/>
  <c r="AU94" i="1"/>
  <c r="AZ94" i="1"/>
  <c r="AV94" i="1"/>
  <c r="AK29" i="1"/>
  <c r="AW94" i="1"/>
  <c r="AK30" i="1" s="1"/>
  <c r="J30" i="2"/>
  <c r="AG95" i="1"/>
  <c r="AN95" i="1"/>
  <c r="W31" i="1"/>
  <c r="AY94" i="1"/>
  <c r="J39" i="2" l="1"/>
  <c r="J39" i="3"/>
  <c r="J96" i="3"/>
  <c r="W29" i="1"/>
  <c r="J30" i="4"/>
  <c r="AG97" i="1"/>
  <c r="AN97" i="1" s="1"/>
  <c r="AT94" i="1"/>
  <c r="J39" i="4" l="1"/>
  <c r="AG94" i="1"/>
  <c r="AK26" i="1"/>
  <c r="AK35" i="1"/>
  <c r="AN94" i="1" l="1"/>
</calcChain>
</file>

<file path=xl/sharedStrings.xml><?xml version="1.0" encoding="utf-8"?>
<sst xmlns="http://schemas.openxmlformats.org/spreadsheetml/2006/main" count="3758" uniqueCount="947">
  <si>
    <t>Export Komplet</t>
  </si>
  <si>
    <t/>
  </si>
  <si>
    <t>2.0</t>
  </si>
  <si>
    <t>ZAMOK</t>
  </si>
  <si>
    <t>False</t>
  </si>
  <si>
    <t>{dadc68e7-d6db-4686-94b2-a9150748bd14}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</si>
  <si>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</si>
  <si>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</si>
  <si>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</si>
  <si>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</si>
  <si>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</si>
  <si>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</si>
  <si>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</si>
  <si>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</si>
  <si>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05_2020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</si>
  <si>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</si>
  <si>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</si>
  <si>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fasády a krovu, Divadlo Fr. Šrámka, PÍSEK</t>
  </si>
  <si>
    <t>KSO:</t>
  </si>
  <si>
    <t>801 41</t>
  </si>
  <si>
    <t>CC-CZ:</t>
  </si>
  <si>
    <t>12611</t>
  </si>
  <si>
    <t>Místo:</t>
  </si>
  <si>
    <t>k.ú. Písek, č.parc 280/1, č.p. 69</t>
  </si>
  <si>
    <t>Datum:</t>
  </si>
  <si>
    <t>15. 5. 2020</t>
  </si>
  <si>
    <t>Zadavatel:</t>
  </si>
  <si>
    <t>IČ:</t>
  </si>
  <si>
    <t>Centrum kultury města Písek</t>
  </si>
  <si>
    <t>DIČ:</t>
  </si>
  <si>
    <t>Uchazeč:</t>
  </si>
  <si>
    <t>Vyplň údaj</t>
  </si>
  <si>
    <t>Projektant:</t>
  </si>
  <si>
    <t>GANEO s.r.o.</t>
  </si>
  <si>
    <t>True</t>
  </si>
  <si>
    <t>Zpracovatel:</t>
  </si>
  <si>
    <t>Vladimír Mrázek</t>
  </si>
  <si>
    <t>Poznámka:</t>
  </si>
  <si>
    <t>Soupis prací je sestaven s využitím položek Cenové soustavy ÚRS (cenová úroveň 2020/I.).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veden žádný údaj, nepochází z Cenové soustavy ÚRS._x000D_
Soupis prací je zpracován v rozsahu a podrobnosti projektu 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</si>
  <si>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</si>
  <si>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</si>
  <si>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</si>
  <si>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</si>
  <si>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</si>
  <si>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</si>
  <si>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</si>
  <si>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</si>
  <si>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</si>
  <si>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</si>
  <si>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</si>
  <si>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</si>
  <si>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</si>
  <si>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</si>
  <si>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</si>
  <si>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</si>
  <si>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</si>
  <si>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</si>
  <si>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</si>
  <si>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</si>
  <si>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</si>
  <si>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</si>
  <si>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</si>
  <si>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</si>
  <si>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</si>
  <si>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</si>
  <si>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</si>
  <si>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</si>
  <si>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</si>
  <si>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</si>
  <si>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</si>
  <si>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</si>
  <si>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</si>
  <si>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</si>
  <si>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</si>
  <si>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</si>
  <si>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</si>
  <si>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</si>
  <si>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</si>
  <si>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</si>
  <si>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</si>
  <si>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</si>
  <si>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</si>
  <si>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</si>
  <si>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</si>
  <si>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</si>
  <si>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</si>
  <si>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</si>
  <si>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</si>
  <si>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{067d8855-01e2-4203-a3d8-84a175d449ec}</t>
  </si>
  <si>
    <t>2</t>
  </si>
  <si>
    <t>02</t>
  </si>
  <si>
    <t>BOURACÍ PRÁCE</t>
  </si>
  <si>
    <t>{6b131744-085d-42ee-ab5a-a13a45f5d141}</t>
  </si>
  <si>
    <t>03</t>
  </si>
  <si>
    <t>STAVEBNÍ PRÁCE</t>
  </si>
  <si>
    <t>{89d07566-5197-4f9f-ab4c-eb30adcae5c1}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</si>
  <si>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</si>
  <si>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</si>
  <si>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</si>
  <si>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</si>
  <si>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</si>
  <si>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</si>
  <si>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</si>
  <si>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</si>
  <si>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</si>
  <si>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</si>
  <si>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</si>
  <si>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</si>
  <si>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</si>
  <si>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</si>
  <si>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</si>
  <si>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</si>
  <si>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</si>
  <si>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</si>
  <si>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</si>
  <si>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</si>
  <si>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</si>
  <si>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</si>
  <si>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</si>
  <si>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</si>
  <si>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</si>
  <si>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</si>
  <si>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</si>
  <si>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</si>
  <si>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</si>
  <si>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</si>
  <si>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</si>
  <si>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</si>
  <si>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</si>
  <si>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</si>
  <si>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</si>
  <si>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soubor</t>
  </si>
  <si>
    <t>1024</t>
  </si>
  <si>
    <t>-1875050081</t>
  </si>
  <si>
    <t>VRN3</t>
  </si>
  <si>
    <t>Zařízení staveniště</t>
  </si>
  <si>
    <t>030001000</t>
  </si>
  <si>
    <t>291360731</t>
  </si>
  <si>
    <t>VRN4</t>
  </si>
  <si>
    <t>Inženýrská činnost</t>
  </si>
  <si>
    <t>3</t>
  </si>
  <si>
    <t>041403000</t>
  </si>
  <si>
    <t>Koordinátor BOZP na staveništi</t>
  </si>
  <si>
    <t>-598241343</t>
  </si>
  <si>
    <t>4</t>
  </si>
  <si>
    <t>042503000</t>
  </si>
  <si>
    <t>Plán BOZP na staveništi</t>
  </si>
  <si>
    <t>-352824427</t>
  </si>
  <si>
    <t>VRN9</t>
  </si>
  <si>
    <t>Ostatní náklady</t>
  </si>
  <si>
    <t>091003000</t>
  </si>
  <si>
    <t>Náklady na vzorky</t>
  </si>
  <si>
    <t>-1874986715</t>
  </si>
  <si>
    <t>02 -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</si>
  <si>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</si>
  <si>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</si>
  <si>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</si>
  <si>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</si>
  <si>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</si>
  <si>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</si>
  <si>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</si>
  <si>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</si>
  <si>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>HSV</t>
  </si>
  <si>
    <t>Práce a dodávky HSV</t>
  </si>
  <si>
    <t>Zemní práce</t>
  </si>
  <si>
    <t>1111001</t>
  </si>
  <si>
    <t>Odstranění keřů na západní straně fasády, vč. odvozu a likvidace odpadu</t>
  </si>
  <si>
    <t>CS ÚRS 2020 01</t>
  </si>
  <si>
    <t>-1042920953</t>
  </si>
  <si>
    <t>11310713</t>
  </si>
  <si>
    <t xml:space="preserve">Odstranění ploch z betonu tl 150 mm </t>
  </si>
  <si>
    <t>m2</t>
  </si>
  <si>
    <t>-803474702</t>
  </si>
  <si>
    <t>113202111</t>
  </si>
  <si>
    <t>Vytrhání obrub krajníků obrubníků stojatých</t>
  </si>
  <si>
    <t>m</t>
  </si>
  <si>
    <t>416461238</t>
  </si>
  <si>
    <t>9</t>
  </si>
  <si>
    <t>Ostatní konstrukce a práce, bourání</t>
  </si>
  <si>
    <t>960001</t>
  </si>
  <si>
    <t>Ochrana vzrostlého stromu vedle opěrné stěny proti poškození</t>
  </si>
  <si>
    <t>kus</t>
  </si>
  <si>
    <t>1517359728</t>
  </si>
  <si>
    <t>960002</t>
  </si>
  <si>
    <t>Ochrana odkryté střechy proti zatečení do doby dokončení nového střešního pláště</t>
  </si>
  <si>
    <t>-1008103138</t>
  </si>
  <si>
    <t>6</t>
  </si>
  <si>
    <t>960003</t>
  </si>
  <si>
    <t>Ochrana kamenného portálu</t>
  </si>
  <si>
    <t>1500901754</t>
  </si>
  <si>
    <t>7</t>
  </si>
  <si>
    <t>960101</t>
  </si>
  <si>
    <t xml:space="preserve">Dočasné podepření nadzemního vedení, plastové potrubí prům.40mm a ocelová trubka prům.50mm, po dobu povádění výkopů </t>
  </si>
  <si>
    <t>-1783437000</t>
  </si>
  <si>
    <t>8</t>
  </si>
  <si>
    <t>961044111</t>
  </si>
  <si>
    <t>Bourání základů z betonu prostého</t>
  </si>
  <si>
    <t>m3</t>
  </si>
  <si>
    <t>-439941560</t>
  </si>
  <si>
    <t>961055111</t>
  </si>
  <si>
    <t>Bourání základů ze ŽB</t>
  </si>
  <si>
    <t>-1711354513</t>
  </si>
  <si>
    <t>10</t>
  </si>
  <si>
    <t>96105512</t>
  </si>
  <si>
    <t>Bourání ocelové podpory vetkntuté do patky.</t>
  </si>
  <si>
    <t>1451964840</t>
  </si>
  <si>
    <t>11</t>
  </si>
  <si>
    <t>9680601</t>
  </si>
  <si>
    <t>Vybourání dřevěných špaletových oken 1100x1790mm</t>
  </si>
  <si>
    <t>1317861815</t>
  </si>
  <si>
    <t>12</t>
  </si>
  <si>
    <t>9680602</t>
  </si>
  <si>
    <t>Vybourání dřevěných špaletových oken 1010x2070mm</t>
  </si>
  <si>
    <t>1481973623</t>
  </si>
  <si>
    <t>13</t>
  </si>
  <si>
    <t>9680603</t>
  </si>
  <si>
    <t>Vybourání dřevěných oken 420x1250mm</t>
  </si>
  <si>
    <t>1015739051</t>
  </si>
  <si>
    <t>14</t>
  </si>
  <si>
    <t>9680604</t>
  </si>
  <si>
    <t>Vybourání dřevěných oken 500x870mm</t>
  </si>
  <si>
    <t>2049675210</t>
  </si>
  <si>
    <t>9680605</t>
  </si>
  <si>
    <t>Vybourání dřevěných oken 560x870mm</t>
  </si>
  <si>
    <t>1879256376</t>
  </si>
  <si>
    <t>16</t>
  </si>
  <si>
    <t>9680701</t>
  </si>
  <si>
    <t>Vybourání dřevěných kazetových dveří s nadsvětlíkem rozměr 1260x2840</t>
  </si>
  <si>
    <t>-711427275</t>
  </si>
  <si>
    <t>17</t>
  </si>
  <si>
    <t>9680702</t>
  </si>
  <si>
    <t>Vybourání dřevěných plných dveří rozměr 1290x2620</t>
  </si>
  <si>
    <t>1888507169</t>
  </si>
  <si>
    <t>18</t>
  </si>
  <si>
    <t>9680801</t>
  </si>
  <si>
    <t>Vybourání dřevěných vnitřních parapetů</t>
  </si>
  <si>
    <t>1241176992</t>
  </si>
  <si>
    <t>19</t>
  </si>
  <si>
    <t>978013191</t>
  </si>
  <si>
    <t>Otlučení (osekání) vnitřní vápenné nebo vápenocementové omítky stěn v rozsahu do 100 %</t>
  </si>
  <si>
    <t>740513012</t>
  </si>
  <si>
    <t>20</t>
  </si>
  <si>
    <t>978015391</t>
  </si>
  <si>
    <t>Otlučení (osekání) vnější vápenné nebo vápenocementové omítky stupně členitosti 1 a 2 do 100%</t>
  </si>
  <si>
    <t>-1616667994</t>
  </si>
  <si>
    <t>978023411</t>
  </si>
  <si>
    <t xml:space="preserve">Vyškrabání spár zdiva cihelného </t>
  </si>
  <si>
    <t>2077140839</t>
  </si>
  <si>
    <t>22</t>
  </si>
  <si>
    <t>9891001</t>
  </si>
  <si>
    <t>Vyklizení suti z půdy</t>
  </si>
  <si>
    <t>-813318761</t>
  </si>
  <si>
    <t>23</t>
  </si>
  <si>
    <t>9899001</t>
  </si>
  <si>
    <t>Odstranění el krabic ve fasádě rozměr krabice do 200x200mm</t>
  </si>
  <si>
    <t>-611421207</t>
  </si>
  <si>
    <t>24</t>
  </si>
  <si>
    <t>9899002</t>
  </si>
  <si>
    <t>Odstranění stávající elektroinstalace na fasádě, vč. nosiče</t>
  </si>
  <si>
    <t>1003837777</t>
  </si>
  <si>
    <t>25</t>
  </si>
  <si>
    <t>9899003</t>
  </si>
  <si>
    <t>Odstranění osvětlení z východní fasády vč. vypínačů</t>
  </si>
  <si>
    <t>-629991278</t>
  </si>
  <si>
    <t>P</t>
  </si>
  <si>
    <t>Poznámka k položce:_x000D_
kabeláže zachovat pro budoucí napojení nových světel a vypínačů. 3x svítidlo</t>
  </si>
  <si>
    <t>26</t>
  </si>
  <si>
    <t>9899101</t>
  </si>
  <si>
    <t>Vybourání dřevěného plotu vč. založení, výška plotu 2m, délka plotu 6m</t>
  </si>
  <si>
    <t>-1851776512</t>
  </si>
  <si>
    <t>27</t>
  </si>
  <si>
    <t>9899201</t>
  </si>
  <si>
    <t>Vybourání šachty Š3</t>
  </si>
  <si>
    <t>1934214643</t>
  </si>
  <si>
    <t>28</t>
  </si>
  <si>
    <t>9899202</t>
  </si>
  <si>
    <t>Vybourání KG potrubí v zemi, DN 125mm</t>
  </si>
  <si>
    <t>23323837</t>
  </si>
  <si>
    <t>997</t>
  </si>
  <si>
    <t>Přesun sutě</t>
  </si>
  <si>
    <t>29</t>
  </si>
  <si>
    <t>997013112</t>
  </si>
  <si>
    <t>Vnitrostaveništní doprava suti a vybouraných hmot pro budovy v do 9 m s použitím mechanizace</t>
  </si>
  <si>
    <t>t</t>
  </si>
  <si>
    <t>420289991</t>
  </si>
  <si>
    <t>30</t>
  </si>
  <si>
    <t>997013501</t>
  </si>
  <si>
    <t>Odvoz suti a vybouraných hmot na skládku do 1 km se složením</t>
  </si>
  <si>
    <t>898340311</t>
  </si>
  <si>
    <t>31</t>
  </si>
  <si>
    <t>997013509</t>
  </si>
  <si>
    <t>Příplatek k odvozu suti a vybouraných hmot na skládku ZKD 1 km přes 1 km</t>
  </si>
  <si>
    <t>-1347635314</t>
  </si>
  <si>
    <t>Poznámka k položce:_x000D_
+20 km - indexováno v jednotkové ceně</t>
  </si>
  <si>
    <t>32</t>
  </si>
  <si>
    <t>997013631</t>
  </si>
  <si>
    <t>Poplatek za uložení na skládce (skládkovné) stavebního odpadu směsného kód odpadu 17 09 04</t>
  </si>
  <si>
    <t>-1728231936</t>
  </si>
  <si>
    <t>PSV</t>
  </si>
  <si>
    <t>Práce a dodávky PSV</t>
  </si>
  <si>
    <t>762</t>
  </si>
  <si>
    <t>Konstrukce tesařské</t>
  </si>
  <si>
    <t>33</t>
  </si>
  <si>
    <t>762331813</t>
  </si>
  <si>
    <t>Demontáž vázaných kcí krovů z hranolů průřezové plochy do 288 cm2</t>
  </si>
  <si>
    <t>155334319</t>
  </si>
  <si>
    <t>34</t>
  </si>
  <si>
    <t>762331814</t>
  </si>
  <si>
    <t>Demontáž vázaných kcí krovů z hranolů průřezové plochy do 450 cm2</t>
  </si>
  <si>
    <t>1660568839</t>
  </si>
  <si>
    <t>35</t>
  </si>
  <si>
    <t>762331816</t>
  </si>
  <si>
    <t>Demontáž vázaných kcí krovů z hranolů průřezové plochy přes 600cm2</t>
  </si>
  <si>
    <t>1521649584</t>
  </si>
  <si>
    <t>36</t>
  </si>
  <si>
    <t>762342812</t>
  </si>
  <si>
    <t>Demontáž laťování střech z latí osové vzdálenosti do 0,50 m</t>
  </si>
  <si>
    <t>-645332368</t>
  </si>
  <si>
    <t>764</t>
  </si>
  <si>
    <t>Konstrukce klempířské</t>
  </si>
  <si>
    <t>37</t>
  </si>
  <si>
    <t>764002851</t>
  </si>
  <si>
    <t>Demontáž oplechování parapetů do suti</t>
  </si>
  <si>
    <t>327728316</t>
  </si>
  <si>
    <t>38</t>
  </si>
  <si>
    <t>764004801</t>
  </si>
  <si>
    <t>Demontáž podokapního žlabu do suti</t>
  </si>
  <si>
    <t>-1103630719</t>
  </si>
  <si>
    <t>39</t>
  </si>
  <si>
    <t>764004861</t>
  </si>
  <si>
    <t>Demontáž svodu do suti</t>
  </si>
  <si>
    <t>1887462493</t>
  </si>
  <si>
    <t>765</t>
  </si>
  <si>
    <t>Krytina skládaná</t>
  </si>
  <si>
    <t>40</t>
  </si>
  <si>
    <t>765111821</t>
  </si>
  <si>
    <t>Demontáž krytiny keramické hladké sklonu do 30° na sucho do suti</t>
  </si>
  <si>
    <t>326431281</t>
  </si>
  <si>
    <t>41</t>
  </si>
  <si>
    <t>765111823</t>
  </si>
  <si>
    <t>Demontáž krytiny keramické hladké sklonu do 30° na sucho k dalšímu použití</t>
  </si>
  <si>
    <t>-1833422920</t>
  </si>
  <si>
    <t>42</t>
  </si>
  <si>
    <t>765111831</t>
  </si>
  <si>
    <t>Příplatek k demontáži krytiny keramické hladké do suti za sklon přes 30°</t>
  </si>
  <si>
    <t>1414087991</t>
  </si>
  <si>
    <t>43</t>
  </si>
  <si>
    <t>765111865</t>
  </si>
  <si>
    <t>Demontáž krytiny keramické hřebenů a nároží sklonu do 30° se zvětralou maltou do suti</t>
  </si>
  <si>
    <t>984909753</t>
  </si>
  <si>
    <t>44</t>
  </si>
  <si>
    <t>765111881</t>
  </si>
  <si>
    <t>Příplatek k demontáži krytiny keramické hřebenů a nároží z prejzů do suti za sklon přes 30°</t>
  </si>
  <si>
    <t>-1185982562</t>
  </si>
  <si>
    <t>45</t>
  </si>
  <si>
    <t>765211815</t>
  </si>
  <si>
    <t>Demontáž krytiny keramické hladké na zdech se zvětralou maltou do suti</t>
  </si>
  <si>
    <t>-2010431531</t>
  </si>
  <si>
    <t>03 - STAVEBNÍ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</si>
  <si>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</si>
  <si>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</si>
  <si>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</si>
  <si>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</si>
  <si>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</si>
  <si>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</si>
  <si>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</si>
  <si>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</si>
  <si>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</si>
  <si>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</si>
  <si>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</si>
  <si>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</si>
  <si>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</si>
  <si>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</si>
  <si>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</si>
  <si>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</si>
  <si>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</si>
  <si>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122111101</t>
  </si>
  <si>
    <t>Odkopávky a prokopávky v hornině třídy těžitelnosti I, skupiny 1 a 2 ručně</t>
  </si>
  <si>
    <t>798781516</t>
  </si>
  <si>
    <t>132112211</t>
  </si>
  <si>
    <t>Hloubení rýh š do 2000 mm v soudržných horninách třídy těžitelnosti I, skupiny 1 a 2 ručně</t>
  </si>
  <si>
    <t>-1875313106</t>
  </si>
  <si>
    <t>162251102</t>
  </si>
  <si>
    <t>Vodorovné přemístění do 50 m výkopku/sypaniny z horniny třídy těžitelnosti I, skupiny 1 až 3</t>
  </si>
  <si>
    <t>-913824008</t>
  </si>
  <si>
    <t>162751117</t>
  </si>
  <si>
    <t>Vodorovné přemístění do 10000 m výkopku/sypaniny z horniny třídy těžitelnosti I, skupiny 1 až 3</t>
  </si>
  <si>
    <t>533940072</t>
  </si>
  <si>
    <t>167111101</t>
  </si>
  <si>
    <t>Nakládání výkopku z hornin třídy těžitelnosti I, skupiny 1 až 3 do 100 m3 ručně</t>
  </si>
  <si>
    <t>482440340</t>
  </si>
  <si>
    <t>171251201</t>
  </si>
  <si>
    <t xml:space="preserve">Uložení sypaniny na skládky </t>
  </si>
  <si>
    <t>-224181387</t>
  </si>
  <si>
    <t>171201221</t>
  </si>
  <si>
    <t>Poplatek za uložení na skládce (skládkovné) zeminy a kamení kód odpadu 17 05 04</t>
  </si>
  <si>
    <t>-1583375699</t>
  </si>
  <si>
    <t>174111101</t>
  </si>
  <si>
    <t>Zásyp jam, šachet rýh nebo kolem objektů sypaninou se zhutněním ručně</t>
  </si>
  <si>
    <t>958429888</t>
  </si>
  <si>
    <t>181411131</t>
  </si>
  <si>
    <t>Založení parkového trávníku výsevem plochy do 1000 m2 v rovině a ve svahu do 1:5</t>
  </si>
  <si>
    <t>-1254859974</t>
  </si>
  <si>
    <t>M</t>
  </si>
  <si>
    <t>00572410</t>
  </si>
  <si>
    <t>osivo směs travní parková</t>
  </si>
  <si>
    <t>kg</t>
  </si>
  <si>
    <t>-174830165</t>
  </si>
  <si>
    <t>181951112</t>
  </si>
  <si>
    <t>Úprava pláně v hornině třídy těžitelnosti I, skupiny 1 až 3 se zhutněním</t>
  </si>
  <si>
    <t>1165475857</t>
  </si>
  <si>
    <t>18195112</t>
  </si>
  <si>
    <t>Úprava terénu před výsevem trávníku</t>
  </si>
  <si>
    <t>-1895495267</t>
  </si>
  <si>
    <t>Zakládání</t>
  </si>
  <si>
    <t>211531111</t>
  </si>
  <si>
    <t>Výplň odvodňovacích žeber nebo trativodů kamenivem hrubým drceným frakce 16 až 32 mm</t>
  </si>
  <si>
    <t>-1116749373</t>
  </si>
  <si>
    <t>211971121</t>
  </si>
  <si>
    <t>Zřízení opláštění žeber nebo trativodů geotextilií v rýze nebo zářezu sklonu přes 1:2 š do 2,5 m</t>
  </si>
  <si>
    <t>-1182554056</t>
  </si>
  <si>
    <t>69311175</t>
  </si>
  <si>
    <t>geotextilie 500g/m2</t>
  </si>
  <si>
    <t>683339989</t>
  </si>
  <si>
    <t>212752111</t>
  </si>
  <si>
    <t>Trativod z drenážních trubek korugovaných PE-HD SN 4 perforace 220° včetně lože otevřený výkop DN 100</t>
  </si>
  <si>
    <t>1329885390</t>
  </si>
  <si>
    <t>272313511</t>
  </si>
  <si>
    <t>Základové klenby z betonu tř. C 12/15</t>
  </si>
  <si>
    <t>-1531341535</t>
  </si>
  <si>
    <t>279113133</t>
  </si>
  <si>
    <t>Základová zeď tl do 250 mm z tvárnic ztraceného bednění včetně výplně z betonu tř. C 16/20</t>
  </si>
  <si>
    <t>-869135255</t>
  </si>
  <si>
    <t>Svislé a kompletní konstrukce</t>
  </si>
  <si>
    <t>31027101</t>
  </si>
  <si>
    <t>Podezdění vazných trámů Cihla plná na maltu VC</t>
  </si>
  <si>
    <t>555846375</t>
  </si>
  <si>
    <t>31027801</t>
  </si>
  <si>
    <t>Doplnění poškozeného zdiva fasády - odhad</t>
  </si>
  <si>
    <t>-1234088589</t>
  </si>
  <si>
    <t>31638101</t>
  </si>
  <si>
    <t>Krycí deska opěrné stěny s přesahem a drážkou,  z betonu C16/20, výztuž KARI 100/100/8 - 670/100 mm</t>
  </si>
  <si>
    <t>-1584064377</t>
  </si>
  <si>
    <t>317235811</t>
  </si>
  <si>
    <t>Doplnění zdiva hlavních a kordónových říms cihlami pálenými na maltu - odhad</t>
  </si>
  <si>
    <t>155205326</t>
  </si>
  <si>
    <t>31920211</t>
  </si>
  <si>
    <t>Dodatečná izolace zdiva nízkotlakou injektáží silikonovou mikroemulzí</t>
  </si>
  <si>
    <t>-1709505812</t>
  </si>
  <si>
    <t>Vodorovné konstrukce</t>
  </si>
  <si>
    <t>45157311</t>
  </si>
  <si>
    <t>Lože a obsyp potrubí otevřený výkop z písku</t>
  </si>
  <si>
    <t>-66307527</t>
  </si>
  <si>
    <t>452311131</t>
  </si>
  <si>
    <t>Podkladní desky z betonu prostého tř. C 12/15 otevřený výkop</t>
  </si>
  <si>
    <t>591767206</t>
  </si>
  <si>
    <t>Komunikace pozemní</t>
  </si>
  <si>
    <t>56420111</t>
  </si>
  <si>
    <t>Podklad nebo podsyp ze štěrkopísku ŠP tl 30 mm</t>
  </si>
  <si>
    <t>971303250</t>
  </si>
  <si>
    <t>564211111</t>
  </si>
  <si>
    <t>Podklad nebo podsyp ze štěrkopísku ŠP tl 50 mm</t>
  </si>
  <si>
    <t>-407739053</t>
  </si>
  <si>
    <t>564710011</t>
  </si>
  <si>
    <t>Podklad z kameniva hrubého drceného vel. 8-16 mm tl 50 mm</t>
  </si>
  <si>
    <t>1709327070</t>
  </si>
  <si>
    <t>564731111</t>
  </si>
  <si>
    <t>Podklad z kameniva hrubého drceného vel. 0-63 mm tl 100 mm</t>
  </si>
  <si>
    <t>-1515586188</t>
  </si>
  <si>
    <t>596211110</t>
  </si>
  <si>
    <t>Kladení zámkové dlažby komunikací pro pěší tl 60 mm skupiny A pl do 50 m2</t>
  </si>
  <si>
    <t>-714563391</t>
  </si>
  <si>
    <t>59245015</t>
  </si>
  <si>
    <t>dlažba zámková tl 60mm přírodní</t>
  </si>
  <si>
    <t>-6747434</t>
  </si>
  <si>
    <t>596811220</t>
  </si>
  <si>
    <t>Kladení betonové dlažby komunikací pro pěší do lože z kameniva vel do 0,25 m2 plochy do 50 m2</t>
  </si>
  <si>
    <t>691702677</t>
  </si>
  <si>
    <t>59245601</t>
  </si>
  <si>
    <t>dlažba desková betonová 500x500x50mm přírodní</t>
  </si>
  <si>
    <t>-1198676370</t>
  </si>
  <si>
    <t>91623121</t>
  </si>
  <si>
    <t>Osazení obrubníku betonového stojatého s boční opěrou do lože z betonu prostého</t>
  </si>
  <si>
    <t>-1020103359</t>
  </si>
  <si>
    <t>59217003</t>
  </si>
  <si>
    <t>obrubník betonový 500x50x250mm</t>
  </si>
  <si>
    <t>406591943</t>
  </si>
  <si>
    <t>Úpravy povrchů, podlahy a osazování výplní</t>
  </si>
  <si>
    <t>61282102</t>
  </si>
  <si>
    <t>Vnitřní sanační štuková omítka prováděná ručně</t>
  </si>
  <si>
    <t>-181648136</t>
  </si>
  <si>
    <t>619995001</t>
  </si>
  <si>
    <t>Začištění omítek kolem oken, dveří</t>
  </si>
  <si>
    <t>790428505</t>
  </si>
  <si>
    <t>622131101</t>
  </si>
  <si>
    <t>Cementový postřik vnějších stěn nanášený celoplošně ručně</t>
  </si>
  <si>
    <t>-2061183830</t>
  </si>
  <si>
    <t>62232111</t>
  </si>
  <si>
    <t>Podhoz pod omítku - vyrovnání plochy</t>
  </si>
  <si>
    <t>1255077031</t>
  </si>
  <si>
    <t>622321141</t>
  </si>
  <si>
    <t>Vápenocementová omítka štuková dvouvrstvá vnějších stěn nanášená ručně</t>
  </si>
  <si>
    <t>-1248406650</t>
  </si>
  <si>
    <t>62235001</t>
  </si>
  <si>
    <t>Silikonový ochraný nátěr fasády</t>
  </si>
  <si>
    <t>-596163931</t>
  </si>
  <si>
    <t>62235002</t>
  </si>
  <si>
    <t>Ochranný nátěr soklu omyvatelný, prodyšný vhodný na VC štukové omítky</t>
  </si>
  <si>
    <t>1486995613</t>
  </si>
  <si>
    <t>622821001</t>
  </si>
  <si>
    <t>Vnější sanační zatřená omítka pro vlhké zdivo prováděná ručně</t>
  </si>
  <si>
    <t>-1531488504</t>
  </si>
  <si>
    <t>6228211</t>
  </si>
  <si>
    <t>Očištění zdiva před provedením sanační omítky</t>
  </si>
  <si>
    <t>-1500111096</t>
  </si>
  <si>
    <t>629995101</t>
  </si>
  <si>
    <t>Očištění vnějších ploch tlakovou vodou</t>
  </si>
  <si>
    <t>-726396921</t>
  </si>
  <si>
    <t>46</t>
  </si>
  <si>
    <t>62999511</t>
  </si>
  <si>
    <t>Očištění vyrovnávacích teracových stupňů tlakovou vodou</t>
  </si>
  <si>
    <t>-332167489</t>
  </si>
  <si>
    <t>47</t>
  </si>
  <si>
    <t>6299952</t>
  </si>
  <si>
    <t>Očištění kameného portálu tlakovou vodou  na severní straně fasády</t>
  </si>
  <si>
    <t>-1578983158</t>
  </si>
  <si>
    <t>48</t>
  </si>
  <si>
    <t>6299953</t>
  </si>
  <si>
    <t>Očistění kameného prahu před vstupními kazetovými dveřmi na východní  fasádě, délka prahu 1440mm</t>
  </si>
  <si>
    <t>1846166088</t>
  </si>
  <si>
    <t>49</t>
  </si>
  <si>
    <t>631311116</t>
  </si>
  <si>
    <t>Mazanina tl do 80 mm z betonu prostého bez zvýšených nároků na prostředí tř. C 25/30</t>
  </si>
  <si>
    <t>-491191136</t>
  </si>
  <si>
    <t>50</t>
  </si>
  <si>
    <t>631319171</t>
  </si>
  <si>
    <t>Příplatek k mazanině tl do 80 mm za stržení povrchu spodní vrstvy před vložením výztuže</t>
  </si>
  <si>
    <t>-1862504171</t>
  </si>
  <si>
    <t>51</t>
  </si>
  <si>
    <t>631362021</t>
  </si>
  <si>
    <t>Výztuž mazanin svařovanými sítěmi Kari</t>
  </si>
  <si>
    <t>-1050627787</t>
  </si>
  <si>
    <t>52</t>
  </si>
  <si>
    <t>632451024</t>
  </si>
  <si>
    <t>Vyrovnávací potěr tl do 50 mm z MC 15 provedený v pásu</t>
  </si>
  <si>
    <t>-1993050873</t>
  </si>
  <si>
    <t>53</t>
  </si>
  <si>
    <t>635211121</t>
  </si>
  <si>
    <t>Násyp pod podlahy z keramzitu</t>
  </si>
  <si>
    <t>1908309422</t>
  </si>
  <si>
    <t>Trubní vedení</t>
  </si>
  <si>
    <t>54</t>
  </si>
  <si>
    <t>871265211</t>
  </si>
  <si>
    <t xml:space="preserve">Kanalizační potrubí z tvrdého PVC jednovrstvé tuhost třídy SN4 DN 110 - D+M </t>
  </si>
  <si>
    <t>948959186</t>
  </si>
  <si>
    <t>55</t>
  </si>
  <si>
    <t>8719001</t>
  </si>
  <si>
    <t>Revizní šachta  s litinovým poklopem  - DN 600 mm - D+M vč všech systémových detailů, a lapačem písku - šachta Š3, vč. napojení na stávající potrubí v zemi</t>
  </si>
  <si>
    <t>-12617244</t>
  </si>
  <si>
    <t>56</t>
  </si>
  <si>
    <t>8719002</t>
  </si>
  <si>
    <t>Revizní šachta  s litinovým poklopem a zpětnou klapkou s filtrem - DN 315 mm - D+M vč všech systémových detailů a lapačem písku, DŠ1, DŠ2</t>
  </si>
  <si>
    <t>-2092910181</t>
  </si>
  <si>
    <t>57</t>
  </si>
  <si>
    <t>8719003</t>
  </si>
  <si>
    <t>Napojení drenáže do stáv dešťové kanalizace</t>
  </si>
  <si>
    <t>1230904800</t>
  </si>
  <si>
    <t>58</t>
  </si>
  <si>
    <t>87191001</t>
  </si>
  <si>
    <t>Kamerová zkouška stáv dešťové kanalizace</t>
  </si>
  <si>
    <t>1779414578</t>
  </si>
  <si>
    <t>59</t>
  </si>
  <si>
    <t>8719201</t>
  </si>
  <si>
    <t>Uložení trubního vedení  do země, vč. případného rozpojení a spojení trubek</t>
  </si>
  <si>
    <t>2055795701</t>
  </si>
  <si>
    <t>60</t>
  </si>
  <si>
    <t>8719202</t>
  </si>
  <si>
    <t xml:space="preserve">litinový "hrneček" s poklopem pro uzavírací ventil na potrubí D+M </t>
  </si>
  <si>
    <t>-820085088</t>
  </si>
  <si>
    <t>61</t>
  </si>
  <si>
    <t>9411001</t>
  </si>
  <si>
    <t>Lešení fasádní, montáž, pronájem, demontáž</t>
  </si>
  <si>
    <t>-608492745</t>
  </si>
  <si>
    <t>62</t>
  </si>
  <si>
    <t>9529001</t>
  </si>
  <si>
    <t>Ochranná opatření, zakrývání a úklid v nutném rozsahu</t>
  </si>
  <si>
    <t>49838246</t>
  </si>
  <si>
    <t>63</t>
  </si>
  <si>
    <t>9531001</t>
  </si>
  <si>
    <t>Vysušení zdiva z východní strany objektu, po provedeném výkopu zeminy pro drenáž , smíšené zdivo</t>
  </si>
  <si>
    <t>1164265595</t>
  </si>
  <si>
    <t>64</t>
  </si>
  <si>
    <t>9532001</t>
  </si>
  <si>
    <t>Oprava vyrovnávacích teracových stupňů</t>
  </si>
  <si>
    <t>-673322781</t>
  </si>
  <si>
    <t>65</t>
  </si>
  <si>
    <t>9533001</t>
  </si>
  <si>
    <t>Dřevěný plot na opěrné stěně na severní straně objektu</t>
  </si>
  <si>
    <t>504245114</t>
  </si>
  <si>
    <t>Poznámka k položce:_x000D_
Výška 2m + délka 5,5m, sloupky z jackelu 50x50x5 výšky 2,5m, 5x vrt prům. 80mm do opěrné cihelné stěny pro osazení sloupků, sloupky v opěrné stěně zalít cementovou zálivkovou hmotou. Na Sloupky připevnit SM prkna tl.25mm s povrchovou úpravou proti degradaci a lazurou, prkna na celou výšku sloupků.</t>
  </si>
  <si>
    <t>998</t>
  </si>
  <si>
    <t>Přesun hmot</t>
  </si>
  <si>
    <t>66</t>
  </si>
  <si>
    <t>998011002</t>
  </si>
  <si>
    <t>Přesun hmot pro budovy zděné v do 12 m</t>
  </si>
  <si>
    <t>-1642475706</t>
  </si>
  <si>
    <t>711</t>
  </si>
  <si>
    <t>Izolace proti vodě, vlhkosti a plynům</t>
  </si>
  <si>
    <t>67</t>
  </si>
  <si>
    <t>711112001</t>
  </si>
  <si>
    <t>Provedení izolace proti zemní vlhkosti svislé za studena nátěrem penetračním</t>
  </si>
  <si>
    <t>1156963167</t>
  </si>
  <si>
    <t>68</t>
  </si>
  <si>
    <t>11163150</t>
  </si>
  <si>
    <t>lak penetrační asfaltový</t>
  </si>
  <si>
    <t>-865165897</t>
  </si>
  <si>
    <t>69</t>
  </si>
  <si>
    <t>711142559</t>
  </si>
  <si>
    <t>Provedení izolace proti zemní vlhkosti pásy přitavením svislé NAIP</t>
  </si>
  <si>
    <t>-1165791291</t>
  </si>
  <si>
    <t>70</t>
  </si>
  <si>
    <t>62853004</t>
  </si>
  <si>
    <t>pás asfaltový natavitelný modifikovaný SBS tl 4,0mm</t>
  </si>
  <si>
    <t>467866137</t>
  </si>
  <si>
    <t>71</t>
  </si>
  <si>
    <t>711411001</t>
  </si>
  <si>
    <t>Provedení izolace proti tlakové vodě vodorovné za studena nátěrem penetračním</t>
  </si>
  <si>
    <t>2056089472</t>
  </si>
  <si>
    <t>72</t>
  </si>
  <si>
    <t>1403260749</t>
  </si>
  <si>
    <t>73</t>
  </si>
  <si>
    <t>711431101</t>
  </si>
  <si>
    <t>Provedení izolace proti tlakové vodě vodorovné pásy na sucho AIP nebo tkaninou</t>
  </si>
  <si>
    <t>-744320819</t>
  </si>
  <si>
    <t>74</t>
  </si>
  <si>
    <t>62821109</t>
  </si>
  <si>
    <t xml:space="preserve">asfaltový pás separační </t>
  </si>
  <si>
    <t>-174628396</t>
  </si>
  <si>
    <t>75</t>
  </si>
  <si>
    <t>711441559</t>
  </si>
  <si>
    <t>Provedení izolace proti tlakové vodě vodorovné přitavením pásu NAIP</t>
  </si>
  <si>
    <t>1015087763</t>
  </si>
  <si>
    <t>76</t>
  </si>
  <si>
    <t>6285501</t>
  </si>
  <si>
    <t xml:space="preserve">pás asfaltový natavitelný modifikovaný SBS tl 4,0mm </t>
  </si>
  <si>
    <t>-995787016</t>
  </si>
  <si>
    <t>77</t>
  </si>
  <si>
    <t>711491271</t>
  </si>
  <si>
    <t>Provedení izolace proti tlakové vodě svislé z textilií vrstva podkladní</t>
  </si>
  <si>
    <t>-917778534</t>
  </si>
  <si>
    <t>78</t>
  </si>
  <si>
    <t>-622939831</t>
  </si>
  <si>
    <t>79</t>
  </si>
  <si>
    <t>711491272</t>
  </si>
  <si>
    <t>Provedení izolace proti tlakové vodě svislé z textilií vrstva ochranná</t>
  </si>
  <si>
    <t>151849674</t>
  </si>
  <si>
    <t>80</t>
  </si>
  <si>
    <t>-1763247605</t>
  </si>
  <si>
    <t>81</t>
  </si>
  <si>
    <t>711491273</t>
  </si>
  <si>
    <t>Provedení izolace proti tlakové vodě svislé z nopové folie</t>
  </si>
  <si>
    <t>1428475898</t>
  </si>
  <si>
    <t>82</t>
  </si>
  <si>
    <t>28323005</t>
  </si>
  <si>
    <t>fólie profilovaná (nopová) drenážní HDPE s výškou nopů 8mm</t>
  </si>
  <si>
    <t>839451199</t>
  </si>
  <si>
    <t>83</t>
  </si>
  <si>
    <t>998711202</t>
  </si>
  <si>
    <t>Přesun hmot procentní pro izolace proti vodě, vlhkosti a plynům v objektech v do 12 m</t>
  </si>
  <si>
    <t>%</t>
  </si>
  <si>
    <t>161388980</t>
  </si>
  <si>
    <t>712</t>
  </si>
  <si>
    <t>Povlakové krytiny</t>
  </si>
  <si>
    <t>84</t>
  </si>
  <si>
    <t>71246101</t>
  </si>
  <si>
    <t xml:space="preserve">Provedení povlakové krytiny střech šikmých fólií </t>
  </si>
  <si>
    <t>454229149</t>
  </si>
  <si>
    <t>85</t>
  </si>
  <si>
    <t>JTA.JCN140</t>
  </si>
  <si>
    <t>folie podstřešní pojistná 140g/m2</t>
  </si>
  <si>
    <t>-2110953537</t>
  </si>
  <si>
    <t>86</t>
  </si>
  <si>
    <t>998712202</t>
  </si>
  <si>
    <t>Přesun hmot procentní pro krytiny povlakové v objektech v do 12 m</t>
  </si>
  <si>
    <t>-34606119</t>
  </si>
  <si>
    <t>713</t>
  </si>
  <si>
    <t>Izolace tepelné</t>
  </si>
  <si>
    <t>87</t>
  </si>
  <si>
    <t>713121121</t>
  </si>
  <si>
    <t>Montáž izolace tepelné podlah volně kladenými rohožemi, pásy, dílci, deskami 2 vrstvy</t>
  </si>
  <si>
    <t>221650302</t>
  </si>
  <si>
    <t>88</t>
  </si>
  <si>
    <t>ISV.85922819</t>
  </si>
  <si>
    <t>Isover UNI 100mm</t>
  </si>
  <si>
    <t>-223061271</t>
  </si>
  <si>
    <t>Poznámka k položce:_x000D_
Univerzální kamenná izolace v deskách je určena pro zateplení šikmých střech, větraných fasád, dřevostaveb, stropů či podhledů.</t>
  </si>
  <si>
    <t>89</t>
  </si>
  <si>
    <t>713131145</t>
  </si>
  <si>
    <t>Montáž izolace tepelné stěn a základů lepením bodově rohoží, pásů, dílců, desek</t>
  </si>
  <si>
    <t>-1984432523</t>
  </si>
  <si>
    <t>90</t>
  </si>
  <si>
    <t>28376382</t>
  </si>
  <si>
    <t>deska z polystyrénu XPS tl 100mm</t>
  </si>
  <si>
    <t>1662979633</t>
  </si>
  <si>
    <t>91</t>
  </si>
  <si>
    <t>998713202</t>
  </si>
  <si>
    <t>Přesun hmot procentní pro izolace tepelné v objektech v do 12 m</t>
  </si>
  <si>
    <t>-773029795</t>
  </si>
  <si>
    <t>721</t>
  </si>
  <si>
    <t>Zdravotechnika - vnitřní kanalizace</t>
  </si>
  <si>
    <t>92</t>
  </si>
  <si>
    <t>721241102</t>
  </si>
  <si>
    <t>Lapač střešních splavenin z litiny DN 125 - D+M vč všech systémových detailů , včetně napojení na stávající kanalizaci</t>
  </si>
  <si>
    <t>-1055575677</t>
  </si>
  <si>
    <t>93</t>
  </si>
  <si>
    <t>998721202</t>
  </si>
  <si>
    <t>Přesun hmot procentní pro vnitřní kanalizace v objektech v do 12 m</t>
  </si>
  <si>
    <t>1315845817</t>
  </si>
  <si>
    <t>94</t>
  </si>
  <si>
    <t>762083111</t>
  </si>
  <si>
    <t>Impregnace řeziva proti dřevokaznému hmyzu a houbám máčením třída ohrožení 1 a 2</t>
  </si>
  <si>
    <t>1010276066</t>
  </si>
  <si>
    <t>95</t>
  </si>
  <si>
    <t>762332131</t>
  </si>
  <si>
    <t>Montáž vázaných kcí krovů pravidelných z hraněného řeziva průřezové plochy do 120 cm2</t>
  </si>
  <si>
    <t>-1398223425</t>
  </si>
  <si>
    <t>96</t>
  </si>
  <si>
    <t>762332132</t>
  </si>
  <si>
    <t>Montáž vázaných kcí krovů pravidelných z hraněného řeziva průřezové plochy do 224 cm2</t>
  </si>
  <si>
    <t>-1860747291</t>
  </si>
  <si>
    <t>97</t>
  </si>
  <si>
    <t>762332133</t>
  </si>
  <si>
    <t>Montáž vázaných kcí krovů pravidelných z hraněného řeziva průřezové plochy do 288 cm2</t>
  </si>
  <si>
    <t>-1606579754</t>
  </si>
  <si>
    <t>98</t>
  </si>
  <si>
    <t>762332134</t>
  </si>
  <si>
    <t>Montáž vázaných kcí krovů pravidelných z hraněného řeziva průřezové plochy do 450 cm2</t>
  </si>
  <si>
    <t>-500578438</t>
  </si>
  <si>
    <t>99</t>
  </si>
  <si>
    <t>60516102</t>
  </si>
  <si>
    <t>řezivo C24 sušené</t>
  </si>
  <si>
    <t>808423618</t>
  </si>
  <si>
    <t>100</t>
  </si>
  <si>
    <t>762342214</t>
  </si>
  <si>
    <t>Montáž laťování na střechách jednoduchých sklonu do 60° osové vzdálenosti do 360 mm</t>
  </si>
  <si>
    <t>-1716049786</t>
  </si>
  <si>
    <t>101</t>
  </si>
  <si>
    <t>60514114</t>
  </si>
  <si>
    <t xml:space="preserve">řezivo jehličnaté lať impregnovaná </t>
  </si>
  <si>
    <t>932334222</t>
  </si>
  <si>
    <t>102</t>
  </si>
  <si>
    <t>762342441</t>
  </si>
  <si>
    <t>Montáž lišt trojúhelníkových nebo kontralatí na střechách sklonu do 60°</t>
  </si>
  <si>
    <t>-607426582</t>
  </si>
  <si>
    <t>103</t>
  </si>
  <si>
    <t>-665116627</t>
  </si>
  <si>
    <t>104</t>
  </si>
  <si>
    <t>762395000</t>
  </si>
  <si>
    <t>Spojovací prostředky krovů, bednění, laťování, nadstřešních konstrukcí</t>
  </si>
  <si>
    <t>-1458630993</t>
  </si>
  <si>
    <t>105</t>
  </si>
  <si>
    <t>76243101</t>
  </si>
  <si>
    <t>Obložení stěn z desek OSB tl 10 mm - D+M</t>
  </si>
  <si>
    <t>-309729321</t>
  </si>
  <si>
    <t>106</t>
  </si>
  <si>
    <t>998762202</t>
  </si>
  <si>
    <t>Přesun hmot procentní pro kce tesařské v objektech v do 12 m</t>
  </si>
  <si>
    <t>-810099129</t>
  </si>
  <si>
    <t>107</t>
  </si>
  <si>
    <t>7641001</t>
  </si>
  <si>
    <t>K1 - venkovní parapet, pozinkovaný lakovaný plech tl.0,55mm, RŠ 250mm - D+M vč všech systémových detailů a povrchové úpravy - podrobný popis - VÝPIS VÝROBKŮ - KLEMPÍŘSKÉ PRVKY</t>
  </si>
  <si>
    <t>-1935648985</t>
  </si>
  <si>
    <t>108</t>
  </si>
  <si>
    <t>7641002</t>
  </si>
  <si>
    <t>K2 - venkovní parapet, pozinkovaný lakovaný plech tl.0,55mm, RŠ 330mm - D+M vč všech systémových detailů a povrchové úpravy - podrobný popis - VÝPIS VÝROBKŮ - KLEMPÍŘSKÉ PRVKY</t>
  </si>
  <si>
    <t>1267102497</t>
  </si>
  <si>
    <t>109</t>
  </si>
  <si>
    <t>7641003</t>
  </si>
  <si>
    <t>K3 - venkovní parapet, pozinkovaný lakovaný plech tl.0,55mm, RŠ 430mm - D+M vč všech systémových detailů a povrchové úpravy - podrobný popis - VÝPIS VÝROBKŮ - KLEMPÍŘSKÉ PRVKY</t>
  </si>
  <si>
    <t>2131035744</t>
  </si>
  <si>
    <t>110</t>
  </si>
  <si>
    <t>7641004</t>
  </si>
  <si>
    <t>K4 - okapová roura kruhová DN100, pozinkovaný lakovaný plech tl.0,55mm - D+M vč všech systémových detailů a povrchové úpravy - podrobný popis - VÝPIS VÝROBKŮ - KLEMPÍŘSKÉ PRVKY</t>
  </si>
  <si>
    <t>1932459588</t>
  </si>
  <si>
    <t>111</t>
  </si>
  <si>
    <t>7641005</t>
  </si>
  <si>
    <t>K5 - podokapní žlab půlkruhový DN 125mm, pozinkovaný lakovaný plech tl.0,55mm - D+M vč všech systémových detailů a povrchové úpravy - podrobný popis - VÝPIS VÝROBKŮ - KLEMPÍŘSKÉ PRVKY</t>
  </si>
  <si>
    <t>578710468</t>
  </si>
  <si>
    <t>112</t>
  </si>
  <si>
    <t>7641006</t>
  </si>
  <si>
    <t>K6 - žlabové čelo oblé pro podokapní žlab půlkruhový DN 125mm, pozinkovaný lakovaný plech tl.0,55mm - D+M vč všech systémových detailů a povrchové úpravy - podrobný popis - VÝPIS VÝROBKŮ - KLEMPÍŘSKÉ PRVKY</t>
  </si>
  <si>
    <t>-1977855964</t>
  </si>
  <si>
    <t>113</t>
  </si>
  <si>
    <t>7641007</t>
  </si>
  <si>
    <t>K7 - kónický žlabový kotlík pro žlab 125mm a okapovou rouru 100mm, pozinkovaný lakovaný plech tl.0,55mm - D+M vč všech systémových detailů a povrchové úpravy - podrobný popis - VÝPIS VÝROBKŮ - KLEMPÍŘSKÉ PRVKY</t>
  </si>
  <si>
    <t>-1265151060</t>
  </si>
  <si>
    <t>114</t>
  </si>
  <si>
    <t>7641009</t>
  </si>
  <si>
    <t>K9 - žlabový hák oblý, podokapní DN125 - D+M vč všech systémových detailů a povrchové úpravy - podrobný popis - VÝPIS VÝROBKŮ - KLEMPÍŘSKÉ PRVKY</t>
  </si>
  <si>
    <t>-1687441119</t>
  </si>
  <si>
    <t>115</t>
  </si>
  <si>
    <t>7641010</t>
  </si>
  <si>
    <t>K10 - zděř k okapové rouře vč. šroubu a matice DN100 - D+M vč všech systémových detailů a povrchové úpravy - podrobný popis - VÝPIS VÝROBKŮ - KLEMPÍŘSKÉ PRVKY</t>
  </si>
  <si>
    <t>2039883419</t>
  </si>
  <si>
    <t>116</t>
  </si>
  <si>
    <t>7641011</t>
  </si>
  <si>
    <t>K11 - lemování štítového zdiva u bobrovky + dilatační lišta,  pozinkovaný lakovaný plech tl.0,55mm, RŠ 330+130mm - D+M vč všech systémových detailů a povrchové úpravy - podrobný popis - VÝPIS VÝROBKŮ - KLEMPÍŘSKÉ PRVKY</t>
  </si>
  <si>
    <t>-307834509</t>
  </si>
  <si>
    <t>117</t>
  </si>
  <si>
    <t>7641012</t>
  </si>
  <si>
    <t>K12 - venkovní parapet, pozinkovaný lakovaný plech tl.0,55mm, RŠ 300mm - D+M vč všech systémových detailů a povrchové úpravy - podrobný popis - VÝPIS VÝROBKŮ - KLEMPÍŘSKÉ PRVKY</t>
  </si>
  <si>
    <t>-1435819003</t>
  </si>
  <si>
    <t>118</t>
  </si>
  <si>
    <t>7641013</t>
  </si>
  <si>
    <t>K13 - venkovní parapet, pozinkovaný lakovaný plech tl.0,55mm, RŠ 190mm - D+M vč všech systémových detailů a povrchové úpravy - podrobný popis - VÝPIS VÝROBKŮ - KLEMPÍŘSKÉ PRVKY</t>
  </si>
  <si>
    <t>1542155184</t>
  </si>
  <si>
    <t>119</t>
  </si>
  <si>
    <t>7641014</t>
  </si>
  <si>
    <t>K14 - krycí lišta HI na západní straně objektu, pozinkovaný lakovaný plech tl.0,8mm, RŠ 370mm - D+M vč všech systémových detailů a povrchové úpravy - podrobný popis - VÝPIS VÝROBKŮ - KLEMPÍŘSKÉ PRVKY</t>
  </si>
  <si>
    <t>1843156553</t>
  </si>
  <si>
    <t>120</t>
  </si>
  <si>
    <t>998764202</t>
  </si>
  <si>
    <t>Přesun hmot procentní pro konstrukce klempířské v objektech v do 12 m</t>
  </si>
  <si>
    <t>-1787888219</t>
  </si>
  <si>
    <t>121</t>
  </si>
  <si>
    <t>76511001</t>
  </si>
  <si>
    <t xml:space="preserve">Krytina keramická bobrovka režná korunové krytí na sucho - D+M vč všech systémových detailů </t>
  </si>
  <si>
    <t>1261794025</t>
  </si>
  <si>
    <t>122</t>
  </si>
  <si>
    <t>765114351</t>
  </si>
  <si>
    <t>Krytina keramická bobrovka hřeben z hřebenáčů režných zplna do malty - D+M</t>
  </si>
  <si>
    <t>1600694728</t>
  </si>
  <si>
    <t>123</t>
  </si>
  <si>
    <t>765214071</t>
  </si>
  <si>
    <t>Krytina keramická hladká režná na zdech šířky do malty korunové krytí šířky do 40 cm - D+M</t>
  </si>
  <si>
    <t>-1522949768</t>
  </si>
  <si>
    <t>124</t>
  </si>
  <si>
    <t>7653101</t>
  </si>
  <si>
    <t>Krytina keramická bobrovka - zpětná montáž pásu tašek</t>
  </si>
  <si>
    <t>-1781222097</t>
  </si>
  <si>
    <t>125</t>
  </si>
  <si>
    <t>998765202</t>
  </si>
  <si>
    <t>Přesun hmot procentní pro krytiny skládané v objektech v do 12 m</t>
  </si>
  <si>
    <t>-868644053</t>
  </si>
  <si>
    <t>766</t>
  </si>
  <si>
    <t>Konstrukce truhlářské</t>
  </si>
  <si>
    <t>126</t>
  </si>
  <si>
    <t>7661001</t>
  </si>
  <si>
    <t>T1 - dřevěné dvoukřídlé okno, europrofil - 1000/2070 mm - D+M vč všech systémových detailů, kování a povrchové úpravy - podrobný popis - VÝPIS TRUHLÁŘSKÝCH VÝROBKŮ</t>
  </si>
  <si>
    <t>-1909684176</t>
  </si>
  <si>
    <t>127</t>
  </si>
  <si>
    <t>7661002</t>
  </si>
  <si>
    <t>T2 - dřevěné dvoukřídlé okno, europrofil - 1100/1790 mm - D+M vč všech systémových detailů, kování a povrchové úpravy - podrobný popis - VÝPIS TRUHLÁŘSKÝCH VÝROBKŮ</t>
  </si>
  <si>
    <t>1726041893</t>
  </si>
  <si>
    <t>128</t>
  </si>
  <si>
    <t>7661003</t>
  </si>
  <si>
    <t>T3 - dřevěné jednokřídlé okno, europrofil - 420/1250 mm - D+M vč všech systémových detailů, kování a povrchové úpravy - podrobný popis - VÝPIS TRUHLÁŘSKÝCH VÝROBKŮ</t>
  </si>
  <si>
    <t>-1448455096</t>
  </si>
  <si>
    <t>129</t>
  </si>
  <si>
    <t>7661004</t>
  </si>
  <si>
    <t>T4 - dřevěné jednokřídlé okno, europrofil - 500/870 mm - D+M vč všech systémových detailů, kování a povrchové úpravy - podrobný popis - VÝPIS TRUHLÁŘSKÝCH VÝROBKŮ</t>
  </si>
  <si>
    <t>-1213034856</t>
  </si>
  <si>
    <t>130</t>
  </si>
  <si>
    <t>7661005</t>
  </si>
  <si>
    <t>T5 - dřevěné jednokřídlé okno, europrofil - 560/870 mm - D+M vč všech systémových detailů, kování a povrchové úpravy - podrobný popis - VÝPIS TRUHLÁŘSKÝCH VÝROBKŮ</t>
  </si>
  <si>
    <t>-545622931</t>
  </si>
  <si>
    <t>131</t>
  </si>
  <si>
    <t>7661006</t>
  </si>
  <si>
    <t>T6 - dřevěné plné dveře dvoukřídlé, kazetové + nadsvětlík + rámová zárubeň,  europrofil - 1260/2810-2900 mm - D+M vč všech systémových detailů, kování a povrchové úpravy - podrobný popis - VÝPIS TRUHLÁŘSKÝCH VÝROBKŮ</t>
  </si>
  <si>
    <t>-1071817511</t>
  </si>
  <si>
    <t>132</t>
  </si>
  <si>
    <t>7661007</t>
  </si>
  <si>
    <t>T7 - dřevěné plné dveře dvoukřídlé, hladké, europrofil + rámová zárubeň - 1290/2620 mm - D+M vč všech systémových detailů, kování a povrchové úpravy - podrobný popis - VÝPIS TRUHLÁŘSKÝCH VÝROBKŮ</t>
  </si>
  <si>
    <t>-1013292391</t>
  </si>
  <si>
    <t>133</t>
  </si>
  <si>
    <t>7661008</t>
  </si>
  <si>
    <t>T8 - dřevěné kruhové okno, europrofil - prům 940 mm - D+M vč všech systémových detailů, kování a povrchové úpravy - podrobný popis - VÝPIS TRUHLÁŘSKÝCH VÝROBKŮ</t>
  </si>
  <si>
    <t>1969463398</t>
  </si>
  <si>
    <t>134</t>
  </si>
  <si>
    <t>7662001</t>
  </si>
  <si>
    <t>Parapet vnitřní - š 530 mm - bílý postforming - D+M vč všech systémových detailů a povrchové úpravy - podrobný popis - VÝPIS TRUHLÁŘSKÝCH VÝROBKŮ</t>
  </si>
  <si>
    <t>599710673</t>
  </si>
  <si>
    <t>135</t>
  </si>
  <si>
    <t>7662002</t>
  </si>
  <si>
    <t>Parapet vnitřní - š 300 mm - bílý postforming - D+M vč všech systémových detailů a povrchové úpravy - podrobný popis - VÝPIS TRUHLÁŘSKÝCH VÝROBKŮ</t>
  </si>
  <si>
    <t>-374733449</t>
  </si>
  <si>
    <t>136</t>
  </si>
  <si>
    <t>7662003</t>
  </si>
  <si>
    <t>Parapet vnitřní - š 600 mm - bílý postforming - D+M vč všech systémových detailů a povrchové úpravy - podrobný popis - VÝPIS TRUHLÁŘSKÝCH VÝROBKŮ</t>
  </si>
  <si>
    <t>1291813511</t>
  </si>
  <si>
    <t>137</t>
  </si>
  <si>
    <t>998766202</t>
  </si>
  <si>
    <t>Přesun hmot procentní pro konstrukce truhlářské v objektech v do 12 m</t>
  </si>
  <si>
    <t>-1269082487</t>
  </si>
  <si>
    <t>767</t>
  </si>
  <si>
    <t>Konstrukce zámečnické</t>
  </si>
  <si>
    <t>138</t>
  </si>
  <si>
    <t>7673001</t>
  </si>
  <si>
    <t>T4 - ocelová mříž pro okno - 500/870 mm - D+M vč všech systémových detailů a povrchové úpravy - podrobný popis - VÝPIS TRUHLÁŘSKÝCH VÝROBKŮ</t>
  </si>
  <si>
    <t>627663526</t>
  </si>
  <si>
    <t>139</t>
  </si>
  <si>
    <t>7673002</t>
  </si>
  <si>
    <t>T5 - ocelová mříž pro okno - 560/870 mm - D+M vč všech systémových detailů a povrchové úpravy - podrobný popis - VÝPIS TRUHLÁŘSKÝCH VÝROBKŮ</t>
  </si>
  <si>
    <t>133056842</t>
  </si>
  <si>
    <t>140</t>
  </si>
  <si>
    <t>998767202</t>
  </si>
  <si>
    <t>Přesun hmot procentní pro zámečnické konstrukce v objektech v do 12 m</t>
  </si>
  <si>
    <t>-556435451</t>
  </si>
  <si>
    <t>783</t>
  </si>
  <si>
    <t>Dokončovací práce - nátěry</t>
  </si>
  <si>
    <t>141</t>
  </si>
  <si>
    <t>7831001</t>
  </si>
  <si>
    <t>Impregnace kameného portálu na severní straně fasády</t>
  </si>
  <si>
    <t>-104498291</t>
  </si>
  <si>
    <t>142</t>
  </si>
  <si>
    <t>7831002</t>
  </si>
  <si>
    <t>Impregnace kameného prahu před vstupními kazetovými dveřmi na východní  fasádě, délka prahu 1440mm</t>
  </si>
  <si>
    <t>685246664</t>
  </si>
  <si>
    <t>143</t>
  </si>
  <si>
    <t>7832001</t>
  </si>
  <si>
    <t>Voděodpudivý nátěr(penetrace) betonové koruny opěrné stěny, odolný proti povětrnostním vlivům, odolný proti UV záření</t>
  </si>
  <si>
    <t>-1921920558</t>
  </si>
  <si>
    <t>784</t>
  </si>
  <si>
    <t>Dokončovací práce - malby a tapety</t>
  </si>
  <si>
    <t>144</t>
  </si>
  <si>
    <t>7841001</t>
  </si>
  <si>
    <t>Doplnění malby - ostění, sanační omítka</t>
  </si>
  <si>
    <t>1783553255</t>
  </si>
  <si>
    <t>Práce a dodávky M</t>
  </si>
  <si>
    <t>21-M</t>
  </si>
  <si>
    <t>Elektromontáže</t>
  </si>
  <si>
    <t>145</t>
  </si>
  <si>
    <t>21-001</t>
  </si>
  <si>
    <t>Nové osvětlení fasády, napojené na stávající rozvod a osazení ve stávajících polohách</t>
  </si>
  <si>
    <t>1824543186</t>
  </si>
  <si>
    <t>146</t>
  </si>
  <si>
    <t>21-002</t>
  </si>
  <si>
    <t>Nové instalační krabičky na fasádě, vč. nového propojení elektroinstalace v krabicích</t>
  </si>
  <si>
    <t>221552074</t>
  </si>
  <si>
    <t>147</t>
  </si>
  <si>
    <t>21-102</t>
  </si>
  <si>
    <t>Hromosvod</t>
  </si>
  <si>
    <t>1849391133</t>
  </si>
  <si>
    <t>148</t>
  </si>
  <si>
    <t>21-901</t>
  </si>
  <si>
    <t>Revize elektroinstalace</t>
  </si>
  <si>
    <t>-753714141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</si>
</sst>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view="pageBreakPreview" zoomScaleNormal="100" zoomScaleSheetLayoutView="100" workbookViewId="0">
      <selection activeCell="H19" sqref="H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6" width="2.6640625" style="1" customWidth="1"/>
    <col min="7" max="7" width="8.33203125" style="1" customWidth="1"/>
    <col min="8" max="10" width="2.6640625" style="1" customWidth="1"/>
    <col min="11" max="11" width="17.5" style="1" customWidth="1"/>
    <col min="12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19"/>
      <c r="AQ5" s="19"/>
      <c r="AR5" s="17"/>
      <c r="BE5" s="236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1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19"/>
      <c r="AQ6" s="19"/>
      <c r="AR6" s="17"/>
      <c r="BE6" s="237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37"/>
      <c r="BS7" s="14" t="s">
        <v>6</v>
      </c>
    </row>
    <row r="8" spans="1:74" s="1" customFormat="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37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7"/>
      <c r="BS9" s="14" t="s">
        <v>6</v>
      </c>
    </row>
    <row r="10" spans="1:74" s="1" customFormat="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1</v>
      </c>
      <c r="AO10" s="19"/>
      <c r="AP10" s="19"/>
      <c r="AQ10" s="19"/>
      <c r="AR10" s="17"/>
      <c r="BE10" s="237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29</v>
      </c>
      <c r="AL11" s="19"/>
      <c r="AM11" s="19"/>
      <c r="AN11" s="24" t="s">
        <v>1</v>
      </c>
      <c r="AO11" s="19"/>
      <c r="AP11" s="19"/>
      <c r="AQ11" s="19"/>
      <c r="AR11" s="17"/>
      <c r="BE11" s="237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7"/>
      <c r="BS12" s="14" t="s">
        <v>6</v>
      </c>
    </row>
    <row r="13" spans="1:74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31</v>
      </c>
      <c r="AO13" s="19"/>
      <c r="AP13" s="19"/>
      <c r="AQ13" s="19"/>
      <c r="AR13" s="17"/>
      <c r="BE13" s="237"/>
      <c r="BS13" s="14" t="s">
        <v>6</v>
      </c>
    </row>
    <row r="14" spans="1:74" ht="12.75">
      <c r="B14" s="18"/>
      <c r="C14" s="19"/>
      <c r="D14" s="19"/>
      <c r="E14" s="242" t="s">
        <v>31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6" t="s">
        <v>29</v>
      </c>
      <c r="AL14" s="19"/>
      <c r="AM14" s="19"/>
      <c r="AN14" s="28" t="s">
        <v>31</v>
      </c>
      <c r="AO14" s="19"/>
      <c r="AP14" s="19"/>
      <c r="AQ14" s="19"/>
      <c r="AR14" s="17"/>
      <c r="BE14" s="237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7"/>
      <c r="BS15" s="14" t="s">
        <v>4</v>
      </c>
    </row>
    <row r="16" spans="1:74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1</v>
      </c>
      <c r="AO16" s="19"/>
      <c r="AP16" s="19"/>
      <c r="AQ16" s="19"/>
      <c r="AR16" s="17"/>
      <c r="BE16" s="237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29</v>
      </c>
      <c r="AL17" s="19"/>
      <c r="AM17" s="19"/>
      <c r="AN17" s="24" t="s">
        <v>1</v>
      </c>
      <c r="AO17" s="19"/>
      <c r="AP17" s="19"/>
      <c r="AQ17" s="19"/>
      <c r="AR17" s="17"/>
      <c r="BE17" s="237"/>
      <c r="BS17" s="14" t="s">
        <v>34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7"/>
      <c r="BS18" s="14" t="s">
        <v>6</v>
      </c>
    </row>
    <row r="19" spans="1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1</v>
      </c>
      <c r="AO19" s="19"/>
      <c r="AP19" s="19"/>
      <c r="AQ19" s="19"/>
      <c r="AR19" s="17"/>
      <c r="BE19" s="237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29</v>
      </c>
      <c r="AL20" s="19"/>
      <c r="AM20" s="19"/>
      <c r="AN20" s="24" t="s">
        <v>1</v>
      </c>
      <c r="AO20" s="19"/>
      <c r="AP20" s="19"/>
      <c r="AQ20" s="19"/>
      <c r="AR20" s="17"/>
      <c r="BE20" s="237"/>
      <c r="BS20" s="14" t="s">
        <v>34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7"/>
    </row>
    <row r="22" spans="1:71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7"/>
    </row>
    <row r="23" spans="1:71" s="1" customFormat="1" ht="155.25" customHeight="1">
      <c r="B23" s="18"/>
      <c r="C23" s="19"/>
      <c r="D23" s="19"/>
      <c r="E23" s="244" t="s">
        <v>38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19"/>
      <c r="AP23" s="19"/>
      <c r="AQ23" s="19"/>
      <c r="AR23" s="17"/>
      <c r="BE23" s="23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7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7"/>
    </row>
    <row r="26" spans="1:71" s="2" customFormat="1" ht="25.9" customHeight="1">
      <c r="A26" s="31"/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5">
        <f>ROUND(AG94,2)</f>
        <v>0</v>
      </c>
      <c r="AL26" s="246"/>
      <c r="AM26" s="246"/>
      <c r="AN26" s="246"/>
      <c r="AO26" s="246"/>
      <c r="AP26" s="33"/>
      <c r="AQ26" s="33"/>
      <c r="AR26" s="36"/>
      <c r="BE26" s="237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7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7" t="s">
        <v>40</v>
      </c>
      <c r="M28" s="247"/>
      <c r="N28" s="247"/>
      <c r="O28" s="247"/>
      <c r="P28" s="247"/>
      <c r="Q28" s="33"/>
      <c r="R28" s="33"/>
      <c r="S28" s="33"/>
      <c r="T28" s="33"/>
      <c r="U28" s="33"/>
      <c r="V28" s="33"/>
      <c r="W28" s="247" t="s">
        <v>41</v>
      </c>
      <c r="X28" s="247"/>
      <c r="Y28" s="247"/>
      <c r="Z28" s="247"/>
      <c r="AA28" s="247"/>
      <c r="AB28" s="247"/>
      <c r="AC28" s="247"/>
      <c r="AD28" s="247"/>
      <c r="AE28" s="247"/>
      <c r="AF28" s="33"/>
      <c r="AG28" s="33"/>
      <c r="AH28" s="33"/>
      <c r="AI28" s="33"/>
      <c r="AJ28" s="33"/>
      <c r="AK28" s="247" t="s">
        <v>42</v>
      </c>
      <c r="AL28" s="247"/>
      <c r="AM28" s="247"/>
      <c r="AN28" s="247"/>
      <c r="AO28" s="247"/>
      <c r="AP28" s="33"/>
      <c r="AQ28" s="33"/>
      <c r="AR28" s="36"/>
      <c r="BE28" s="237"/>
    </row>
    <row r="29" spans="1:71" s="3" customFormat="1" ht="14.45" customHeight="1">
      <c r="B29" s="37"/>
      <c r="C29" s="38"/>
      <c r="D29" s="26" t="s">
        <v>43</v>
      </c>
      <c r="E29" s="38"/>
      <c r="F29" s="26" t="s">
        <v>44</v>
      </c>
      <c r="G29" s="38"/>
      <c r="H29" s="38"/>
      <c r="I29" s="38"/>
      <c r="J29" s="38"/>
      <c r="K29" s="38"/>
      <c r="L29" s="235">
        <v>0.21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3">
        <f>ROUND(AV94, 2)</f>
        <v>0</v>
      </c>
      <c r="AL29" s="234"/>
      <c r="AM29" s="234"/>
      <c r="AN29" s="234"/>
      <c r="AO29" s="234"/>
      <c r="AP29" s="38"/>
      <c r="AQ29" s="38"/>
      <c r="AR29" s="39"/>
      <c r="BE29" s="238"/>
    </row>
    <row r="30" spans="1:71" s="3" customFormat="1" ht="14.45" customHeight="1">
      <c r="B30" s="37"/>
      <c r="C30" s="38"/>
      <c r="D30" s="38"/>
      <c r="E30" s="38"/>
      <c r="F30" s="26" t="s">
        <v>45</v>
      </c>
      <c r="G30" s="38"/>
      <c r="H30" s="38"/>
      <c r="I30" s="38"/>
      <c r="J30" s="38"/>
      <c r="K30" s="38"/>
      <c r="L30" s="235">
        <v>0.15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3">
        <f>ROUND(AW94, 2)</f>
        <v>0</v>
      </c>
      <c r="AL30" s="234"/>
      <c r="AM30" s="234"/>
      <c r="AN30" s="234"/>
      <c r="AO30" s="234"/>
      <c r="AP30" s="38"/>
      <c r="AQ30" s="38"/>
      <c r="AR30" s="39"/>
      <c r="BE30" s="238"/>
    </row>
    <row r="31" spans="1:71" s="3" customFormat="1" ht="14.45" hidden="1" customHeight="1">
      <c r="B31" s="37"/>
      <c r="C31" s="38"/>
      <c r="D31" s="38"/>
      <c r="E31" s="38"/>
      <c r="F31" s="26" t="s">
        <v>46</v>
      </c>
      <c r="G31" s="38"/>
      <c r="H31" s="38"/>
      <c r="I31" s="38"/>
      <c r="J31" s="38"/>
      <c r="K31" s="38"/>
      <c r="L31" s="235">
        <v>0.21</v>
      </c>
      <c r="M31" s="234"/>
      <c r="N31" s="234"/>
      <c r="O31" s="234"/>
      <c r="P31" s="234"/>
      <c r="Q31" s="38"/>
      <c r="R31" s="38"/>
      <c r="S31" s="38"/>
      <c r="T31" s="38"/>
      <c r="U31" s="38"/>
      <c r="V31" s="38"/>
      <c r="W31" s="233">
        <f>ROUND(BB94, 2)</f>
        <v>0</v>
      </c>
      <c r="X31" s="234"/>
      <c r="Y31" s="234"/>
      <c r="Z31" s="234"/>
      <c r="AA31" s="234"/>
      <c r="AB31" s="234"/>
      <c r="AC31" s="234"/>
      <c r="AD31" s="234"/>
      <c r="AE31" s="234"/>
      <c r="AF31" s="38"/>
      <c r="AG31" s="38"/>
      <c r="AH31" s="38"/>
      <c r="AI31" s="38"/>
      <c r="AJ31" s="38"/>
      <c r="AK31" s="233">
        <v>0</v>
      </c>
      <c r="AL31" s="234"/>
      <c r="AM31" s="234"/>
      <c r="AN31" s="234"/>
      <c r="AO31" s="234"/>
      <c r="AP31" s="38"/>
      <c r="AQ31" s="38"/>
      <c r="AR31" s="39"/>
      <c r="BE31" s="238"/>
    </row>
    <row r="32" spans="1:71" s="3" customFormat="1" ht="14.45" hidden="1" customHeight="1">
      <c r="B32" s="37"/>
      <c r="C32" s="38"/>
      <c r="D32" s="38"/>
      <c r="E32" s="38"/>
      <c r="F32" s="26" t="s">
        <v>47</v>
      </c>
      <c r="G32" s="38"/>
      <c r="H32" s="38"/>
      <c r="I32" s="38"/>
      <c r="J32" s="38"/>
      <c r="K32" s="38"/>
      <c r="L32" s="235">
        <v>0.15</v>
      </c>
      <c r="M32" s="234"/>
      <c r="N32" s="234"/>
      <c r="O32" s="234"/>
      <c r="P32" s="234"/>
      <c r="Q32" s="38"/>
      <c r="R32" s="38"/>
      <c r="S32" s="38"/>
      <c r="T32" s="38"/>
      <c r="U32" s="38"/>
      <c r="V32" s="38"/>
      <c r="W32" s="233">
        <f>ROUND(BC94, 2)</f>
        <v>0</v>
      </c>
      <c r="X32" s="234"/>
      <c r="Y32" s="234"/>
      <c r="Z32" s="234"/>
      <c r="AA32" s="234"/>
      <c r="AB32" s="234"/>
      <c r="AC32" s="234"/>
      <c r="AD32" s="234"/>
      <c r="AE32" s="234"/>
      <c r="AF32" s="38"/>
      <c r="AG32" s="38"/>
      <c r="AH32" s="38"/>
      <c r="AI32" s="38"/>
      <c r="AJ32" s="38"/>
      <c r="AK32" s="233">
        <v>0</v>
      </c>
      <c r="AL32" s="234"/>
      <c r="AM32" s="234"/>
      <c r="AN32" s="234"/>
      <c r="AO32" s="234"/>
      <c r="AP32" s="38"/>
      <c r="AQ32" s="38"/>
      <c r="AR32" s="39"/>
      <c r="BE32" s="238"/>
    </row>
    <row r="33" spans="1:57" s="3" customFormat="1" ht="14.45" hidden="1" customHeight="1">
      <c r="B33" s="37"/>
      <c r="C33" s="38"/>
      <c r="D33" s="38"/>
      <c r="E33" s="38"/>
      <c r="F33" s="26" t="s">
        <v>48</v>
      </c>
      <c r="G33" s="38"/>
      <c r="H33" s="38"/>
      <c r="I33" s="38"/>
      <c r="J33" s="38"/>
      <c r="K33" s="38"/>
      <c r="L33" s="235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3">
        <v>0</v>
      </c>
      <c r="AL33" s="234"/>
      <c r="AM33" s="234"/>
      <c r="AN33" s="234"/>
      <c r="AO33" s="234"/>
      <c r="AP33" s="38"/>
      <c r="AQ33" s="38"/>
      <c r="AR33" s="39"/>
      <c r="BE33" s="23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7"/>
    </row>
    <row r="35" spans="1:57" s="2" customFormat="1" ht="25.9" customHeight="1">
      <c r="A35" s="31"/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270" t="s">
        <v>51</v>
      </c>
      <c r="Y35" s="271"/>
      <c r="Z35" s="271"/>
      <c r="AA35" s="271"/>
      <c r="AB35" s="271"/>
      <c r="AC35" s="42"/>
      <c r="AD35" s="42"/>
      <c r="AE35" s="42"/>
      <c r="AF35" s="42"/>
      <c r="AG35" s="42"/>
      <c r="AH35" s="42"/>
      <c r="AI35" s="42"/>
      <c r="AJ35" s="42"/>
      <c r="AK35" s="272">
        <f>SUM(AK26:AK33)</f>
        <v>0</v>
      </c>
      <c r="AL35" s="271"/>
      <c r="AM35" s="271"/>
      <c r="AN35" s="271"/>
      <c r="AO35" s="273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52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53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55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54</v>
      </c>
      <c r="AI60" s="35"/>
      <c r="AJ60" s="35"/>
      <c r="AK60" s="35"/>
      <c r="AL60" s="35"/>
      <c r="AM60" s="49" t="s">
        <v>55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56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57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54</v>
      </c>
      <c r="AI75" s="35"/>
      <c r="AJ75" s="35"/>
      <c r="AK75" s="35"/>
      <c r="AL75" s="35"/>
      <c r="AM75" s="49" t="s">
        <v>55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05_2020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9" t="str">
        <f>K6</f>
        <v>Rekonstrukce fasády a krovu, Divadlo Fr. Šrámka, PÍSEK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22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k.ú. Písek, č.parc 280/1, č.p. 69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24</v>
      </c>
      <c r="AJ87" s="33"/>
      <c r="AK87" s="33"/>
      <c r="AL87" s="33"/>
      <c r="AM87" s="261" t="str">
        <f>IF(AN8= "","",AN8)</f>
        <v>15. 5. 2020</v>
      </c>
      <c r="AN87" s="261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26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Centrum kultury města Písek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32</v>
      </c>
      <c r="AJ89" s="33"/>
      <c r="AK89" s="33"/>
      <c r="AL89" s="33"/>
      <c r="AM89" s="262" t="str">
        <f>IF(E17="","",E17)</f>
        <v>GANEO s.r.o.</v>
      </c>
      <c r="AN89" s="263"/>
      <c r="AO89" s="263"/>
      <c r="AP89" s="263"/>
      <c r="AQ89" s="33"/>
      <c r="AR89" s="36"/>
      <c r="AS89" s="264" t="s">
        <v>59</v>
      </c>
      <c r="AT89" s="26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30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62" t="str">
        <f>IF(E20="","",E20)</f>
        <v>Vladimír Mrázek</v>
      </c>
      <c r="AN90" s="263"/>
      <c r="AO90" s="263"/>
      <c r="AP90" s="263"/>
      <c r="AQ90" s="33"/>
      <c r="AR90" s="36"/>
      <c r="AS90" s="266"/>
      <c r="AT90" s="26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8"/>
      <c r="AT91" s="26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51" t="s">
        <v>60</v>
      </c>
      <c r="D92" s="252"/>
      <c r="E92" s="252"/>
      <c r="F92" s="252"/>
      <c r="G92" s="252"/>
      <c r="H92" s="70"/>
      <c r="I92" s="253" t="s">
        <v>61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62</v>
      </c>
      <c r="AH92" s="252"/>
      <c r="AI92" s="252"/>
      <c r="AJ92" s="252"/>
      <c r="AK92" s="252"/>
      <c r="AL92" s="252"/>
      <c r="AM92" s="252"/>
      <c r="AN92" s="253" t="s">
        <v>63</v>
      </c>
      <c r="AO92" s="252"/>
      <c r="AP92" s="255"/>
      <c r="AQ92" s="71" t="s">
        <v>64</v>
      </c>
      <c r="AR92" s="36"/>
      <c r="AS92" s="72" t="s">
        <v>65</v>
      </c>
      <c r="AT92" s="73" t="s">
        <v>66</v>
      </c>
      <c r="AU92" s="73" t="s">
        <v>67</v>
      </c>
      <c r="AV92" s="73" t="s">
        <v>68</v>
      </c>
      <c r="AW92" s="73" t="s">
        <v>69</v>
      </c>
      <c r="AX92" s="73" t="s">
        <v>70</v>
      </c>
      <c r="AY92" s="73" t="s">
        <v>71</v>
      </c>
      <c r="AZ92" s="73" t="s">
        <v>72</v>
      </c>
      <c r="BA92" s="73" t="s">
        <v>73</v>
      </c>
      <c r="BB92" s="73" t="s">
        <v>74</v>
      </c>
      <c r="BC92" s="73" t="s">
        <v>75</v>
      </c>
      <c r="BD92" s="74" t="s">
        <v>76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6">
        <f>ROUND(SUM(AG95:AG97),2)</f>
        <v>0</v>
      </c>
      <c r="AH94" s="256"/>
      <c r="AI94" s="256"/>
      <c r="AJ94" s="256"/>
      <c r="AK94" s="256"/>
      <c r="AL94" s="256"/>
      <c r="AM94" s="256"/>
      <c r="AN94" s="257">
        <f>SUM(AG94,AT94)</f>
        <v>0</v>
      </c>
      <c r="AO94" s="257"/>
      <c r="AP94" s="257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78</v>
      </c>
      <c r="BT94" s="88" t="s">
        <v>79</v>
      </c>
      <c r="BU94" s="89" t="s">
        <v>80</v>
      </c>
      <c r="BV94" s="88" t="s">
        <v>81</v>
      </c>
      <c r="BW94" s="88" t="s">
        <v>5</v>
      </c>
      <c r="BX94" s="88" t="s">
        <v>82</v>
      </c>
      <c r="CL94" s="88" t="s">
        <v>19</v>
      </c>
    </row>
    <row r="95" spans="1:91" s="7" customFormat="1" ht="16.5" customHeight="1">
      <c r="A95" s="90" t="s">
        <v>83</v>
      </c>
      <c r="B95" s="91"/>
      <c r="C95" s="92"/>
      <c r="D95" s="250" t="s">
        <v>84</v>
      </c>
      <c r="E95" s="250"/>
      <c r="F95" s="250"/>
      <c r="G95" s="250"/>
      <c r="H95" s="250"/>
      <c r="I95" s="93"/>
      <c r="J95" s="250" t="s">
        <v>85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8">
        <f>'01 - VEDLEJŠÍ A OSTATNÍ N...'!J30</f>
        <v>0</v>
      </c>
      <c r="AH95" s="249"/>
      <c r="AI95" s="249"/>
      <c r="AJ95" s="249"/>
      <c r="AK95" s="249"/>
      <c r="AL95" s="249"/>
      <c r="AM95" s="249"/>
      <c r="AN95" s="248">
        <f>SUM(AG95,AT95)</f>
        <v>0</v>
      </c>
      <c r="AO95" s="249"/>
      <c r="AP95" s="249"/>
      <c r="AQ95" s="94" t="s">
        <v>86</v>
      </c>
      <c r="AR95" s="95"/>
      <c r="AS95" s="96">
        <v>0</v>
      </c>
      <c r="AT95" s="97">
        <f>ROUND(SUM(AV95:AW95),2)</f>
        <v>0</v>
      </c>
      <c r="AU95" s="98">
        <f>'01 - VEDLEJŠÍ A OSTATNÍ N...'!P121</f>
        <v>0</v>
      </c>
      <c r="AV95" s="97">
        <f>'01 - VEDLEJŠÍ A OSTATNÍ N...'!J33</f>
        <v>0</v>
      </c>
      <c r="AW95" s="97">
        <f>'01 - VEDLEJŠÍ A OSTATNÍ N...'!J34</f>
        <v>0</v>
      </c>
      <c r="AX95" s="97">
        <f>'01 - VEDLEJŠÍ A OSTATNÍ N...'!J35</f>
        <v>0</v>
      </c>
      <c r="AY95" s="97">
        <f>'01 - VEDLEJŠÍ A OSTATNÍ N...'!J36</f>
        <v>0</v>
      </c>
      <c r="AZ95" s="97">
        <f>'01 - VEDLEJŠÍ A OSTATNÍ N...'!F33</f>
        <v>0</v>
      </c>
      <c r="BA95" s="97">
        <f>'01 - VEDLEJŠÍ A OSTATNÍ N...'!F34</f>
        <v>0</v>
      </c>
      <c r="BB95" s="97">
        <f>'01 - VEDLEJŠÍ A OSTATNÍ N...'!F35</f>
        <v>0</v>
      </c>
      <c r="BC95" s="97">
        <f>'01 - VEDLEJŠÍ A OSTATNÍ N...'!F36</f>
        <v>0</v>
      </c>
      <c r="BD95" s="99">
        <f>'01 - VEDLEJŠÍ A OSTATNÍ N...'!F37</f>
        <v>0</v>
      </c>
      <c r="BT95" s="100" t="s">
        <v>87</v>
      </c>
      <c r="BV95" s="100" t="s">
        <v>81</v>
      </c>
      <c r="BW95" s="100" t="s">
        <v>88</v>
      </c>
      <c r="BX95" s="100" t="s">
        <v>5</v>
      </c>
      <c r="CL95" s="100" t="s">
        <v>19</v>
      </c>
      <c r="CM95" s="100" t="s">
        <v>89</v>
      </c>
    </row>
    <row r="96" spans="1:91" s="7" customFormat="1" ht="16.5" customHeight="1">
      <c r="A96" s="90" t="s">
        <v>83</v>
      </c>
      <c r="B96" s="91"/>
      <c r="C96" s="92"/>
      <c r="D96" s="250" t="s">
        <v>90</v>
      </c>
      <c r="E96" s="250"/>
      <c r="F96" s="250"/>
      <c r="G96" s="250"/>
      <c r="H96" s="250"/>
      <c r="I96" s="93"/>
      <c r="J96" s="250" t="s">
        <v>91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8">
        <f>'02 - BOURACÍ PRÁCE'!J30</f>
        <v>0</v>
      </c>
      <c r="AH96" s="249"/>
      <c r="AI96" s="249"/>
      <c r="AJ96" s="249"/>
      <c r="AK96" s="249"/>
      <c r="AL96" s="249"/>
      <c r="AM96" s="249"/>
      <c r="AN96" s="248">
        <f>SUM(AG96,AT96)</f>
        <v>0</v>
      </c>
      <c r="AO96" s="249"/>
      <c r="AP96" s="249"/>
      <c r="AQ96" s="94" t="s">
        <v>86</v>
      </c>
      <c r="AR96" s="95"/>
      <c r="AS96" s="96">
        <v>0</v>
      </c>
      <c r="AT96" s="97">
        <f>ROUND(SUM(AV96:AW96),2)</f>
        <v>0</v>
      </c>
      <c r="AU96" s="98">
        <f>'02 - BOURACÍ PRÁCE'!P124</f>
        <v>0</v>
      </c>
      <c r="AV96" s="97">
        <f>'02 - BOURACÍ PRÁCE'!J33</f>
        <v>0</v>
      </c>
      <c r="AW96" s="97">
        <f>'02 - BOURACÍ PRÁCE'!J34</f>
        <v>0</v>
      </c>
      <c r="AX96" s="97">
        <f>'02 - BOURACÍ PRÁCE'!J35</f>
        <v>0</v>
      </c>
      <c r="AY96" s="97">
        <f>'02 - BOURACÍ PRÁCE'!J36</f>
        <v>0</v>
      </c>
      <c r="AZ96" s="97">
        <f>'02 - BOURACÍ PRÁCE'!F33</f>
        <v>0</v>
      </c>
      <c r="BA96" s="97">
        <f>'02 - BOURACÍ PRÁCE'!F34</f>
        <v>0</v>
      </c>
      <c r="BB96" s="97">
        <f>'02 - BOURACÍ PRÁCE'!F35</f>
        <v>0</v>
      </c>
      <c r="BC96" s="97">
        <f>'02 - BOURACÍ PRÁCE'!F36</f>
        <v>0</v>
      </c>
      <c r="BD96" s="99">
        <f>'02 - BOURACÍ PRÁCE'!F37</f>
        <v>0</v>
      </c>
      <c r="BT96" s="100" t="s">
        <v>87</v>
      </c>
      <c r="BV96" s="100" t="s">
        <v>81</v>
      </c>
      <c r="BW96" s="100" t="s">
        <v>92</v>
      </c>
      <c r="BX96" s="100" t="s">
        <v>5</v>
      </c>
      <c r="CL96" s="100" t="s">
        <v>19</v>
      </c>
      <c r="CM96" s="100" t="s">
        <v>89</v>
      </c>
    </row>
    <row r="97" spans="1:91" s="7" customFormat="1" ht="16.5" customHeight="1">
      <c r="A97" s="90" t="s">
        <v>83</v>
      </c>
      <c r="B97" s="91"/>
      <c r="C97" s="92"/>
      <c r="D97" s="250" t="s">
        <v>93</v>
      </c>
      <c r="E97" s="250"/>
      <c r="F97" s="250"/>
      <c r="G97" s="250"/>
      <c r="H97" s="250"/>
      <c r="I97" s="93"/>
      <c r="J97" s="250" t="s">
        <v>94</v>
      </c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48">
        <f>'03 - STAVEBNÍ PRÁCE'!J30</f>
        <v>0</v>
      </c>
      <c r="AH97" s="249"/>
      <c r="AI97" s="249"/>
      <c r="AJ97" s="249"/>
      <c r="AK97" s="249"/>
      <c r="AL97" s="249"/>
      <c r="AM97" s="249"/>
      <c r="AN97" s="248">
        <f>SUM(AG97,AT97)</f>
        <v>0</v>
      </c>
      <c r="AO97" s="249"/>
      <c r="AP97" s="249"/>
      <c r="AQ97" s="94" t="s">
        <v>86</v>
      </c>
      <c r="AR97" s="95"/>
      <c r="AS97" s="101">
        <v>0</v>
      </c>
      <c r="AT97" s="102">
        <f>ROUND(SUM(AV97:AW97),2)</f>
        <v>0</v>
      </c>
      <c r="AU97" s="103">
        <f>'03 - STAVEBNÍ PRÁCE'!P140</f>
        <v>0</v>
      </c>
      <c r="AV97" s="102">
        <f>'03 - STAVEBNÍ PRÁCE'!J33</f>
        <v>0</v>
      </c>
      <c r="AW97" s="102">
        <f>'03 - STAVEBNÍ PRÁCE'!J34</f>
        <v>0</v>
      </c>
      <c r="AX97" s="102">
        <f>'03 - STAVEBNÍ PRÁCE'!J35</f>
        <v>0</v>
      </c>
      <c r="AY97" s="102">
        <f>'03 - STAVEBNÍ PRÁCE'!J36</f>
        <v>0</v>
      </c>
      <c r="AZ97" s="102">
        <f>'03 - STAVEBNÍ PRÁCE'!F33</f>
        <v>0</v>
      </c>
      <c r="BA97" s="102">
        <f>'03 - STAVEBNÍ PRÁCE'!F34</f>
        <v>0</v>
      </c>
      <c r="BB97" s="102">
        <f>'03 - STAVEBNÍ PRÁCE'!F35</f>
        <v>0</v>
      </c>
      <c r="BC97" s="102">
        <f>'03 - STAVEBNÍ PRÁCE'!F36</f>
        <v>0</v>
      </c>
      <c r="BD97" s="104">
        <f>'03 - STAVEBNÍ PRÁCE'!F37</f>
        <v>0</v>
      </c>
      <c r="BT97" s="100" t="s">
        <v>87</v>
      </c>
      <c r="BV97" s="100" t="s">
        <v>81</v>
      </c>
      <c r="BW97" s="100" t="s">
        <v>95</v>
      </c>
      <c r="BX97" s="100" t="s">
        <v>5</v>
      </c>
      <c r="CL97" s="100" t="s">
        <v>19</v>
      </c>
      <c r="CM97" s="100" t="s">
        <v>89</v>
      </c>
    </row>
    <row r="98" spans="1:91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5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GbKpHNxo+RzBnHOI2vvxCQkUWf1+8w/aDVM4+NlmjBjm3bJoEJqYdDkC34X4pMs7vLUxiW2eyvcg8Y6M6G5sPg==" saltValue="kPgkDha12NJ6wEczxEhJXy/netDI80EdA/7QjXRGESLxE1ibuAn9OrKWV3ZxoIVrleNZNZpEJonbRwnUDDz2h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VEDLEJŠÍ A OSTATNÍ N...'!C2" display="/" xr:uid="{00000000-0004-0000-0000-000000000000}"/>
    <hyperlink ref="A96" location="'02 - BOURACÍ PRÁCE'!C2" display="/" xr:uid="{00000000-0004-0000-0000-000001000000}"/>
    <hyperlink ref="A97" location="'03 - STAVEBNÍ PRÁCE'!C2" display="/" xr:uid="{00000000-0004-0000-0000-000002000000}"/>
  </hyperlinks>
  <pageMargins left="0.39374999999999999" right="0.39374999999999999" top="0.39374999999999999" bottom="0.39374999999999999" header="0" footer="0"/>
  <pageSetup paperSize="9" scale="97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2"/>
  <sheetViews>
    <sheetView showGridLines="0" view="pageBreakPreview" zoomScaleNormal="100" zoomScaleSheetLayoutView="100" workbookViewId="0">
      <selection activeCell="H19" sqref="H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8.33203125" style="1" customWidth="1"/>
    <col min="8" max="8" width="11.5" style="1" customWidth="1"/>
    <col min="9" max="9" width="20.1640625" style="105" customWidth="1"/>
    <col min="10" max="10" width="20.1640625" style="1" customWidth="1"/>
    <col min="11" max="11" width="17.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4" t="s">
        <v>88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89</v>
      </c>
    </row>
    <row r="4" spans="1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1:46" s="1" customFormat="1" ht="6.95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7" t="str">
        <f>'Rekapitulace stavby'!K6</f>
        <v>Rekonstrukce fasády a krovu, Divadlo Fr. Šrámka, PÍSEK</v>
      </c>
      <c r="F7" s="278"/>
      <c r="G7" s="278"/>
      <c r="H7" s="278"/>
      <c r="I7" s="105"/>
      <c r="L7" s="17"/>
    </row>
    <row r="8" spans="1:46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98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19</v>
      </c>
      <c r="G11" s="31"/>
      <c r="H11" s="31"/>
      <c r="I11" s="114" t="s">
        <v>20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22</v>
      </c>
      <c r="E12" s="31"/>
      <c r="F12" s="113" t="s">
        <v>23</v>
      </c>
      <c r="G12" s="31"/>
      <c r="H12" s="31"/>
      <c r="I12" s="114" t="s">
        <v>24</v>
      </c>
      <c r="J12" s="115" t="str">
        <f>'Rekapitulace stavby'!AN8</f>
        <v>15. 5. 2020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26</v>
      </c>
      <c r="E14" s="31"/>
      <c r="F14" s="31"/>
      <c r="G14" s="31"/>
      <c r="H14" s="31"/>
      <c r="I14" s="114" t="s">
        <v>27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28</v>
      </c>
      <c r="F15" s="31"/>
      <c r="G15" s="31"/>
      <c r="H15" s="31"/>
      <c r="I15" s="114" t="s">
        <v>29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30</v>
      </c>
      <c r="E17" s="31"/>
      <c r="F17" s="31"/>
      <c r="G17" s="31"/>
      <c r="H17" s="31"/>
      <c r="I17" s="114" t="s">
        <v>27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29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32</v>
      </c>
      <c r="E20" s="31"/>
      <c r="F20" s="31"/>
      <c r="G20" s="31"/>
      <c r="H20" s="31"/>
      <c r="I20" s="114" t="s">
        <v>27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33</v>
      </c>
      <c r="F21" s="31"/>
      <c r="G21" s="31"/>
      <c r="H21" s="31"/>
      <c r="I21" s="114" t="s">
        <v>29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35</v>
      </c>
      <c r="E23" s="31"/>
      <c r="F23" s="31"/>
      <c r="G23" s="31"/>
      <c r="H23" s="31"/>
      <c r="I23" s="114" t="s">
        <v>27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36</v>
      </c>
      <c r="F24" s="31"/>
      <c r="G24" s="31"/>
      <c r="H24" s="31"/>
      <c r="I24" s="114" t="s">
        <v>29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37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39</v>
      </c>
      <c r="E30" s="31"/>
      <c r="F30" s="31"/>
      <c r="G30" s="31"/>
      <c r="H30" s="31"/>
      <c r="I30" s="112"/>
      <c r="J30" s="123">
        <f>ROUND(J121,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41</v>
      </c>
      <c r="G32" s="31"/>
      <c r="H32" s="31"/>
      <c r="I32" s="125" t="s">
        <v>40</v>
      </c>
      <c r="J32" s="124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43</v>
      </c>
      <c r="E33" s="111" t="s">
        <v>44</v>
      </c>
      <c r="F33" s="127">
        <f>ROUND((SUM(BE121:BE131)),  2)</f>
        <v>0</v>
      </c>
      <c r="G33" s="31"/>
      <c r="H33" s="31"/>
      <c r="I33" s="128">
        <v>0.21</v>
      </c>
      <c r="J33" s="127">
        <f>ROUND(((SUM(BE121:BE131))*I33),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45</v>
      </c>
      <c r="F34" s="127">
        <f>ROUND((SUM(BF121:BF131)),  2)</f>
        <v>0</v>
      </c>
      <c r="G34" s="31"/>
      <c r="H34" s="31"/>
      <c r="I34" s="128">
        <v>0.15</v>
      </c>
      <c r="J34" s="127">
        <f>ROUND(((SUM(BF121:BF131))*I34),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46</v>
      </c>
      <c r="F35" s="127">
        <f>ROUND((SUM(BG121:BG131)),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47</v>
      </c>
      <c r="F36" s="127">
        <f>ROUND((SUM(BH121:BH131)),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48</v>
      </c>
      <c r="F37" s="127">
        <f>ROUND((SUM(BI121:BI131)),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05"/>
      <c r="L41" s="17"/>
    </row>
    <row r="42" spans="1:31" s="1" customFormat="1" ht="14.45" customHeight="1">
      <c r="B42" s="17"/>
      <c r="I42" s="105"/>
      <c r="L42" s="17"/>
    </row>
    <row r="43" spans="1:31" s="1" customFormat="1" ht="14.45" customHeight="1">
      <c r="B43" s="17"/>
      <c r="I43" s="105"/>
      <c r="L43" s="17"/>
    </row>
    <row r="44" spans="1:31" s="1" customFormat="1" ht="14.45" customHeight="1">
      <c r="B44" s="17"/>
      <c r="I44" s="105"/>
      <c r="L44" s="17"/>
    </row>
    <row r="45" spans="1:31" s="1" customFormat="1" ht="14.45" customHeight="1">
      <c r="B45" s="17"/>
      <c r="I45" s="105"/>
      <c r="L45" s="17"/>
    </row>
    <row r="46" spans="1:31" s="1" customFormat="1" ht="14.45" customHeight="1">
      <c r="B46" s="17"/>
      <c r="I46" s="105"/>
      <c r="L46" s="17"/>
    </row>
    <row r="47" spans="1:31" s="1" customFormat="1" ht="14.45" customHeight="1">
      <c r="B47" s="17"/>
      <c r="I47" s="105"/>
      <c r="L47" s="17"/>
    </row>
    <row r="48" spans="1:31" s="1" customFormat="1" ht="14.45" customHeight="1">
      <c r="B48" s="17"/>
      <c r="I48" s="105"/>
      <c r="L48" s="17"/>
    </row>
    <row r="49" spans="1:31" s="1" customFormat="1" ht="14.45" customHeight="1">
      <c r="B49" s="17"/>
      <c r="I49" s="105"/>
      <c r="L49" s="17"/>
    </row>
    <row r="50" spans="1:31" s="2" customFormat="1" ht="14.45" customHeight="1">
      <c r="B50" s="48"/>
      <c r="D50" s="137" t="s">
        <v>52</v>
      </c>
      <c r="E50" s="138"/>
      <c r="F50" s="138"/>
      <c r="G50" s="137" t="s">
        <v>53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0" t="s">
        <v>54</v>
      </c>
      <c r="E61" s="141"/>
      <c r="F61" s="142" t="s">
        <v>55</v>
      </c>
      <c r="G61" s="140" t="s">
        <v>54</v>
      </c>
      <c r="H61" s="141"/>
      <c r="I61" s="143"/>
      <c r="J61" s="144" t="s">
        <v>55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37" t="s">
        <v>56</v>
      </c>
      <c r="E65" s="145"/>
      <c r="F65" s="145"/>
      <c r="G65" s="137" t="s">
        <v>57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0" t="s">
        <v>54</v>
      </c>
      <c r="E76" s="141"/>
      <c r="F76" s="142" t="s">
        <v>55</v>
      </c>
      <c r="G76" s="140" t="s">
        <v>54</v>
      </c>
      <c r="H76" s="141"/>
      <c r="I76" s="143"/>
      <c r="J76" s="144" t="s">
        <v>55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Rekonstrukce fasády a krovu, Divadlo Fr. Šrámka, PÍSEK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9" t="str">
        <f>E9</f>
        <v>01 - VEDLEJŠÍ A OSTATNÍ NÁKLADY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22</v>
      </c>
      <c r="D89" s="33"/>
      <c r="E89" s="33"/>
      <c r="F89" s="24" t="str">
        <f>F12</f>
        <v>k.ú. Písek, č.parc 280/1, č.p. 69</v>
      </c>
      <c r="G89" s="33"/>
      <c r="H89" s="33"/>
      <c r="I89" s="114" t="s">
        <v>24</v>
      </c>
      <c r="J89" s="63" t="str">
        <f>IF(J12="","",J12)</f>
        <v>15. 5. 2020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26</v>
      </c>
      <c r="D91" s="33"/>
      <c r="E91" s="33"/>
      <c r="F91" s="24" t="str">
        <f>E15</f>
        <v>Centrum kultury města Písek</v>
      </c>
      <c r="G91" s="33"/>
      <c r="H91" s="33"/>
      <c r="I91" s="114" t="s">
        <v>32</v>
      </c>
      <c r="J91" s="29" t="str">
        <f>E21</f>
        <v>GANEO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30</v>
      </c>
      <c r="D92" s="33"/>
      <c r="E92" s="33"/>
      <c r="F92" s="24" t="str">
        <f>IF(E18="","",E18)</f>
        <v>Vyplň údaj</v>
      </c>
      <c r="G92" s="33"/>
      <c r="H92" s="33"/>
      <c r="I92" s="114" t="s">
        <v>35</v>
      </c>
      <c r="J92" s="29" t="str">
        <f>E24</f>
        <v>Vladimír Mrázek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1:31" s="9" customFormat="1" ht="24.95" customHeight="1">
      <c r="B97" s="158"/>
      <c r="C97" s="159"/>
      <c r="D97" s="160" t="s">
        <v>104</v>
      </c>
      <c r="E97" s="161"/>
      <c r="F97" s="161"/>
      <c r="G97" s="161"/>
      <c r="H97" s="161"/>
      <c r="I97" s="162"/>
      <c r="J97" s="163">
        <f>J122</f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105</v>
      </c>
      <c r="E98" s="168"/>
      <c r="F98" s="168"/>
      <c r="G98" s="168"/>
      <c r="H98" s="168"/>
      <c r="I98" s="169"/>
      <c r="J98" s="170">
        <f>J123</f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106</v>
      </c>
      <c r="E99" s="168"/>
      <c r="F99" s="168"/>
      <c r="G99" s="168"/>
      <c r="H99" s="168"/>
      <c r="I99" s="169"/>
      <c r="J99" s="170">
        <f>J125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107</v>
      </c>
      <c r="E100" s="168"/>
      <c r="F100" s="168"/>
      <c r="G100" s="168"/>
      <c r="H100" s="168"/>
      <c r="I100" s="169"/>
      <c r="J100" s="170">
        <f>J127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108</v>
      </c>
      <c r="E101" s="168"/>
      <c r="F101" s="168"/>
      <c r="G101" s="168"/>
      <c r="H101" s="168"/>
      <c r="I101" s="169"/>
      <c r="J101" s="170">
        <f>J130</f>
        <v>0</v>
      </c>
      <c r="K101" s="166"/>
      <c r="L101" s="171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12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149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152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109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5" t="str">
        <f>E7</f>
        <v>Rekonstrukce fasády a krovu, Divadlo Fr. Šrámka, PÍSEK</v>
      </c>
      <c r="F111" s="276"/>
      <c r="G111" s="276"/>
      <c r="H111" s="276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97</v>
      </c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59" t="str">
        <f>E9</f>
        <v>01 - VEDLEJŠÍ A OSTATNÍ NÁKLADY</v>
      </c>
      <c r="F113" s="274"/>
      <c r="G113" s="274"/>
      <c r="H113" s="274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22</v>
      </c>
      <c r="D115" s="33"/>
      <c r="E115" s="33"/>
      <c r="F115" s="24" t="str">
        <f>F12</f>
        <v>k.ú. Písek, č.parc 280/1, č.p. 69</v>
      </c>
      <c r="G115" s="33"/>
      <c r="H115" s="33"/>
      <c r="I115" s="114" t="s">
        <v>24</v>
      </c>
      <c r="J115" s="63" t="str">
        <f>IF(J12="","",J12)</f>
        <v>15. 5. 2020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26</v>
      </c>
      <c r="D117" s="33"/>
      <c r="E117" s="33"/>
      <c r="F117" s="24" t="str">
        <f>E15</f>
        <v>Centrum kultury města Písek</v>
      </c>
      <c r="G117" s="33"/>
      <c r="H117" s="33"/>
      <c r="I117" s="114" t="s">
        <v>32</v>
      </c>
      <c r="J117" s="29" t="str">
        <f>E21</f>
        <v>GANEO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30</v>
      </c>
      <c r="D118" s="33"/>
      <c r="E118" s="33"/>
      <c r="F118" s="24" t="str">
        <f>IF(E18="","",E18)</f>
        <v>Vyplň údaj</v>
      </c>
      <c r="G118" s="33"/>
      <c r="H118" s="33"/>
      <c r="I118" s="114" t="s">
        <v>35</v>
      </c>
      <c r="J118" s="29" t="str">
        <f>E24</f>
        <v>Vladimír Mrázek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72"/>
      <c r="B120" s="173"/>
      <c r="C120" s="174" t="s">
        <v>110</v>
      </c>
      <c r="D120" s="175" t="s">
        <v>64</v>
      </c>
      <c r="E120" s="175" t="s">
        <v>60</v>
      </c>
      <c r="F120" s="175" t="s">
        <v>61</v>
      </c>
      <c r="G120" s="175" t="s">
        <v>111</v>
      </c>
      <c r="H120" s="175" t="s">
        <v>112</v>
      </c>
      <c r="I120" s="176" t="s">
        <v>113</v>
      </c>
      <c r="J120" s="175" t="s">
        <v>101</v>
      </c>
      <c r="K120" s="177" t="s">
        <v>114</v>
      </c>
      <c r="L120" s="178"/>
      <c r="M120" s="72" t="s">
        <v>1</v>
      </c>
      <c r="N120" s="73" t="s">
        <v>43</v>
      </c>
      <c r="O120" s="73" t="s">
        <v>115</v>
      </c>
      <c r="P120" s="73" t="s">
        <v>116</v>
      </c>
      <c r="Q120" s="73" t="s">
        <v>117</v>
      </c>
      <c r="R120" s="73" t="s">
        <v>118</v>
      </c>
      <c r="S120" s="73" t="s">
        <v>119</v>
      </c>
      <c r="T120" s="74" t="s">
        <v>120</v>
      </c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1:65" s="2" customFormat="1" ht="22.9" customHeight="1">
      <c r="A121" s="31"/>
      <c r="B121" s="32"/>
      <c r="C121" s="79" t="s">
        <v>121</v>
      </c>
      <c r="D121" s="33"/>
      <c r="E121" s="33"/>
      <c r="F121" s="33"/>
      <c r="G121" s="33"/>
      <c r="H121" s="33"/>
      <c r="I121" s="112"/>
      <c r="J121" s="179">
        <f>BK121</f>
        <v>0</v>
      </c>
      <c r="K121" s="33"/>
      <c r="L121" s="36"/>
      <c r="M121" s="75"/>
      <c r="N121" s="180"/>
      <c r="O121" s="76"/>
      <c r="P121" s="181">
        <f>P122</f>
        <v>0</v>
      </c>
      <c r="Q121" s="76"/>
      <c r="R121" s="181">
        <f>R122</f>
        <v>0</v>
      </c>
      <c r="S121" s="76"/>
      <c r="T121" s="182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78</v>
      </c>
      <c r="AU121" s="14" t="s">
        <v>103</v>
      </c>
      <c r="BK121" s="183">
        <f>BK122</f>
        <v>0</v>
      </c>
    </row>
    <row r="122" spans="1:65" s="12" customFormat="1" ht="25.9" customHeight="1">
      <c r="B122" s="184"/>
      <c r="C122" s="185"/>
      <c r="D122" s="186" t="s">
        <v>78</v>
      </c>
      <c r="E122" s="187" t="s">
        <v>122</v>
      </c>
      <c r="F122" s="187" t="s">
        <v>123</v>
      </c>
      <c r="G122" s="185"/>
      <c r="H122" s="185"/>
      <c r="I122" s="188"/>
      <c r="J122" s="189">
        <f>BK122</f>
        <v>0</v>
      </c>
      <c r="K122" s="185"/>
      <c r="L122" s="190"/>
      <c r="M122" s="191"/>
      <c r="N122" s="192"/>
      <c r="O122" s="192"/>
      <c r="P122" s="193">
        <f>P123+P125+P127+P130</f>
        <v>0</v>
      </c>
      <c r="Q122" s="192"/>
      <c r="R122" s="193">
        <f>R123+R125+R127+R130</f>
        <v>0</v>
      </c>
      <c r="S122" s="192"/>
      <c r="T122" s="194">
        <f>T123+T125+T127+T130</f>
        <v>0</v>
      </c>
      <c r="AR122" s="195" t="s">
        <v>124</v>
      </c>
      <c r="AT122" s="196" t="s">
        <v>78</v>
      </c>
      <c r="AU122" s="196" t="s">
        <v>79</v>
      </c>
      <c r="AY122" s="195" t="s">
        <v>125</v>
      </c>
      <c r="BK122" s="197">
        <f>BK123+BK125+BK127+BK130</f>
        <v>0</v>
      </c>
    </row>
    <row r="123" spans="1:65" s="12" customFormat="1" ht="22.9" customHeight="1">
      <c r="B123" s="184"/>
      <c r="C123" s="185"/>
      <c r="D123" s="186" t="s">
        <v>78</v>
      </c>
      <c r="E123" s="198" t="s">
        <v>126</v>
      </c>
      <c r="F123" s="198" t="s">
        <v>127</v>
      </c>
      <c r="G123" s="185"/>
      <c r="H123" s="185"/>
      <c r="I123" s="188"/>
      <c r="J123" s="199">
        <f>BK123</f>
        <v>0</v>
      </c>
      <c r="K123" s="185"/>
      <c r="L123" s="190"/>
      <c r="M123" s="191"/>
      <c r="N123" s="192"/>
      <c r="O123" s="192"/>
      <c r="P123" s="193">
        <f>P124</f>
        <v>0</v>
      </c>
      <c r="Q123" s="192"/>
      <c r="R123" s="193">
        <f>R124</f>
        <v>0</v>
      </c>
      <c r="S123" s="192"/>
      <c r="T123" s="194">
        <f>T124</f>
        <v>0</v>
      </c>
      <c r="AR123" s="195" t="s">
        <v>124</v>
      </c>
      <c r="AT123" s="196" t="s">
        <v>78</v>
      </c>
      <c r="AU123" s="196" t="s">
        <v>87</v>
      </c>
      <c r="AY123" s="195" t="s">
        <v>125</v>
      </c>
      <c r="BK123" s="197">
        <f>BK124</f>
        <v>0</v>
      </c>
    </row>
    <row r="124" spans="1:65" s="2" customFormat="1" ht="16.5" customHeight="1">
      <c r="A124" s="31"/>
      <c r="B124" s="32"/>
      <c r="C124" s="200" t="s">
        <v>87</v>
      </c>
      <c r="D124" s="200" t="s">
        <v>128</v>
      </c>
      <c r="E124" s="201" t="s">
        <v>129</v>
      </c>
      <c r="F124" s="202" t="s">
        <v>130</v>
      </c>
      <c r="G124" s="203" t="s">
        <v>131</v>
      </c>
      <c r="H124" s="204">
        <v>1</v>
      </c>
      <c r="I124" s="205"/>
      <c r="J124" s="206">
        <f>ROUND(I124*H124,2)</f>
        <v>0</v>
      </c>
      <c r="K124" s="202" t="s">
        <v>1</v>
      </c>
      <c r="L124" s="36"/>
      <c r="M124" s="207" t="s">
        <v>1</v>
      </c>
      <c r="N124" s="208" t="s">
        <v>44</v>
      </c>
      <c r="O124" s="68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1" t="s">
        <v>132</v>
      </c>
      <c r="AT124" s="211" t="s">
        <v>128</v>
      </c>
      <c r="AU124" s="211" t="s">
        <v>89</v>
      </c>
      <c r="AY124" s="14" t="s">
        <v>125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87</v>
      </c>
      <c r="BK124" s="212">
        <f>ROUND(I124*H124,2)</f>
        <v>0</v>
      </c>
      <c r="BL124" s="14" t="s">
        <v>132</v>
      </c>
      <c r="BM124" s="211" t="s">
        <v>133</v>
      </c>
    </row>
    <row r="125" spans="1:65" s="12" customFormat="1" ht="22.9" customHeight="1">
      <c r="B125" s="184"/>
      <c r="C125" s="185"/>
      <c r="D125" s="186" t="s">
        <v>78</v>
      </c>
      <c r="E125" s="198" t="s">
        <v>134</v>
      </c>
      <c r="F125" s="198" t="s">
        <v>135</v>
      </c>
      <c r="G125" s="185"/>
      <c r="H125" s="185"/>
      <c r="I125" s="188"/>
      <c r="J125" s="199">
        <f>BK125</f>
        <v>0</v>
      </c>
      <c r="K125" s="185"/>
      <c r="L125" s="190"/>
      <c r="M125" s="191"/>
      <c r="N125" s="192"/>
      <c r="O125" s="192"/>
      <c r="P125" s="193">
        <f>P126</f>
        <v>0</v>
      </c>
      <c r="Q125" s="192"/>
      <c r="R125" s="193">
        <f>R126</f>
        <v>0</v>
      </c>
      <c r="S125" s="192"/>
      <c r="T125" s="194">
        <f>T126</f>
        <v>0</v>
      </c>
      <c r="AR125" s="195" t="s">
        <v>124</v>
      </c>
      <c r="AT125" s="196" t="s">
        <v>78</v>
      </c>
      <c r="AU125" s="196" t="s">
        <v>87</v>
      </c>
      <c r="AY125" s="195" t="s">
        <v>125</v>
      </c>
      <c r="BK125" s="197">
        <f>BK126</f>
        <v>0</v>
      </c>
    </row>
    <row r="126" spans="1:65" s="2" customFormat="1" ht="16.5" customHeight="1">
      <c r="A126" s="31"/>
      <c r="B126" s="32"/>
      <c r="C126" s="200" t="s">
        <v>89</v>
      </c>
      <c r="D126" s="200" t="s">
        <v>128</v>
      </c>
      <c r="E126" s="201" t="s">
        <v>136</v>
      </c>
      <c r="F126" s="202" t="s">
        <v>135</v>
      </c>
      <c r="G126" s="203" t="s">
        <v>131</v>
      </c>
      <c r="H126" s="204">
        <v>1</v>
      </c>
      <c r="I126" s="205"/>
      <c r="J126" s="206">
        <f>ROUND(I126*H126,2)</f>
        <v>0</v>
      </c>
      <c r="K126" s="202" t="s">
        <v>1</v>
      </c>
      <c r="L126" s="36"/>
      <c r="M126" s="207" t="s">
        <v>1</v>
      </c>
      <c r="N126" s="208" t="s">
        <v>44</v>
      </c>
      <c r="O126" s="68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1" t="s">
        <v>132</v>
      </c>
      <c r="AT126" s="211" t="s">
        <v>128</v>
      </c>
      <c r="AU126" s="211" t="s">
        <v>89</v>
      </c>
      <c r="AY126" s="14" t="s">
        <v>125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87</v>
      </c>
      <c r="BK126" s="212">
        <f>ROUND(I126*H126,2)</f>
        <v>0</v>
      </c>
      <c r="BL126" s="14" t="s">
        <v>132</v>
      </c>
      <c r="BM126" s="211" t="s">
        <v>137</v>
      </c>
    </row>
    <row r="127" spans="1:65" s="12" customFormat="1" ht="22.9" customHeight="1">
      <c r="B127" s="184"/>
      <c r="C127" s="185"/>
      <c r="D127" s="186" t="s">
        <v>78</v>
      </c>
      <c r="E127" s="198" t="s">
        <v>138</v>
      </c>
      <c r="F127" s="198" t="s">
        <v>139</v>
      </c>
      <c r="G127" s="185"/>
      <c r="H127" s="185"/>
      <c r="I127" s="188"/>
      <c r="J127" s="199">
        <f>BK127</f>
        <v>0</v>
      </c>
      <c r="K127" s="185"/>
      <c r="L127" s="190"/>
      <c r="M127" s="191"/>
      <c r="N127" s="192"/>
      <c r="O127" s="192"/>
      <c r="P127" s="193">
        <f>SUM(P128:P129)</f>
        <v>0</v>
      </c>
      <c r="Q127" s="192"/>
      <c r="R127" s="193">
        <f>SUM(R128:R129)</f>
        <v>0</v>
      </c>
      <c r="S127" s="192"/>
      <c r="T127" s="194">
        <f>SUM(T128:T129)</f>
        <v>0</v>
      </c>
      <c r="AR127" s="195" t="s">
        <v>124</v>
      </c>
      <c r="AT127" s="196" t="s">
        <v>78</v>
      </c>
      <c r="AU127" s="196" t="s">
        <v>87</v>
      </c>
      <c r="AY127" s="195" t="s">
        <v>125</v>
      </c>
      <c r="BK127" s="197">
        <f>SUM(BK128:BK129)</f>
        <v>0</v>
      </c>
    </row>
    <row r="128" spans="1:65" s="2" customFormat="1" ht="16.5" customHeight="1">
      <c r="A128" s="31"/>
      <c r="B128" s="32"/>
      <c r="C128" s="200" t="s">
        <v>140</v>
      </c>
      <c r="D128" s="200" t="s">
        <v>128</v>
      </c>
      <c r="E128" s="201" t="s">
        <v>141</v>
      </c>
      <c r="F128" s="202" t="s">
        <v>142</v>
      </c>
      <c r="G128" s="203" t="s">
        <v>131</v>
      </c>
      <c r="H128" s="204">
        <v>1</v>
      </c>
      <c r="I128" s="205"/>
      <c r="J128" s="206">
        <f>ROUND(I128*H128,2)</f>
        <v>0</v>
      </c>
      <c r="K128" s="202" t="s">
        <v>1</v>
      </c>
      <c r="L128" s="36"/>
      <c r="M128" s="207" t="s">
        <v>1</v>
      </c>
      <c r="N128" s="208" t="s">
        <v>44</v>
      </c>
      <c r="O128" s="68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1" t="s">
        <v>132</v>
      </c>
      <c r="AT128" s="211" t="s">
        <v>128</v>
      </c>
      <c r="AU128" s="211" t="s">
        <v>89</v>
      </c>
      <c r="AY128" s="14" t="s">
        <v>125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87</v>
      </c>
      <c r="BK128" s="212">
        <f>ROUND(I128*H128,2)</f>
        <v>0</v>
      </c>
      <c r="BL128" s="14" t="s">
        <v>132</v>
      </c>
      <c r="BM128" s="211" t="s">
        <v>143</v>
      </c>
    </row>
    <row r="129" spans="1:65" s="2" customFormat="1" ht="16.5" customHeight="1">
      <c r="A129" s="31"/>
      <c r="B129" s="32"/>
      <c r="C129" s="200" t="s">
        <v>144</v>
      </c>
      <c r="D129" s="200" t="s">
        <v>128</v>
      </c>
      <c r="E129" s="201" t="s">
        <v>145</v>
      </c>
      <c r="F129" s="202" t="s">
        <v>146</v>
      </c>
      <c r="G129" s="203" t="s">
        <v>131</v>
      </c>
      <c r="H129" s="204">
        <v>1</v>
      </c>
      <c r="I129" s="205"/>
      <c r="J129" s="206">
        <f>ROUND(I129*H129,2)</f>
        <v>0</v>
      </c>
      <c r="K129" s="202" t="s">
        <v>1</v>
      </c>
      <c r="L129" s="36"/>
      <c r="M129" s="207" t="s">
        <v>1</v>
      </c>
      <c r="N129" s="208" t="s">
        <v>44</v>
      </c>
      <c r="O129" s="68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1" t="s">
        <v>132</v>
      </c>
      <c r="AT129" s="211" t="s">
        <v>128</v>
      </c>
      <c r="AU129" s="211" t="s">
        <v>89</v>
      </c>
      <c r="AY129" s="14" t="s">
        <v>125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87</v>
      </c>
      <c r="BK129" s="212">
        <f>ROUND(I129*H129,2)</f>
        <v>0</v>
      </c>
      <c r="BL129" s="14" t="s">
        <v>132</v>
      </c>
      <c r="BM129" s="211" t="s">
        <v>147</v>
      </c>
    </row>
    <row r="130" spans="1:65" s="12" customFormat="1" ht="22.9" customHeight="1">
      <c r="B130" s="184"/>
      <c r="C130" s="185"/>
      <c r="D130" s="186" t="s">
        <v>78</v>
      </c>
      <c r="E130" s="198" t="s">
        <v>148</v>
      </c>
      <c r="F130" s="198" t="s">
        <v>149</v>
      </c>
      <c r="G130" s="185"/>
      <c r="H130" s="185"/>
      <c r="I130" s="188"/>
      <c r="J130" s="199">
        <f>BK130</f>
        <v>0</v>
      </c>
      <c r="K130" s="185"/>
      <c r="L130" s="190"/>
      <c r="M130" s="191"/>
      <c r="N130" s="192"/>
      <c r="O130" s="192"/>
      <c r="P130" s="193">
        <f>P131</f>
        <v>0</v>
      </c>
      <c r="Q130" s="192"/>
      <c r="R130" s="193">
        <f>R131</f>
        <v>0</v>
      </c>
      <c r="S130" s="192"/>
      <c r="T130" s="194">
        <f>T131</f>
        <v>0</v>
      </c>
      <c r="AR130" s="195" t="s">
        <v>124</v>
      </c>
      <c r="AT130" s="196" t="s">
        <v>78</v>
      </c>
      <c r="AU130" s="196" t="s">
        <v>87</v>
      </c>
      <c r="AY130" s="195" t="s">
        <v>125</v>
      </c>
      <c r="BK130" s="197">
        <f>BK131</f>
        <v>0</v>
      </c>
    </row>
    <row r="131" spans="1:65" s="2" customFormat="1" ht="16.5" customHeight="1">
      <c r="A131" s="31"/>
      <c r="B131" s="32"/>
      <c r="C131" s="200" t="s">
        <v>124</v>
      </c>
      <c r="D131" s="200" t="s">
        <v>128</v>
      </c>
      <c r="E131" s="201" t="s">
        <v>150</v>
      </c>
      <c r="F131" s="202" t="s">
        <v>151</v>
      </c>
      <c r="G131" s="203" t="s">
        <v>131</v>
      </c>
      <c r="H131" s="204">
        <v>1</v>
      </c>
      <c r="I131" s="205"/>
      <c r="J131" s="206">
        <f>ROUND(I131*H131,2)</f>
        <v>0</v>
      </c>
      <c r="K131" s="202" t="s">
        <v>1</v>
      </c>
      <c r="L131" s="36"/>
      <c r="M131" s="213" t="s">
        <v>1</v>
      </c>
      <c r="N131" s="214" t="s">
        <v>44</v>
      </c>
      <c r="O131" s="21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1" t="s">
        <v>132</v>
      </c>
      <c r="AT131" s="211" t="s">
        <v>128</v>
      </c>
      <c r="AU131" s="211" t="s">
        <v>89</v>
      </c>
      <c r="AY131" s="14" t="s">
        <v>125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87</v>
      </c>
      <c r="BK131" s="212">
        <f>ROUND(I131*H131,2)</f>
        <v>0</v>
      </c>
      <c r="BL131" s="14" t="s">
        <v>132</v>
      </c>
      <c r="BM131" s="211" t="s">
        <v>152</v>
      </c>
    </row>
    <row r="132" spans="1:65" s="2" customFormat="1" ht="6.95" customHeight="1">
      <c r="A132" s="31"/>
      <c r="B132" s="51"/>
      <c r="C132" s="52"/>
      <c r="D132" s="52"/>
      <c r="E132" s="52"/>
      <c r="F132" s="52"/>
      <c r="G132" s="52"/>
      <c r="H132" s="52"/>
      <c r="I132" s="149"/>
      <c r="J132" s="52"/>
      <c r="K132" s="52"/>
      <c r="L132" s="36"/>
      <c r="M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</sheetData>
  <sheetProtection algorithmName="SHA-512" hashValue="WpGTfybjx9k3ZiIpSPyaHbydM4fhblfSGichg90xspmtjHSkjiqeyPaSCVqi2FyFw0IboT359xyJTXQ+ZUsXZA==" saltValue="FgW5VaXDDLyqB/Doo5Vn5zhGZv04KnjryuTjGEYrhESITnv+qI4WQ3AVEAdDt2PUvaJEZPnHrxaVqfnZsgFKsA==" spinCount="100000" sheet="1" objects="1" scenarios="1" formatColumns="0" formatRows="0" autoFilter="0"/>
  <autoFilter ref="C120:K131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6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0"/>
  <sheetViews>
    <sheetView showGridLines="0" view="pageBreakPreview" zoomScaleNormal="100" zoomScaleSheetLayoutView="100" workbookViewId="0">
      <selection activeCell="H19" sqref="H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8.33203125" style="1" customWidth="1"/>
    <col min="8" max="8" width="11.5" style="1" customWidth="1"/>
    <col min="9" max="9" width="20.1640625" style="105" customWidth="1"/>
    <col min="10" max="10" width="20.1640625" style="1" customWidth="1"/>
    <col min="11" max="11" width="17.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4" t="s">
        <v>92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89</v>
      </c>
    </row>
    <row r="4" spans="1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1:46" s="1" customFormat="1" ht="6.95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7" t="str">
        <f>'Rekapitulace stavby'!K6</f>
        <v>Rekonstrukce fasády a krovu, Divadlo Fr. Šrámka, PÍSEK</v>
      </c>
      <c r="F7" s="278"/>
      <c r="G7" s="278"/>
      <c r="H7" s="278"/>
      <c r="I7" s="105"/>
      <c r="L7" s="17"/>
    </row>
    <row r="8" spans="1:46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153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19</v>
      </c>
      <c r="G11" s="31"/>
      <c r="H11" s="31"/>
      <c r="I11" s="114" t="s">
        <v>20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22</v>
      </c>
      <c r="E12" s="31"/>
      <c r="F12" s="113" t="s">
        <v>23</v>
      </c>
      <c r="G12" s="31"/>
      <c r="H12" s="31"/>
      <c r="I12" s="114" t="s">
        <v>24</v>
      </c>
      <c r="J12" s="115" t="str">
        <f>'Rekapitulace stavby'!AN8</f>
        <v>15. 5. 2020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26</v>
      </c>
      <c r="E14" s="31"/>
      <c r="F14" s="31"/>
      <c r="G14" s="31"/>
      <c r="H14" s="31"/>
      <c r="I14" s="114" t="s">
        <v>27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28</v>
      </c>
      <c r="F15" s="31"/>
      <c r="G15" s="31"/>
      <c r="H15" s="31"/>
      <c r="I15" s="114" t="s">
        <v>29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30</v>
      </c>
      <c r="E17" s="31"/>
      <c r="F17" s="31"/>
      <c r="G17" s="31"/>
      <c r="H17" s="31"/>
      <c r="I17" s="114" t="s">
        <v>27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29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32</v>
      </c>
      <c r="E20" s="31"/>
      <c r="F20" s="31"/>
      <c r="G20" s="31"/>
      <c r="H20" s="31"/>
      <c r="I20" s="114" t="s">
        <v>27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33</v>
      </c>
      <c r="F21" s="31"/>
      <c r="G21" s="31"/>
      <c r="H21" s="31"/>
      <c r="I21" s="114" t="s">
        <v>29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35</v>
      </c>
      <c r="E23" s="31"/>
      <c r="F23" s="31"/>
      <c r="G23" s="31"/>
      <c r="H23" s="31"/>
      <c r="I23" s="114" t="s">
        <v>27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36</v>
      </c>
      <c r="F24" s="31"/>
      <c r="G24" s="31"/>
      <c r="H24" s="31"/>
      <c r="I24" s="114" t="s">
        <v>29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37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39</v>
      </c>
      <c r="E30" s="31"/>
      <c r="F30" s="31"/>
      <c r="G30" s="31"/>
      <c r="H30" s="31"/>
      <c r="I30" s="112"/>
      <c r="J30" s="123">
        <f>ROUND(J124,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41</v>
      </c>
      <c r="G32" s="31"/>
      <c r="H32" s="31"/>
      <c r="I32" s="125" t="s">
        <v>40</v>
      </c>
      <c r="J32" s="124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43</v>
      </c>
      <c r="E33" s="111" t="s">
        <v>44</v>
      </c>
      <c r="F33" s="127">
        <f>ROUND((SUM(BE124:BE179)),  2)</f>
        <v>0</v>
      </c>
      <c r="G33" s="31"/>
      <c r="H33" s="31"/>
      <c r="I33" s="128">
        <v>0.21</v>
      </c>
      <c r="J33" s="127">
        <f>ROUND(((SUM(BE124:BE179))*I33),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45</v>
      </c>
      <c r="F34" s="127">
        <f>ROUND((SUM(BF124:BF179)),  2)</f>
        <v>0</v>
      </c>
      <c r="G34" s="31"/>
      <c r="H34" s="31"/>
      <c r="I34" s="128">
        <v>0.15</v>
      </c>
      <c r="J34" s="127">
        <f>ROUND(((SUM(BF124:BF179))*I34),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46</v>
      </c>
      <c r="F35" s="127">
        <f>ROUND((SUM(BG124:BG179)),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47</v>
      </c>
      <c r="F36" s="127">
        <f>ROUND((SUM(BH124:BH179)),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48</v>
      </c>
      <c r="F37" s="127">
        <f>ROUND((SUM(BI124:BI179)),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05"/>
      <c r="L41" s="17"/>
    </row>
    <row r="42" spans="1:31" s="1" customFormat="1" ht="14.45" customHeight="1">
      <c r="B42" s="17"/>
      <c r="I42" s="105"/>
      <c r="L42" s="17"/>
    </row>
    <row r="43" spans="1:31" s="1" customFormat="1" ht="14.45" customHeight="1">
      <c r="B43" s="17"/>
      <c r="I43" s="105"/>
      <c r="L43" s="17"/>
    </row>
    <row r="44" spans="1:31" s="1" customFormat="1" ht="14.45" customHeight="1">
      <c r="B44" s="17"/>
      <c r="I44" s="105"/>
      <c r="L44" s="17"/>
    </row>
    <row r="45" spans="1:31" s="1" customFormat="1" ht="14.45" customHeight="1">
      <c r="B45" s="17"/>
      <c r="I45" s="105"/>
      <c r="L45" s="17"/>
    </row>
    <row r="46" spans="1:31" s="1" customFormat="1" ht="14.45" customHeight="1">
      <c r="B46" s="17"/>
      <c r="I46" s="105"/>
      <c r="L46" s="17"/>
    </row>
    <row r="47" spans="1:31" s="1" customFormat="1" ht="14.45" customHeight="1">
      <c r="B47" s="17"/>
      <c r="I47" s="105"/>
      <c r="L47" s="17"/>
    </row>
    <row r="48" spans="1:31" s="1" customFormat="1" ht="14.45" customHeight="1">
      <c r="B48" s="17"/>
      <c r="I48" s="105"/>
      <c r="L48" s="17"/>
    </row>
    <row r="49" spans="1:31" s="1" customFormat="1" ht="14.45" customHeight="1">
      <c r="B49" s="17"/>
      <c r="I49" s="105"/>
      <c r="L49" s="17"/>
    </row>
    <row r="50" spans="1:31" s="2" customFormat="1" ht="14.45" customHeight="1">
      <c r="B50" s="48"/>
      <c r="D50" s="137" t="s">
        <v>52</v>
      </c>
      <c r="E50" s="138"/>
      <c r="F50" s="138"/>
      <c r="G50" s="137" t="s">
        <v>53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0" t="s">
        <v>54</v>
      </c>
      <c r="E61" s="141"/>
      <c r="F61" s="142" t="s">
        <v>55</v>
      </c>
      <c r="G61" s="140" t="s">
        <v>54</v>
      </c>
      <c r="H61" s="141"/>
      <c r="I61" s="143"/>
      <c r="J61" s="144" t="s">
        <v>55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37" t="s">
        <v>56</v>
      </c>
      <c r="E65" s="145"/>
      <c r="F65" s="145"/>
      <c r="G65" s="137" t="s">
        <v>57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0" t="s">
        <v>54</v>
      </c>
      <c r="E76" s="141"/>
      <c r="F76" s="142" t="s">
        <v>55</v>
      </c>
      <c r="G76" s="140" t="s">
        <v>54</v>
      </c>
      <c r="H76" s="141"/>
      <c r="I76" s="143"/>
      <c r="J76" s="144" t="s">
        <v>55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Rekonstrukce fasády a krovu, Divadlo Fr. Šrámka, PÍSEK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9" t="str">
        <f>E9</f>
        <v>02 - BOURACÍ PRÁCE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22</v>
      </c>
      <c r="D89" s="33"/>
      <c r="E89" s="33"/>
      <c r="F89" s="24" t="str">
        <f>F12</f>
        <v>k.ú. Písek, č.parc 280/1, č.p. 69</v>
      </c>
      <c r="G89" s="33"/>
      <c r="H89" s="33"/>
      <c r="I89" s="114" t="s">
        <v>24</v>
      </c>
      <c r="J89" s="63" t="str">
        <f>IF(J12="","",J12)</f>
        <v>15. 5. 2020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26</v>
      </c>
      <c r="D91" s="33"/>
      <c r="E91" s="33"/>
      <c r="F91" s="24" t="str">
        <f>E15</f>
        <v>Centrum kultury města Písek</v>
      </c>
      <c r="G91" s="33"/>
      <c r="H91" s="33"/>
      <c r="I91" s="114" t="s">
        <v>32</v>
      </c>
      <c r="J91" s="29" t="str">
        <f>E21</f>
        <v>GANEO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30</v>
      </c>
      <c r="D92" s="33"/>
      <c r="E92" s="33"/>
      <c r="F92" s="24" t="str">
        <f>IF(E18="","",E18)</f>
        <v>Vyplň údaj</v>
      </c>
      <c r="G92" s="33"/>
      <c r="H92" s="33"/>
      <c r="I92" s="114" t="s">
        <v>35</v>
      </c>
      <c r="J92" s="29" t="str">
        <f>E24</f>
        <v>Vladimír Mrázek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>
        <f>J124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1:31" s="9" customFormat="1" ht="24.95" customHeight="1">
      <c r="B97" s="158"/>
      <c r="C97" s="159"/>
      <c r="D97" s="160" t="s">
        <v>154</v>
      </c>
      <c r="E97" s="161"/>
      <c r="F97" s="161"/>
      <c r="G97" s="161"/>
      <c r="H97" s="161"/>
      <c r="I97" s="162"/>
      <c r="J97" s="163">
        <f>J125</f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155</v>
      </c>
      <c r="E98" s="168"/>
      <c r="F98" s="168"/>
      <c r="G98" s="168"/>
      <c r="H98" s="168"/>
      <c r="I98" s="169"/>
      <c r="J98" s="170">
        <f>J126</f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156</v>
      </c>
      <c r="E99" s="168"/>
      <c r="F99" s="168"/>
      <c r="G99" s="168"/>
      <c r="H99" s="168"/>
      <c r="I99" s="169"/>
      <c r="J99" s="170">
        <f>J130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157</v>
      </c>
      <c r="E100" s="168"/>
      <c r="F100" s="168"/>
      <c r="G100" s="168"/>
      <c r="H100" s="168"/>
      <c r="I100" s="169"/>
      <c r="J100" s="170">
        <f>J157</f>
        <v>0</v>
      </c>
      <c r="K100" s="166"/>
      <c r="L100" s="171"/>
    </row>
    <row r="101" spans="1:31" s="9" customFormat="1" ht="24.95" customHeight="1">
      <c r="B101" s="158"/>
      <c r="C101" s="159"/>
      <c r="D101" s="160" t="s">
        <v>158</v>
      </c>
      <c r="E101" s="161"/>
      <c r="F101" s="161"/>
      <c r="G101" s="161"/>
      <c r="H101" s="161"/>
      <c r="I101" s="162"/>
      <c r="J101" s="163">
        <f>J163</f>
        <v>0</v>
      </c>
      <c r="K101" s="159"/>
      <c r="L101" s="164"/>
    </row>
    <row r="102" spans="1:31" s="10" customFormat="1" ht="19.899999999999999" customHeight="1">
      <c r="B102" s="165"/>
      <c r="C102" s="166"/>
      <c r="D102" s="167" t="s">
        <v>159</v>
      </c>
      <c r="E102" s="168"/>
      <c r="F102" s="168"/>
      <c r="G102" s="168"/>
      <c r="H102" s="168"/>
      <c r="I102" s="169"/>
      <c r="J102" s="170">
        <f>J164</f>
        <v>0</v>
      </c>
      <c r="K102" s="166"/>
      <c r="L102" s="171"/>
    </row>
    <row r="103" spans="1:31" s="10" customFormat="1" ht="19.899999999999999" customHeight="1">
      <c r="B103" s="165"/>
      <c r="C103" s="166"/>
      <c r="D103" s="167" t="s">
        <v>160</v>
      </c>
      <c r="E103" s="168"/>
      <c r="F103" s="168"/>
      <c r="G103" s="168"/>
      <c r="H103" s="168"/>
      <c r="I103" s="169"/>
      <c r="J103" s="170">
        <f>J169</f>
        <v>0</v>
      </c>
      <c r="K103" s="166"/>
      <c r="L103" s="171"/>
    </row>
    <row r="104" spans="1:31" s="10" customFormat="1" ht="19.899999999999999" customHeight="1">
      <c r="B104" s="165"/>
      <c r="C104" s="166"/>
      <c r="D104" s="167" t="s">
        <v>161</v>
      </c>
      <c r="E104" s="168"/>
      <c r="F104" s="168"/>
      <c r="G104" s="168"/>
      <c r="H104" s="168"/>
      <c r="I104" s="169"/>
      <c r="J104" s="170">
        <f>J173</f>
        <v>0</v>
      </c>
      <c r="K104" s="166"/>
      <c r="L104" s="171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149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152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109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75" t="str">
        <f>E7</f>
        <v>Rekonstrukce fasády a krovu, Divadlo Fr. Šrámka, PÍSEK</v>
      </c>
      <c r="F114" s="276"/>
      <c r="G114" s="276"/>
      <c r="H114" s="276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97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59" t="str">
        <f>E9</f>
        <v>02 - BOURACÍ PRÁCE</v>
      </c>
      <c r="F116" s="274"/>
      <c r="G116" s="274"/>
      <c r="H116" s="274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22</v>
      </c>
      <c r="D118" s="33"/>
      <c r="E118" s="33"/>
      <c r="F118" s="24" t="str">
        <f>F12</f>
        <v>k.ú. Písek, č.parc 280/1, č.p. 69</v>
      </c>
      <c r="G118" s="33"/>
      <c r="H118" s="33"/>
      <c r="I118" s="114" t="s">
        <v>24</v>
      </c>
      <c r="J118" s="63" t="str">
        <f>IF(J12="","",J12)</f>
        <v>15. 5. 2020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26</v>
      </c>
      <c r="D120" s="33"/>
      <c r="E120" s="33"/>
      <c r="F120" s="24" t="str">
        <f>E15</f>
        <v>Centrum kultury města Písek</v>
      </c>
      <c r="G120" s="33"/>
      <c r="H120" s="33"/>
      <c r="I120" s="114" t="s">
        <v>32</v>
      </c>
      <c r="J120" s="29" t="str">
        <f>E21</f>
        <v>GANEO s.r.o.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30</v>
      </c>
      <c r="D121" s="33"/>
      <c r="E121" s="33"/>
      <c r="F121" s="24" t="str">
        <f>IF(E18="","",E18)</f>
        <v>Vyplň údaj</v>
      </c>
      <c r="G121" s="33"/>
      <c r="H121" s="33"/>
      <c r="I121" s="114" t="s">
        <v>35</v>
      </c>
      <c r="J121" s="29" t="str">
        <f>E24</f>
        <v>Vladimír Mrázek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112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72"/>
      <c r="B123" s="173"/>
      <c r="C123" s="174" t="s">
        <v>110</v>
      </c>
      <c r="D123" s="175" t="s">
        <v>64</v>
      </c>
      <c r="E123" s="175" t="s">
        <v>60</v>
      </c>
      <c r="F123" s="175" t="s">
        <v>61</v>
      </c>
      <c r="G123" s="175" t="s">
        <v>111</v>
      </c>
      <c r="H123" s="175" t="s">
        <v>112</v>
      </c>
      <c r="I123" s="176" t="s">
        <v>113</v>
      </c>
      <c r="J123" s="175" t="s">
        <v>101</v>
      </c>
      <c r="K123" s="177" t="s">
        <v>114</v>
      </c>
      <c r="L123" s="178"/>
      <c r="M123" s="72" t="s">
        <v>1</v>
      </c>
      <c r="N123" s="73" t="s">
        <v>43</v>
      </c>
      <c r="O123" s="73" t="s">
        <v>115</v>
      </c>
      <c r="P123" s="73" t="s">
        <v>116</v>
      </c>
      <c r="Q123" s="73" t="s">
        <v>117</v>
      </c>
      <c r="R123" s="73" t="s">
        <v>118</v>
      </c>
      <c r="S123" s="73" t="s">
        <v>119</v>
      </c>
      <c r="T123" s="74" t="s">
        <v>120</v>
      </c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1:65" s="2" customFormat="1" ht="22.9" customHeight="1">
      <c r="A124" s="31"/>
      <c r="B124" s="32"/>
      <c r="C124" s="79" t="s">
        <v>121</v>
      </c>
      <c r="D124" s="33"/>
      <c r="E124" s="33"/>
      <c r="F124" s="33"/>
      <c r="G124" s="33"/>
      <c r="H124" s="33"/>
      <c r="I124" s="112"/>
      <c r="J124" s="179">
        <f>BK124</f>
        <v>0</v>
      </c>
      <c r="K124" s="33"/>
      <c r="L124" s="36"/>
      <c r="M124" s="75"/>
      <c r="N124" s="180"/>
      <c r="O124" s="76"/>
      <c r="P124" s="181">
        <f>P125+P163</f>
        <v>0</v>
      </c>
      <c r="Q124" s="76"/>
      <c r="R124" s="181">
        <f>R125+R163</f>
        <v>0</v>
      </c>
      <c r="S124" s="76"/>
      <c r="T124" s="182">
        <f>T125+T163</f>
        <v>77.720045800000008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78</v>
      </c>
      <c r="AU124" s="14" t="s">
        <v>103</v>
      </c>
      <c r="BK124" s="183">
        <f>BK125+BK163</f>
        <v>0</v>
      </c>
    </row>
    <row r="125" spans="1:65" s="12" customFormat="1" ht="25.9" customHeight="1">
      <c r="B125" s="184"/>
      <c r="C125" s="185"/>
      <c r="D125" s="186" t="s">
        <v>78</v>
      </c>
      <c r="E125" s="187" t="s">
        <v>162</v>
      </c>
      <c r="F125" s="187" t="s">
        <v>163</v>
      </c>
      <c r="G125" s="185"/>
      <c r="H125" s="185"/>
      <c r="I125" s="188"/>
      <c r="J125" s="189">
        <f>BK125</f>
        <v>0</v>
      </c>
      <c r="K125" s="185"/>
      <c r="L125" s="190"/>
      <c r="M125" s="191"/>
      <c r="N125" s="192"/>
      <c r="O125" s="192"/>
      <c r="P125" s="193">
        <f>P126+P130+P157</f>
        <v>0</v>
      </c>
      <c r="Q125" s="192"/>
      <c r="R125" s="193">
        <f>R126+R130+R157</f>
        <v>0</v>
      </c>
      <c r="S125" s="192"/>
      <c r="T125" s="194">
        <f>T126+T130+T157</f>
        <v>65.537538000000012</v>
      </c>
      <c r="AR125" s="195" t="s">
        <v>87</v>
      </c>
      <c r="AT125" s="196" t="s">
        <v>78</v>
      </c>
      <c r="AU125" s="196" t="s">
        <v>79</v>
      </c>
      <c r="AY125" s="195" t="s">
        <v>125</v>
      </c>
      <c r="BK125" s="197">
        <f>BK126+BK130+BK157</f>
        <v>0</v>
      </c>
    </row>
    <row r="126" spans="1:65" s="12" customFormat="1" ht="22.9" customHeight="1">
      <c r="B126" s="184"/>
      <c r="C126" s="185"/>
      <c r="D126" s="186" t="s">
        <v>78</v>
      </c>
      <c r="E126" s="198" t="s">
        <v>87</v>
      </c>
      <c r="F126" s="198" t="s">
        <v>164</v>
      </c>
      <c r="G126" s="185"/>
      <c r="H126" s="185"/>
      <c r="I126" s="188"/>
      <c r="J126" s="199">
        <f>BK126</f>
        <v>0</v>
      </c>
      <c r="K126" s="185"/>
      <c r="L126" s="190"/>
      <c r="M126" s="191"/>
      <c r="N126" s="192"/>
      <c r="O126" s="192"/>
      <c r="P126" s="193">
        <f>SUM(P127:P129)</f>
        <v>0</v>
      </c>
      <c r="Q126" s="192"/>
      <c r="R126" s="193">
        <f>SUM(R127:R129)</f>
        <v>0</v>
      </c>
      <c r="S126" s="192"/>
      <c r="T126" s="194">
        <f>SUM(T127:T129)</f>
        <v>14.280000000000001</v>
      </c>
      <c r="AR126" s="195" t="s">
        <v>87</v>
      </c>
      <c r="AT126" s="196" t="s">
        <v>78</v>
      </c>
      <c r="AU126" s="196" t="s">
        <v>87</v>
      </c>
      <c r="AY126" s="195" t="s">
        <v>125</v>
      </c>
      <c r="BK126" s="197">
        <f>SUM(BK127:BK129)</f>
        <v>0</v>
      </c>
    </row>
    <row r="127" spans="1:65" s="2" customFormat="1" ht="16.5" customHeight="1">
      <c r="A127" s="31"/>
      <c r="B127" s="32"/>
      <c r="C127" s="200" t="s">
        <v>87</v>
      </c>
      <c r="D127" s="200" t="s">
        <v>128</v>
      </c>
      <c r="E127" s="201" t="s">
        <v>165</v>
      </c>
      <c r="F127" s="202" t="s">
        <v>166</v>
      </c>
      <c r="G127" s="203" t="s">
        <v>131</v>
      </c>
      <c r="H127" s="204">
        <v>1</v>
      </c>
      <c r="I127" s="205"/>
      <c r="J127" s="206">
        <f>ROUND(I127*H127,2)</f>
        <v>0</v>
      </c>
      <c r="K127" s="202" t="s">
        <v>167</v>
      </c>
      <c r="L127" s="36"/>
      <c r="M127" s="207" t="s">
        <v>1</v>
      </c>
      <c r="N127" s="208" t="s">
        <v>44</v>
      </c>
      <c r="O127" s="68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1" t="s">
        <v>144</v>
      </c>
      <c r="AT127" s="211" t="s">
        <v>128</v>
      </c>
      <c r="AU127" s="211" t="s">
        <v>89</v>
      </c>
      <c r="AY127" s="14" t="s">
        <v>125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4" t="s">
        <v>87</v>
      </c>
      <c r="BK127" s="212">
        <f>ROUND(I127*H127,2)</f>
        <v>0</v>
      </c>
      <c r="BL127" s="14" t="s">
        <v>144</v>
      </c>
      <c r="BM127" s="211" t="s">
        <v>168</v>
      </c>
    </row>
    <row r="128" spans="1:65" s="2" customFormat="1" ht="16.5" customHeight="1">
      <c r="A128" s="31"/>
      <c r="B128" s="32"/>
      <c r="C128" s="200" t="s">
        <v>89</v>
      </c>
      <c r="D128" s="200" t="s">
        <v>128</v>
      </c>
      <c r="E128" s="201" t="s">
        <v>169</v>
      </c>
      <c r="F128" s="202" t="s">
        <v>170</v>
      </c>
      <c r="G128" s="203" t="s">
        <v>171</v>
      </c>
      <c r="H128" s="204">
        <v>37</v>
      </c>
      <c r="I128" s="205"/>
      <c r="J128" s="206">
        <f>ROUND(I128*H128,2)</f>
        <v>0</v>
      </c>
      <c r="K128" s="202" t="s">
        <v>1</v>
      </c>
      <c r="L128" s="36"/>
      <c r="M128" s="207" t="s">
        <v>1</v>
      </c>
      <c r="N128" s="208" t="s">
        <v>44</v>
      </c>
      <c r="O128" s="68"/>
      <c r="P128" s="209">
        <f>O128*H128</f>
        <v>0</v>
      </c>
      <c r="Q128" s="209">
        <v>0</v>
      </c>
      <c r="R128" s="209">
        <f>Q128*H128</f>
        <v>0</v>
      </c>
      <c r="S128" s="209">
        <v>0.32500000000000001</v>
      </c>
      <c r="T128" s="210">
        <f>S128*H128</f>
        <v>12.025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1" t="s">
        <v>144</v>
      </c>
      <c r="AT128" s="211" t="s">
        <v>128</v>
      </c>
      <c r="AU128" s="211" t="s">
        <v>89</v>
      </c>
      <c r="AY128" s="14" t="s">
        <v>125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87</v>
      </c>
      <c r="BK128" s="212">
        <f>ROUND(I128*H128,2)</f>
        <v>0</v>
      </c>
      <c r="BL128" s="14" t="s">
        <v>144</v>
      </c>
      <c r="BM128" s="211" t="s">
        <v>172</v>
      </c>
    </row>
    <row r="129" spans="1:65" s="2" customFormat="1" ht="16.5" customHeight="1">
      <c r="A129" s="31"/>
      <c r="B129" s="32"/>
      <c r="C129" s="200" t="s">
        <v>140</v>
      </c>
      <c r="D129" s="200" t="s">
        <v>128</v>
      </c>
      <c r="E129" s="201" t="s">
        <v>173</v>
      </c>
      <c r="F129" s="202" t="s">
        <v>174</v>
      </c>
      <c r="G129" s="203" t="s">
        <v>175</v>
      </c>
      <c r="H129" s="204">
        <v>11</v>
      </c>
      <c r="I129" s="205"/>
      <c r="J129" s="206">
        <f>ROUND(I129*H129,2)</f>
        <v>0</v>
      </c>
      <c r="K129" s="202" t="s">
        <v>167</v>
      </c>
      <c r="L129" s="36"/>
      <c r="M129" s="207" t="s">
        <v>1</v>
      </c>
      <c r="N129" s="208" t="s">
        <v>44</v>
      </c>
      <c r="O129" s="68"/>
      <c r="P129" s="209">
        <f>O129*H129</f>
        <v>0</v>
      </c>
      <c r="Q129" s="209">
        <v>0</v>
      </c>
      <c r="R129" s="209">
        <f>Q129*H129</f>
        <v>0</v>
      </c>
      <c r="S129" s="209">
        <v>0.20499999999999999</v>
      </c>
      <c r="T129" s="210">
        <f>S129*H129</f>
        <v>2.2549999999999999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1" t="s">
        <v>144</v>
      </c>
      <c r="AT129" s="211" t="s">
        <v>128</v>
      </c>
      <c r="AU129" s="211" t="s">
        <v>89</v>
      </c>
      <c r="AY129" s="14" t="s">
        <v>125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87</v>
      </c>
      <c r="BK129" s="212">
        <f>ROUND(I129*H129,2)</f>
        <v>0</v>
      </c>
      <c r="BL129" s="14" t="s">
        <v>144</v>
      </c>
      <c r="BM129" s="211" t="s">
        <v>176</v>
      </c>
    </row>
    <row r="130" spans="1:65" s="12" customFormat="1" ht="22.9" customHeight="1">
      <c r="B130" s="184"/>
      <c r="C130" s="185"/>
      <c r="D130" s="186" t="s">
        <v>78</v>
      </c>
      <c r="E130" s="198" t="s">
        <v>177</v>
      </c>
      <c r="F130" s="198" t="s">
        <v>178</v>
      </c>
      <c r="G130" s="185"/>
      <c r="H130" s="185"/>
      <c r="I130" s="188"/>
      <c r="J130" s="199">
        <f>BK130</f>
        <v>0</v>
      </c>
      <c r="K130" s="185"/>
      <c r="L130" s="190"/>
      <c r="M130" s="191"/>
      <c r="N130" s="192"/>
      <c r="O130" s="192"/>
      <c r="P130" s="193">
        <f>SUM(P131:P156)</f>
        <v>0</v>
      </c>
      <c r="Q130" s="192"/>
      <c r="R130" s="193">
        <f>SUM(R131:R156)</f>
        <v>0</v>
      </c>
      <c r="S130" s="192"/>
      <c r="T130" s="194">
        <f>SUM(T131:T156)</f>
        <v>51.257538000000004</v>
      </c>
      <c r="AR130" s="195" t="s">
        <v>87</v>
      </c>
      <c r="AT130" s="196" t="s">
        <v>78</v>
      </c>
      <c r="AU130" s="196" t="s">
        <v>87</v>
      </c>
      <c r="AY130" s="195" t="s">
        <v>125</v>
      </c>
      <c r="BK130" s="197">
        <f>SUM(BK131:BK156)</f>
        <v>0</v>
      </c>
    </row>
    <row r="131" spans="1:65" s="2" customFormat="1" ht="16.5" customHeight="1">
      <c r="A131" s="31"/>
      <c r="B131" s="32"/>
      <c r="C131" s="200" t="s">
        <v>144</v>
      </c>
      <c r="D131" s="200" t="s">
        <v>128</v>
      </c>
      <c r="E131" s="201" t="s">
        <v>179</v>
      </c>
      <c r="F131" s="202" t="s">
        <v>180</v>
      </c>
      <c r="G131" s="203" t="s">
        <v>181</v>
      </c>
      <c r="H131" s="204">
        <v>1</v>
      </c>
      <c r="I131" s="205"/>
      <c r="J131" s="206">
        <f t="shared" ref="J131:J152" si="0">ROUND(I131*H131,2)</f>
        <v>0</v>
      </c>
      <c r="K131" s="202" t="s">
        <v>1</v>
      </c>
      <c r="L131" s="36"/>
      <c r="M131" s="207" t="s">
        <v>1</v>
      </c>
      <c r="N131" s="208" t="s">
        <v>44</v>
      </c>
      <c r="O131" s="68"/>
      <c r="P131" s="209">
        <f t="shared" ref="P131:P152" si="1">O131*H131</f>
        <v>0</v>
      </c>
      <c r="Q131" s="209">
        <v>0</v>
      </c>
      <c r="R131" s="209">
        <f t="shared" ref="R131:R152" si="2">Q131*H131</f>
        <v>0</v>
      </c>
      <c r="S131" s="209">
        <v>0</v>
      </c>
      <c r="T131" s="210">
        <f t="shared" ref="T131:T152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1" t="s">
        <v>144</v>
      </c>
      <c r="AT131" s="211" t="s">
        <v>128</v>
      </c>
      <c r="AU131" s="211" t="s">
        <v>89</v>
      </c>
      <c r="AY131" s="14" t="s">
        <v>125</v>
      </c>
      <c r="BE131" s="212">
        <f t="shared" ref="BE131:BE152" si="4">IF(N131="základní",J131,0)</f>
        <v>0</v>
      </c>
      <c r="BF131" s="212">
        <f t="shared" ref="BF131:BF152" si="5">IF(N131="snížená",J131,0)</f>
        <v>0</v>
      </c>
      <c r="BG131" s="212">
        <f t="shared" ref="BG131:BG152" si="6">IF(N131="zákl. přenesená",J131,0)</f>
        <v>0</v>
      </c>
      <c r="BH131" s="212">
        <f t="shared" ref="BH131:BH152" si="7">IF(N131="sníž. přenesená",J131,0)</f>
        <v>0</v>
      </c>
      <c r="BI131" s="212">
        <f t="shared" ref="BI131:BI152" si="8">IF(N131="nulová",J131,0)</f>
        <v>0</v>
      </c>
      <c r="BJ131" s="14" t="s">
        <v>87</v>
      </c>
      <c r="BK131" s="212">
        <f t="shared" ref="BK131:BK152" si="9">ROUND(I131*H131,2)</f>
        <v>0</v>
      </c>
      <c r="BL131" s="14" t="s">
        <v>144</v>
      </c>
      <c r="BM131" s="211" t="s">
        <v>182</v>
      </c>
    </row>
    <row r="132" spans="1:65" s="2" customFormat="1" ht="16.5" customHeight="1">
      <c r="A132" s="31"/>
      <c r="B132" s="32"/>
      <c r="C132" s="200" t="s">
        <v>124</v>
      </c>
      <c r="D132" s="200" t="s">
        <v>128</v>
      </c>
      <c r="E132" s="201" t="s">
        <v>183</v>
      </c>
      <c r="F132" s="202" t="s">
        <v>184</v>
      </c>
      <c r="G132" s="203" t="s">
        <v>131</v>
      </c>
      <c r="H132" s="204">
        <v>1</v>
      </c>
      <c r="I132" s="205"/>
      <c r="J132" s="206">
        <f t="shared" si="0"/>
        <v>0</v>
      </c>
      <c r="K132" s="202" t="s">
        <v>1</v>
      </c>
      <c r="L132" s="36"/>
      <c r="M132" s="207" t="s">
        <v>1</v>
      </c>
      <c r="N132" s="208" t="s">
        <v>44</v>
      </c>
      <c r="O132" s="68"/>
      <c r="P132" s="209">
        <f t="shared" si="1"/>
        <v>0</v>
      </c>
      <c r="Q132" s="209">
        <v>0</v>
      </c>
      <c r="R132" s="209">
        <f t="shared" si="2"/>
        <v>0</v>
      </c>
      <c r="S132" s="209">
        <v>0</v>
      </c>
      <c r="T132" s="21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1" t="s">
        <v>144</v>
      </c>
      <c r="AT132" s="211" t="s">
        <v>128</v>
      </c>
      <c r="AU132" s="211" t="s">
        <v>89</v>
      </c>
      <c r="AY132" s="14" t="s">
        <v>125</v>
      </c>
      <c r="BE132" s="212">
        <f t="shared" si="4"/>
        <v>0</v>
      </c>
      <c r="BF132" s="212">
        <f t="shared" si="5"/>
        <v>0</v>
      </c>
      <c r="BG132" s="212">
        <f t="shared" si="6"/>
        <v>0</v>
      </c>
      <c r="BH132" s="212">
        <f t="shared" si="7"/>
        <v>0</v>
      </c>
      <c r="BI132" s="212">
        <f t="shared" si="8"/>
        <v>0</v>
      </c>
      <c r="BJ132" s="14" t="s">
        <v>87</v>
      </c>
      <c r="BK132" s="212">
        <f t="shared" si="9"/>
        <v>0</v>
      </c>
      <c r="BL132" s="14" t="s">
        <v>144</v>
      </c>
      <c r="BM132" s="211" t="s">
        <v>185</v>
      </c>
    </row>
    <row r="133" spans="1:65" s="2" customFormat="1" ht="16.5" customHeight="1">
      <c r="A133" s="31"/>
      <c r="B133" s="32"/>
      <c r="C133" s="200" t="s">
        <v>186</v>
      </c>
      <c r="D133" s="200" t="s">
        <v>128</v>
      </c>
      <c r="E133" s="201" t="s">
        <v>187</v>
      </c>
      <c r="F133" s="202" t="s">
        <v>188</v>
      </c>
      <c r="G133" s="203" t="s">
        <v>181</v>
      </c>
      <c r="H133" s="204">
        <v>1</v>
      </c>
      <c r="I133" s="205"/>
      <c r="J133" s="206">
        <f t="shared" si="0"/>
        <v>0</v>
      </c>
      <c r="K133" s="202" t="s">
        <v>1</v>
      </c>
      <c r="L133" s="36"/>
      <c r="M133" s="207" t="s">
        <v>1</v>
      </c>
      <c r="N133" s="208" t="s">
        <v>44</v>
      </c>
      <c r="O133" s="68"/>
      <c r="P133" s="209">
        <f t="shared" si="1"/>
        <v>0</v>
      </c>
      <c r="Q133" s="209">
        <v>0</v>
      </c>
      <c r="R133" s="209">
        <f t="shared" si="2"/>
        <v>0</v>
      </c>
      <c r="S133" s="209">
        <v>0</v>
      </c>
      <c r="T133" s="21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144</v>
      </c>
      <c r="AT133" s="211" t="s">
        <v>128</v>
      </c>
      <c r="AU133" s="211" t="s">
        <v>89</v>
      </c>
      <c r="AY133" s="14" t="s">
        <v>125</v>
      </c>
      <c r="BE133" s="212">
        <f t="shared" si="4"/>
        <v>0</v>
      </c>
      <c r="BF133" s="212">
        <f t="shared" si="5"/>
        <v>0</v>
      </c>
      <c r="BG133" s="212">
        <f t="shared" si="6"/>
        <v>0</v>
      </c>
      <c r="BH133" s="212">
        <f t="shared" si="7"/>
        <v>0</v>
      </c>
      <c r="BI133" s="212">
        <f t="shared" si="8"/>
        <v>0</v>
      </c>
      <c r="BJ133" s="14" t="s">
        <v>87</v>
      </c>
      <c r="BK133" s="212">
        <f t="shared" si="9"/>
        <v>0</v>
      </c>
      <c r="BL133" s="14" t="s">
        <v>144</v>
      </c>
      <c r="BM133" s="211" t="s">
        <v>189</v>
      </c>
    </row>
    <row r="134" spans="1:65" s="2" customFormat="1" ht="21.75" customHeight="1">
      <c r="A134" s="31"/>
      <c r="B134" s="32"/>
      <c r="C134" s="200" t="s">
        <v>190</v>
      </c>
      <c r="D134" s="200" t="s">
        <v>128</v>
      </c>
      <c r="E134" s="201" t="s">
        <v>191</v>
      </c>
      <c r="F134" s="202" t="s">
        <v>192</v>
      </c>
      <c r="G134" s="203" t="s">
        <v>175</v>
      </c>
      <c r="H134" s="204">
        <v>19</v>
      </c>
      <c r="I134" s="205"/>
      <c r="J134" s="206">
        <f t="shared" si="0"/>
        <v>0</v>
      </c>
      <c r="K134" s="202" t="s">
        <v>1</v>
      </c>
      <c r="L134" s="36"/>
      <c r="M134" s="207" t="s">
        <v>1</v>
      </c>
      <c r="N134" s="208" t="s">
        <v>44</v>
      </c>
      <c r="O134" s="6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144</v>
      </c>
      <c r="AT134" s="211" t="s">
        <v>128</v>
      </c>
      <c r="AU134" s="211" t="s">
        <v>89</v>
      </c>
      <c r="AY134" s="14" t="s">
        <v>125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87</v>
      </c>
      <c r="BK134" s="212">
        <f t="shared" si="9"/>
        <v>0</v>
      </c>
      <c r="BL134" s="14" t="s">
        <v>144</v>
      </c>
      <c r="BM134" s="211" t="s">
        <v>193</v>
      </c>
    </row>
    <row r="135" spans="1:65" s="2" customFormat="1" ht="16.5" customHeight="1">
      <c r="A135" s="31"/>
      <c r="B135" s="32"/>
      <c r="C135" s="200" t="s">
        <v>194</v>
      </c>
      <c r="D135" s="200" t="s">
        <v>128</v>
      </c>
      <c r="E135" s="201" t="s">
        <v>195</v>
      </c>
      <c r="F135" s="202" t="s">
        <v>196</v>
      </c>
      <c r="G135" s="203" t="s">
        <v>197</v>
      </c>
      <c r="H135" s="204">
        <v>0.8</v>
      </c>
      <c r="I135" s="205"/>
      <c r="J135" s="206">
        <f t="shared" si="0"/>
        <v>0</v>
      </c>
      <c r="K135" s="202" t="s">
        <v>167</v>
      </c>
      <c r="L135" s="36"/>
      <c r="M135" s="207" t="s">
        <v>1</v>
      </c>
      <c r="N135" s="208" t="s">
        <v>44</v>
      </c>
      <c r="O135" s="68"/>
      <c r="P135" s="209">
        <f t="shared" si="1"/>
        <v>0</v>
      </c>
      <c r="Q135" s="209">
        <v>0</v>
      </c>
      <c r="R135" s="209">
        <f t="shared" si="2"/>
        <v>0</v>
      </c>
      <c r="S135" s="209">
        <v>2</v>
      </c>
      <c r="T135" s="210">
        <f t="shared" si="3"/>
        <v>1.6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1" t="s">
        <v>144</v>
      </c>
      <c r="AT135" s="211" t="s">
        <v>128</v>
      </c>
      <c r="AU135" s="211" t="s">
        <v>89</v>
      </c>
      <c r="AY135" s="14" t="s">
        <v>125</v>
      </c>
      <c r="BE135" s="212">
        <f t="shared" si="4"/>
        <v>0</v>
      </c>
      <c r="BF135" s="212">
        <f t="shared" si="5"/>
        <v>0</v>
      </c>
      <c r="BG135" s="212">
        <f t="shared" si="6"/>
        <v>0</v>
      </c>
      <c r="BH135" s="212">
        <f t="shared" si="7"/>
        <v>0</v>
      </c>
      <c r="BI135" s="212">
        <f t="shared" si="8"/>
        <v>0</v>
      </c>
      <c r="BJ135" s="14" t="s">
        <v>87</v>
      </c>
      <c r="BK135" s="212">
        <f t="shared" si="9"/>
        <v>0</v>
      </c>
      <c r="BL135" s="14" t="s">
        <v>144</v>
      </c>
      <c r="BM135" s="211" t="s">
        <v>198</v>
      </c>
    </row>
    <row r="136" spans="1:65" s="2" customFormat="1" ht="16.5" customHeight="1">
      <c r="A136" s="31"/>
      <c r="B136" s="32"/>
      <c r="C136" s="200" t="s">
        <v>177</v>
      </c>
      <c r="D136" s="200" t="s">
        <v>128</v>
      </c>
      <c r="E136" s="201" t="s">
        <v>199</v>
      </c>
      <c r="F136" s="202" t="s">
        <v>200</v>
      </c>
      <c r="G136" s="203" t="s">
        <v>197</v>
      </c>
      <c r="H136" s="204">
        <v>0.75</v>
      </c>
      <c r="I136" s="205"/>
      <c r="J136" s="206">
        <f t="shared" si="0"/>
        <v>0</v>
      </c>
      <c r="K136" s="202" t="s">
        <v>167</v>
      </c>
      <c r="L136" s="36"/>
      <c r="M136" s="207" t="s">
        <v>1</v>
      </c>
      <c r="N136" s="208" t="s">
        <v>44</v>
      </c>
      <c r="O136" s="68"/>
      <c r="P136" s="209">
        <f t="shared" si="1"/>
        <v>0</v>
      </c>
      <c r="Q136" s="209">
        <v>0</v>
      </c>
      <c r="R136" s="209">
        <f t="shared" si="2"/>
        <v>0</v>
      </c>
      <c r="S136" s="209">
        <v>2.4</v>
      </c>
      <c r="T136" s="210">
        <f t="shared" si="3"/>
        <v>1.7999999999999998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1" t="s">
        <v>144</v>
      </c>
      <c r="AT136" s="211" t="s">
        <v>128</v>
      </c>
      <c r="AU136" s="211" t="s">
        <v>89</v>
      </c>
      <c r="AY136" s="14" t="s">
        <v>125</v>
      </c>
      <c r="BE136" s="212">
        <f t="shared" si="4"/>
        <v>0</v>
      </c>
      <c r="BF136" s="212">
        <f t="shared" si="5"/>
        <v>0</v>
      </c>
      <c r="BG136" s="212">
        <f t="shared" si="6"/>
        <v>0</v>
      </c>
      <c r="BH136" s="212">
        <f t="shared" si="7"/>
        <v>0</v>
      </c>
      <c r="BI136" s="212">
        <f t="shared" si="8"/>
        <v>0</v>
      </c>
      <c r="BJ136" s="14" t="s">
        <v>87</v>
      </c>
      <c r="BK136" s="212">
        <f t="shared" si="9"/>
        <v>0</v>
      </c>
      <c r="BL136" s="14" t="s">
        <v>144</v>
      </c>
      <c r="BM136" s="211" t="s">
        <v>201</v>
      </c>
    </row>
    <row r="137" spans="1:65" s="2" customFormat="1" ht="16.5" customHeight="1">
      <c r="A137" s="31"/>
      <c r="B137" s="32"/>
      <c r="C137" s="200" t="s">
        <v>202</v>
      </c>
      <c r="D137" s="200" t="s">
        <v>128</v>
      </c>
      <c r="E137" s="201" t="s">
        <v>203</v>
      </c>
      <c r="F137" s="202" t="s">
        <v>204</v>
      </c>
      <c r="G137" s="203" t="s">
        <v>181</v>
      </c>
      <c r="H137" s="204">
        <v>4</v>
      </c>
      <c r="I137" s="205"/>
      <c r="J137" s="206">
        <f t="shared" si="0"/>
        <v>0</v>
      </c>
      <c r="K137" s="202" t="s">
        <v>1</v>
      </c>
      <c r="L137" s="36"/>
      <c r="M137" s="207" t="s">
        <v>1</v>
      </c>
      <c r="N137" s="208" t="s">
        <v>44</v>
      </c>
      <c r="O137" s="68"/>
      <c r="P137" s="209">
        <f t="shared" si="1"/>
        <v>0</v>
      </c>
      <c r="Q137" s="209">
        <v>0</v>
      </c>
      <c r="R137" s="209">
        <f t="shared" si="2"/>
        <v>0</v>
      </c>
      <c r="S137" s="209">
        <v>0.02</v>
      </c>
      <c r="T137" s="210">
        <f t="shared" si="3"/>
        <v>0.08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1" t="s">
        <v>144</v>
      </c>
      <c r="AT137" s="211" t="s">
        <v>128</v>
      </c>
      <c r="AU137" s="211" t="s">
        <v>89</v>
      </c>
      <c r="AY137" s="14" t="s">
        <v>125</v>
      </c>
      <c r="BE137" s="212">
        <f t="shared" si="4"/>
        <v>0</v>
      </c>
      <c r="BF137" s="212">
        <f t="shared" si="5"/>
        <v>0</v>
      </c>
      <c r="BG137" s="212">
        <f t="shared" si="6"/>
        <v>0</v>
      </c>
      <c r="BH137" s="212">
        <f t="shared" si="7"/>
        <v>0</v>
      </c>
      <c r="BI137" s="212">
        <f t="shared" si="8"/>
        <v>0</v>
      </c>
      <c r="BJ137" s="14" t="s">
        <v>87</v>
      </c>
      <c r="BK137" s="212">
        <f t="shared" si="9"/>
        <v>0</v>
      </c>
      <c r="BL137" s="14" t="s">
        <v>144</v>
      </c>
      <c r="BM137" s="211" t="s">
        <v>205</v>
      </c>
    </row>
    <row r="138" spans="1:65" s="2" customFormat="1" ht="16.5" customHeight="1">
      <c r="A138" s="31"/>
      <c r="B138" s="32"/>
      <c r="C138" s="200" t="s">
        <v>206</v>
      </c>
      <c r="D138" s="200" t="s">
        <v>128</v>
      </c>
      <c r="E138" s="201" t="s">
        <v>207</v>
      </c>
      <c r="F138" s="202" t="s">
        <v>208</v>
      </c>
      <c r="G138" s="203" t="s">
        <v>181</v>
      </c>
      <c r="H138" s="204">
        <v>11</v>
      </c>
      <c r="I138" s="205"/>
      <c r="J138" s="206">
        <f t="shared" si="0"/>
        <v>0</v>
      </c>
      <c r="K138" s="202" t="s">
        <v>1</v>
      </c>
      <c r="L138" s="36"/>
      <c r="M138" s="207" t="s">
        <v>1</v>
      </c>
      <c r="N138" s="208" t="s">
        <v>44</v>
      </c>
      <c r="O138" s="68"/>
      <c r="P138" s="209">
        <f t="shared" si="1"/>
        <v>0</v>
      </c>
      <c r="Q138" s="209">
        <v>0</v>
      </c>
      <c r="R138" s="209">
        <f t="shared" si="2"/>
        <v>0</v>
      </c>
      <c r="S138" s="209">
        <v>0.14000000000000001</v>
      </c>
      <c r="T138" s="210">
        <f t="shared" si="3"/>
        <v>1.54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1" t="s">
        <v>144</v>
      </c>
      <c r="AT138" s="211" t="s">
        <v>128</v>
      </c>
      <c r="AU138" s="211" t="s">
        <v>89</v>
      </c>
      <c r="AY138" s="14" t="s">
        <v>125</v>
      </c>
      <c r="BE138" s="212">
        <f t="shared" si="4"/>
        <v>0</v>
      </c>
      <c r="BF138" s="212">
        <f t="shared" si="5"/>
        <v>0</v>
      </c>
      <c r="BG138" s="212">
        <f t="shared" si="6"/>
        <v>0</v>
      </c>
      <c r="BH138" s="212">
        <f t="shared" si="7"/>
        <v>0</v>
      </c>
      <c r="BI138" s="212">
        <f t="shared" si="8"/>
        <v>0</v>
      </c>
      <c r="BJ138" s="14" t="s">
        <v>87</v>
      </c>
      <c r="BK138" s="212">
        <f t="shared" si="9"/>
        <v>0</v>
      </c>
      <c r="BL138" s="14" t="s">
        <v>144</v>
      </c>
      <c r="BM138" s="211" t="s">
        <v>209</v>
      </c>
    </row>
    <row r="139" spans="1:65" s="2" customFormat="1" ht="16.5" customHeight="1">
      <c r="A139" s="31"/>
      <c r="B139" s="32"/>
      <c r="C139" s="200" t="s">
        <v>210</v>
      </c>
      <c r="D139" s="200" t="s">
        <v>128</v>
      </c>
      <c r="E139" s="201" t="s">
        <v>211</v>
      </c>
      <c r="F139" s="202" t="s">
        <v>212</v>
      </c>
      <c r="G139" s="203" t="s">
        <v>181</v>
      </c>
      <c r="H139" s="204">
        <v>3</v>
      </c>
      <c r="I139" s="205"/>
      <c r="J139" s="206">
        <f t="shared" si="0"/>
        <v>0</v>
      </c>
      <c r="K139" s="202" t="s">
        <v>1</v>
      </c>
      <c r="L139" s="36"/>
      <c r="M139" s="207" t="s">
        <v>1</v>
      </c>
      <c r="N139" s="208" t="s">
        <v>44</v>
      </c>
      <c r="O139" s="68"/>
      <c r="P139" s="209">
        <f t="shared" si="1"/>
        <v>0</v>
      </c>
      <c r="Q139" s="209">
        <v>0</v>
      </c>
      <c r="R139" s="209">
        <f t="shared" si="2"/>
        <v>0</v>
      </c>
      <c r="S139" s="209">
        <v>0.14699999999999999</v>
      </c>
      <c r="T139" s="210">
        <f t="shared" si="3"/>
        <v>0.44099999999999995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1" t="s">
        <v>144</v>
      </c>
      <c r="AT139" s="211" t="s">
        <v>128</v>
      </c>
      <c r="AU139" s="211" t="s">
        <v>89</v>
      </c>
      <c r="AY139" s="14" t="s">
        <v>125</v>
      </c>
      <c r="BE139" s="212">
        <f t="shared" si="4"/>
        <v>0</v>
      </c>
      <c r="BF139" s="212">
        <f t="shared" si="5"/>
        <v>0</v>
      </c>
      <c r="BG139" s="212">
        <f t="shared" si="6"/>
        <v>0</v>
      </c>
      <c r="BH139" s="212">
        <f t="shared" si="7"/>
        <v>0</v>
      </c>
      <c r="BI139" s="212">
        <f t="shared" si="8"/>
        <v>0</v>
      </c>
      <c r="BJ139" s="14" t="s">
        <v>87</v>
      </c>
      <c r="BK139" s="212">
        <f t="shared" si="9"/>
        <v>0</v>
      </c>
      <c r="BL139" s="14" t="s">
        <v>144</v>
      </c>
      <c r="BM139" s="211" t="s">
        <v>213</v>
      </c>
    </row>
    <row r="140" spans="1:65" s="2" customFormat="1" ht="16.5" customHeight="1">
      <c r="A140" s="31"/>
      <c r="B140" s="32"/>
      <c r="C140" s="200" t="s">
        <v>214</v>
      </c>
      <c r="D140" s="200" t="s">
        <v>128</v>
      </c>
      <c r="E140" s="201" t="s">
        <v>215</v>
      </c>
      <c r="F140" s="202" t="s">
        <v>216</v>
      </c>
      <c r="G140" s="203" t="s">
        <v>181</v>
      </c>
      <c r="H140" s="204">
        <v>2</v>
      </c>
      <c r="I140" s="205"/>
      <c r="J140" s="206">
        <f t="shared" si="0"/>
        <v>0</v>
      </c>
      <c r="K140" s="202" t="s">
        <v>1</v>
      </c>
      <c r="L140" s="36"/>
      <c r="M140" s="207" t="s">
        <v>1</v>
      </c>
      <c r="N140" s="208" t="s">
        <v>44</v>
      </c>
      <c r="O140" s="68"/>
      <c r="P140" s="209">
        <f t="shared" si="1"/>
        <v>0</v>
      </c>
      <c r="Q140" s="209">
        <v>0</v>
      </c>
      <c r="R140" s="209">
        <f t="shared" si="2"/>
        <v>0</v>
      </c>
      <c r="S140" s="209">
        <v>0.02</v>
      </c>
      <c r="T140" s="210">
        <f t="shared" si="3"/>
        <v>0.04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1" t="s">
        <v>144</v>
      </c>
      <c r="AT140" s="211" t="s">
        <v>128</v>
      </c>
      <c r="AU140" s="211" t="s">
        <v>89</v>
      </c>
      <c r="AY140" s="14" t="s">
        <v>125</v>
      </c>
      <c r="BE140" s="212">
        <f t="shared" si="4"/>
        <v>0</v>
      </c>
      <c r="BF140" s="212">
        <f t="shared" si="5"/>
        <v>0</v>
      </c>
      <c r="BG140" s="212">
        <f t="shared" si="6"/>
        <v>0</v>
      </c>
      <c r="BH140" s="212">
        <f t="shared" si="7"/>
        <v>0</v>
      </c>
      <c r="BI140" s="212">
        <f t="shared" si="8"/>
        <v>0</v>
      </c>
      <c r="BJ140" s="14" t="s">
        <v>87</v>
      </c>
      <c r="BK140" s="212">
        <f t="shared" si="9"/>
        <v>0</v>
      </c>
      <c r="BL140" s="14" t="s">
        <v>144</v>
      </c>
      <c r="BM140" s="211" t="s">
        <v>217</v>
      </c>
    </row>
    <row r="141" spans="1:65" s="2" customFormat="1" ht="16.5" customHeight="1">
      <c r="A141" s="31"/>
      <c r="B141" s="32"/>
      <c r="C141" s="200" t="s">
        <v>218</v>
      </c>
      <c r="D141" s="200" t="s">
        <v>128</v>
      </c>
      <c r="E141" s="201" t="s">
        <v>219</v>
      </c>
      <c r="F141" s="202" t="s">
        <v>220</v>
      </c>
      <c r="G141" s="203" t="s">
        <v>181</v>
      </c>
      <c r="H141" s="204">
        <v>2</v>
      </c>
      <c r="I141" s="205"/>
      <c r="J141" s="206">
        <f t="shared" si="0"/>
        <v>0</v>
      </c>
      <c r="K141" s="202" t="s">
        <v>1</v>
      </c>
      <c r="L141" s="36"/>
      <c r="M141" s="207" t="s">
        <v>1</v>
      </c>
      <c r="N141" s="208" t="s">
        <v>44</v>
      </c>
      <c r="O141" s="68"/>
      <c r="P141" s="209">
        <f t="shared" si="1"/>
        <v>0</v>
      </c>
      <c r="Q141" s="209">
        <v>0</v>
      </c>
      <c r="R141" s="209">
        <f t="shared" si="2"/>
        <v>0</v>
      </c>
      <c r="S141" s="209">
        <v>0.02</v>
      </c>
      <c r="T141" s="210">
        <f t="shared" si="3"/>
        <v>0.04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1" t="s">
        <v>144</v>
      </c>
      <c r="AT141" s="211" t="s">
        <v>128</v>
      </c>
      <c r="AU141" s="211" t="s">
        <v>89</v>
      </c>
      <c r="AY141" s="14" t="s">
        <v>125</v>
      </c>
      <c r="BE141" s="212">
        <f t="shared" si="4"/>
        <v>0</v>
      </c>
      <c r="BF141" s="212">
        <f t="shared" si="5"/>
        <v>0</v>
      </c>
      <c r="BG141" s="212">
        <f t="shared" si="6"/>
        <v>0</v>
      </c>
      <c r="BH141" s="212">
        <f t="shared" si="7"/>
        <v>0</v>
      </c>
      <c r="BI141" s="212">
        <f t="shared" si="8"/>
        <v>0</v>
      </c>
      <c r="BJ141" s="14" t="s">
        <v>87</v>
      </c>
      <c r="BK141" s="212">
        <f t="shared" si="9"/>
        <v>0</v>
      </c>
      <c r="BL141" s="14" t="s">
        <v>144</v>
      </c>
      <c r="BM141" s="211" t="s">
        <v>221</v>
      </c>
    </row>
    <row r="142" spans="1:65" s="2" customFormat="1" ht="16.5" customHeight="1">
      <c r="A142" s="31"/>
      <c r="B142" s="32"/>
      <c r="C142" s="200" t="s">
        <v>8</v>
      </c>
      <c r="D142" s="200" t="s">
        <v>128</v>
      </c>
      <c r="E142" s="201" t="s">
        <v>222</v>
      </c>
      <c r="F142" s="202" t="s">
        <v>223</v>
      </c>
      <c r="G142" s="203" t="s">
        <v>181</v>
      </c>
      <c r="H142" s="204">
        <v>1</v>
      </c>
      <c r="I142" s="205"/>
      <c r="J142" s="206">
        <f t="shared" si="0"/>
        <v>0</v>
      </c>
      <c r="K142" s="202" t="s">
        <v>1</v>
      </c>
      <c r="L142" s="36"/>
      <c r="M142" s="207" t="s">
        <v>1</v>
      </c>
      <c r="N142" s="208" t="s">
        <v>44</v>
      </c>
      <c r="O142" s="68"/>
      <c r="P142" s="209">
        <f t="shared" si="1"/>
        <v>0</v>
      </c>
      <c r="Q142" s="209">
        <v>0</v>
      </c>
      <c r="R142" s="209">
        <f t="shared" si="2"/>
        <v>0</v>
      </c>
      <c r="S142" s="209">
        <v>0.02</v>
      </c>
      <c r="T142" s="210">
        <f t="shared" si="3"/>
        <v>0.02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1" t="s">
        <v>144</v>
      </c>
      <c r="AT142" s="211" t="s">
        <v>128</v>
      </c>
      <c r="AU142" s="211" t="s">
        <v>89</v>
      </c>
      <c r="AY142" s="14" t="s">
        <v>125</v>
      </c>
      <c r="BE142" s="212">
        <f t="shared" si="4"/>
        <v>0</v>
      </c>
      <c r="BF142" s="212">
        <f t="shared" si="5"/>
        <v>0</v>
      </c>
      <c r="BG142" s="212">
        <f t="shared" si="6"/>
        <v>0</v>
      </c>
      <c r="BH142" s="212">
        <f t="shared" si="7"/>
        <v>0</v>
      </c>
      <c r="BI142" s="212">
        <f t="shared" si="8"/>
        <v>0</v>
      </c>
      <c r="BJ142" s="14" t="s">
        <v>87</v>
      </c>
      <c r="BK142" s="212">
        <f t="shared" si="9"/>
        <v>0</v>
      </c>
      <c r="BL142" s="14" t="s">
        <v>144</v>
      </c>
      <c r="BM142" s="211" t="s">
        <v>224</v>
      </c>
    </row>
    <row r="143" spans="1:65" s="2" customFormat="1" ht="16.5" customHeight="1">
      <c r="A143" s="31"/>
      <c r="B143" s="32"/>
      <c r="C143" s="200" t="s">
        <v>225</v>
      </c>
      <c r="D143" s="200" t="s">
        <v>128</v>
      </c>
      <c r="E143" s="201" t="s">
        <v>226</v>
      </c>
      <c r="F143" s="202" t="s">
        <v>227</v>
      </c>
      <c r="G143" s="203" t="s">
        <v>181</v>
      </c>
      <c r="H143" s="204">
        <v>1</v>
      </c>
      <c r="I143" s="205"/>
      <c r="J143" s="206">
        <f t="shared" si="0"/>
        <v>0</v>
      </c>
      <c r="K143" s="202" t="s">
        <v>1</v>
      </c>
      <c r="L143" s="36"/>
      <c r="M143" s="207" t="s">
        <v>1</v>
      </c>
      <c r="N143" s="208" t="s">
        <v>44</v>
      </c>
      <c r="O143" s="68"/>
      <c r="P143" s="209">
        <f t="shared" si="1"/>
        <v>0</v>
      </c>
      <c r="Q143" s="209">
        <v>0</v>
      </c>
      <c r="R143" s="209">
        <f t="shared" si="2"/>
        <v>0</v>
      </c>
      <c r="S143" s="209">
        <v>0.15</v>
      </c>
      <c r="T143" s="210">
        <f t="shared" si="3"/>
        <v>0.15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144</v>
      </c>
      <c r="AT143" s="211" t="s">
        <v>128</v>
      </c>
      <c r="AU143" s="211" t="s">
        <v>89</v>
      </c>
      <c r="AY143" s="14" t="s">
        <v>125</v>
      </c>
      <c r="BE143" s="212">
        <f t="shared" si="4"/>
        <v>0</v>
      </c>
      <c r="BF143" s="212">
        <f t="shared" si="5"/>
        <v>0</v>
      </c>
      <c r="BG143" s="212">
        <f t="shared" si="6"/>
        <v>0</v>
      </c>
      <c r="BH143" s="212">
        <f t="shared" si="7"/>
        <v>0</v>
      </c>
      <c r="BI143" s="212">
        <f t="shared" si="8"/>
        <v>0</v>
      </c>
      <c r="BJ143" s="14" t="s">
        <v>87</v>
      </c>
      <c r="BK143" s="212">
        <f t="shared" si="9"/>
        <v>0</v>
      </c>
      <c r="BL143" s="14" t="s">
        <v>144</v>
      </c>
      <c r="BM143" s="211" t="s">
        <v>228</v>
      </c>
    </row>
    <row r="144" spans="1:65" s="2" customFormat="1" ht="16.5" customHeight="1">
      <c r="A144" s="31"/>
      <c r="B144" s="32"/>
      <c r="C144" s="200" t="s">
        <v>229</v>
      </c>
      <c r="D144" s="200" t="s">
        <v>128</v>
      </c>
      <c r="E144" s="201" t="s">
        <v>230</v>
      </c>
      <c r="F144" s="202" t="s">
        <v>231</v>
      </c>
      <c r="G144" s="203" t="s">
        <v>181</v>
      </c>
      <c r="H144" s="204">
        <v>1</v>
      </c>
      <c r="I144" s="205"/>
      <c r="J144" s="206">
        <f t="shared" si="0"/>
        <v>0</v>
      </c>
      <c r="K144" s="202" t="s">
        <v>1</v>
      </c>
      <c r="L144" s="36"/>
      <c r="M144" s="207" t="s">
        <v>1</v>
      </c>
      <c r="N144" s="208" t="s">
        <v>44</v>
      </c>
      <c r="O144" s="68"/>
      <c r="P144" s="209">
        <f t="shared" si="1"/>
        <v>0</v>
      </c>
      <c r="Q144" s="209">
        <v>0</v>
      </c>
      <c r="R144" s="209">
        <f t="shared" si="2"/>
        <v>0</v>
      </c>
      <c r="S144" s="209">
        <v>0.15</v>
      </c>
      <c r="T144" s="210">
        <f t="shared" si="3"/>
        <v>0.15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1" t="s">
        <v>144</v>
      </c>
      <c r="AT144" s="211" t="s">
        <v>128</v>
      </c>
      <c r="AU144" s="211" t="s">
        <v>89</v>
      </c>
      <c r="AY144" s="14" t="s">
        <v>125</v>
      </c>
      <c r="BE144" s="212">
        <f t="shared" si="4"/>
        <v>0</v>
      </c>
      <c r="BF144" s="212">
        <f t="shared" si="5"/>
        <v>0</v>
      </c>
      <c r="BG144" s="212">
        <f t="shared" si="6"/>
        <v>0</v>
      </c>
      <c r="BH144" s="212">
        <f t="shared" si="7"/>
        <v>0</v>
      </c>
      <c r="BI144" s="212">
        <f t="shared" si="8"/>
        <v>0</v>
      </c>
      <c r="BJ144" s="14" t="s">
        <v>87</v>
      </c>
      <c r="BK144" s="212">
        <f t="shared" si="9"/>
        <v>0</v>
      </c>
      <c r="BL144" s="14" t="s">
        <v>144</v>
      </c>
      <c r="BM144" s="211" t="s">
        <v>232</v>
      </c>
    </row>
    <row r="145" spans="1:65" s="2" customFormat="1" ht="16.5" customHeight="1">
      <c r="A145" s="31"/>
      <c r="B145" s="32"/>
      <c r="C145" s="200" t="s">
        <v>233</v>
      </c>
      <c r="D145" s="200" t="s">
        <v>128</v>
      </c>
      <c r="E145" s="201" t="s">
        <v>234</v>
      </c>
      <c r="F145" s="202" t="s">
        <v>235</v>
      </c>
      <c r="G145" s="203" t="s">
        <v>175</v>
      </c>
      <c r="H145" s="204">
        <v>17.53</v>
      </c>
      <c r="I145" s="205"/>
      <c r="J145" s="206">
        <f t="shared" si="0"/>
        <v>0</v>
      </c>
      <c r="K145" s="202" t="s">
        <v>1</v>
      </c>
      <c r="L145" s="36"/>
      <c r="M145" s="207" t="s">
        <v>1</v>
      </c>
      <c r="N145" s="208" t="s">
        <v>44</v>
      </c>
      <c r="O145" s="68"/>
      <c r="P145" s="209">
        <f t="shared" si="1"/>
        <v>0</v>
      </c>
      <c r="Q145" s="209">
        <v>0</v>
      </c>
      <c r="R145" s="209">
        <f t="shared" si="2"/>
        <v>0</v>
      </c>
      <c r="S145" s="209">
        <v>5.0000000000000001E-3</v>
      </c>
      <c r="T145" s="210">
        <f t="shared" si="3"/>
        <v>8.7650000000000006E-2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144</v>
      </c>
      <c r="AT145" s="211" t="s">
        <v>128</v>
      </c>
      <c r="AU145" s="211" t="s">
        <v>89</v>
      </c>
      <c r="AY145" s="14" t="s">
        <v>125</v>
      </c>
      <c r="BE145" s="212">
        <f t="shared" si="4"/>
        <v>0</v>
      </c>
      <c r="BF145" s="212">
        <f t="shared" si="5"/>
        <v>0</v>
      </c>
      <c r="BG145" s="212">
        <f t="shared" si="6"/>
        <v>0</v>
      </c>
      <c r="BH145" s="212">
        <f t="shared" si="7"/>
        <v>0</v>
      </c>
      <c r="BI145" s="212">
        <f t="shared" si="8"/>
        <v>0</v>
      </c>
      <c r="BJ145" s="14" t="s">
        <v>87</v>
      </c>
      <c r="BK145" s="212">
        <f t="shared" si="9"/>
        <v>0</v>
      </c>
      <c r="BL145" s="14" t="s">
        <v>144</v>
      </c>
      <c r="BM145" s="211" t="s">
        <v>236</v>
      </c>
    </row>
    <row r="146" spans="1:65" s="2" customFormat="1" ht="16.5" customHeight="1">
      <c r="A146" s="31"/>
      <c r="B146" s="32"/>
      <c r="C146" s="200" t="s">
        <v>237</v>
      </c>
      <c r="D146" s="200" t="s">
        <v>128</v>
      </c>
      <c r="E146" s="201" t="s">
        <v>238</v>
      </c>
      <c r="F146" s="202" t="s">
        <v>239</v>
      </c>
      <c r="G146" s="203" t="s">
        <v>171</v>
      </c>
      <c r="H146" s="204">
        <v>11</v>
      </c>
      <c r="I146" s="205"/>
      <c r="J146" s="206">
        <f t="shared" si="0"/>
        <v>0</v>
      </c>
      <c r="K146" s="202" t="s">
        <v>167</v>
      </c>
      <c r="L146" s="36"/>
      <c r="M146" s="207" t="s">
        <v>1</v>
      </c>
      <c r="N146" s="208" t="s">
        <v>44</v>
      </c>
      <c r="O146" s="68"/>
      <c r="P146" s="209">
        <f t="shared" si="1"/>
        <v>0</v>
      </c>
      <c r="Q146" s="209">
        <v>0</v>
      </c>
      <c r="R146" s="209">
        <f t="shared" si="2"/>
        <v>0</v>
      </c>
      <c r="S146" s="209">
        <v>4.5999999999999999E-2</v>
      </c>
      <c r="T146" s="210">
        <f t="shared" si="3"/>
        <v>0.50600000000000001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1" t="s">
        <v>144</v>
      </c>
      <c r="AT146" s="211" t="s">
        <v>128</v>
      </c>
      <c r="AU146" s="211" t="s">
        <v>89</v>
      </c>
      <c r="AY146" s="14" t="s">
        <v>125</v>
      </c>
      <c r="BE146" s="212">
        <f t="shared" si="4"/>
        <v>0</v>
      </c>
      <c r="BF146" s="212">
        <f t="shared" si="5"/>
        <v>0</v>
      </c>
      <c r="BG146" s="212">
        <f t="shared" si="6"/>
        <v>0</v>
      </c>
      <c r="BH146" s="212">
        <f t="shared" si="7"/>
        <v>0</v>
      </c>
      <c r="BI146" s="212">
        <f t="shared" si="8"/>
        <v>0</v>
      </c>
      <c r="BJ146" s="14" t="s">
        <v>87</v>
      </c>
      <c r="BK146" s="212">
        <f t="shared" si="9"/>
        <v>0</v>
      </c>
      <c r="BL146" s="14" t="s">
        <v>144</v>
      </c>
      <c r="BM146" s="211" t="s">
        <v>240</v>
      </c>
    </row>
    <row r="147" spans="1:65" s="2" customFormat="1" ht="16.5" customHeight="1">
      <c r="A147" s="31"/>
      <c r="B147" s="32"/>
      <c r="C147" s="200" t="s">
        <v>241</v>
      </c>
      <c r="D147" s="200" t="s">
        <v>128</v>
      </c>
      <c r="E147" s="201" t="s">
        <v>242</v>
      </c>
      <c r="F147" s="202" t="s">
        <v>243</v>
      </c>
      <c r="G147" s="203" t="s">
        <v>171</v>
      </c>
      <c r="H147" s="204">
        <v>317.65600000000001</v>
      </c>
      <c r="I147" s="205"/>
      <c r="J147" s="206">
        <f t="shared" si="0"/>
        <v>0</v>
      </c>
      <c r="K147" s="202" t="s">
        <v>167</v>
      </c>
      <c r="L147" s="36"/>
      <c r="M147" s="207" t="s">
        <v>1</v>
      </c>
      <c r="N147" s="208" t="s">
        <v>44</v>
      </c>
      <c r="O147" s="68"/>
      <c r="P147" s="209">
        <f t="shared" si="1"/>
        <v>0</v>
      </c>
      <c r="Q147" s="209">
        <v>0</v>
      </c>
      <c r="R147" s="209">
        <f t="shared" si="2"/>
        <v>0</v>
      </c>
      <c r="S147" s="209">
        <v>5.8999999999999997E-2</v>
      </c>
      <c r="T147" s="210">
        <f t="shared" si="3"/>
        <v>18.741703999999999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144</v>
      </c>
      <c r="AT147" s="211" t="s">
        <v>128</v>
      </c>
      <c r="AU147" s="211" t="s">
        <v>89</v>
      </c>
      <c r="AY147" s="14" t="s">
        <v>125</v>
      </c>
      <c r="BE147" s="212">
        <f t="shared" si="4"/>
        <v>0</v>
      </c>
      <c r="BF147" s="212">
        <f t="shared" si="5"/>
        <v>0</v>
      </c>
      <c r="BG147" s="212">
        <f t="shared" si="6"/>
        <v>0</v>
      </c>
      <c r="BH147" s="212">
        <f t="shared" si="7"/>
        <v>0</v>
      </c>
      <c r="BI147" s="212">
        <f t="shared" si="8"/>
        <v>0</v>
      </c>
      <c r="BJ147" s="14" t="s">
        <v>87</v>
      </c>
      <c r="BK147" s="212">
        <f t="shared" si="9"/>
        <v>0</v>
      </c>
      <c r="BL147" s="14" t="s">
        <v>144</v>
      </c>
      <c r="BM147" s="211" t="s">
        <v>244</v>
      </c>
    </row>
    <row r="148" spans="1:65" s="2" customFormat="1" ht="16.5" customHeight="1">
      <c r="A148" s="31"/>
      <c r="B148" s="32"/>
      <c r="C148" s="200" t="s">
        <v>7</v>
      </c>
      <c r="D148" s="200" t="s">
        <v>128</v>
      </c>
      <c r="E148" s="201" t="s">
        <v>245</v>
      </c>
      <c r="F148" s="202" t="s">
        <v>246</v>
      </c>
      <c r="G148" s="203" t="s">
        <v>171</v>
      </c>
      <c r="H148" s="204">
        <v>328.65600000000001</v>
      </c>
      <c r="I148" s="205"/>
      <c r="J148" s="206">
        <f t="shared" si="0"/>
        <v>0</v>
      </c>
      <c r="K148" s="202" t="s">
        <v>167</v>
      </c>
      <c r="L148" s="36"/>
      <c r="M148" s="207" t="s">
        <v>1</v>
      </c>
      <c r="N148" s="208" t="s">
        <v>44</v>
      </c>
      <c r="O148" s="68"/>
      <c r="P148" s="209">
        <f t="shared" si="1"/>
        <v>0</v>
      </c>
      <c r="Q148" s="209">
        <v>0</v>
      </c>
      <c r="R148" s="209">
        <f t="shared" si="2"/>
        <v>0</v>
      </c>
      <c r="S148" s="209">
        <v>1.4E-2</v>
      </c>
      <c r="T148" s="210">
        <f t="shared" si="3"/>
        <v>4.6011839999999999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144</v>
      </c>
      <c r="AT148" s="211" t="s">
        <v>128</v>
      </c>
      <c r="AU148" s="211" t="s">
        <v>89</v>
      </c>
      <c r="AY148" s="14" t="s">
        <v>125</v>
      </c>
      <c r="BE148" s="212">
        <f t="shared" si="4"/>
        <v>0</v>
      </c>
      <c r="BF148" s="212">
        <f t="shared" si="5"/>
        <v>0</v>
      </c>
      <c r="BG148" s="212">
        <f t="shared" si="6"/>
        <v>0</v>
      </c>
      <c r="BH148" s="212">
        <f t="shared" si="7"/>
        <v>0</v>
      </c>
      <c r="BI148" s="212">
        <f t="shared" si="8"/>
        <v>0</v>
      </c>
      <c r="BJ148" s="14" t="s">
        <v>87</v>
      </c>
      <c r="BK148" s="212">
        <f t="shared" si="9"/>
        <v>0</v>
      </c>
      <c r="BL148" s="14" t="s">
        <v>144</v>
      </c>
      <c r="BM148" s="211" t="s">
        <v>247</v>
      </c>
    </row>
    <row r="149" spans="1:65" s="2" customFormat="1" ht="16.5" customHeight="1">
      <c r="A149" s="31"/>
      <c r="B149" s="32"/>
      <c r="C149" s="200" t="s">
        <v>248</v>
      </c>
      <c r="D149" s="200" t="s">
        <v>128</v>
      </c>
      <c r="E149" s="201" t="s">
        <v>249</v>
      </c>
      <c r="F149" s="202" t="s">
        <v>250</v>
      </c>
      <c r="G149" s="203" t="s">
        <v>197</v>
      </c>
      <c r="H149" s="204">
        <v>10</v>
      </c>
      <c r="I149" s="205"/>
      <c r="J149" s="206">
        <f t="shared" si="0"/>
        <v>0</v>
      </c>
      <c r="K149" s="202" t="s">
        <v>1</v>
      </c>
      <c r="L149" s="36"/>
      <c r="M149" s="207" t="s">
        <v>1</v>
      </c>
      <c r="N149" s="208" t="s">
        <v>44</v>
      </c>
      <c r="O149" s="68"/>
      <c r="P149" s="209">
        <f t="shared" si="1"/>
        <v>0</v>
      </c>
      <c r="Q149" s="209">
        <v>0</v>
      </c>
      <c r="R149" s="209">
        <f t="shared" si="2"/>
        <v>0</v>
      </c>
      <c r="S149" s="209">
        <v>1.8</v>
      </c>
      <c r="T149" s="210">
        <f t="shared" si="3"/>
        <v>18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1" t="s">
        <v>144</v>
      </c>
      <c r="AT149" s="211" t="s">
        <v>128</v>
      </c>
      <c r="AU149" s="211" t="s">
        <v>89</v>
      </c>
      <c r="AY149" s="14" t="s">
        <v>125</v>
      </c>
      <c r="BE149" s="212">
        <f t="shared" si="4"/>
        <v>0</v>
      </c>
      <c r="BF149" s="212">
        <f t="shared" si="5"/>
        <v>0</v>
      </c>
      <c r="BG149" s="212">
        <f t="shared" si="6"/>
        <v>0</v>
      </c>
      <c r="BH149" s="212">
        <f t="shared" si="7"/>
        <v>0</v>
      </c>
      <c r="BI149" s="212">
        <f t="shared" si="8"/>
        <v>0</v>
      </c>
      <c r="BJ149" s="14" t="s">
        <v>87</v>
      </c>
      <c r="BK149" s="212">
        <f t="shared" si="9"/>
        <v>0</v>
      </c>
      <c r="BL149" s="14" t="s">
        <v>144</v>
      </c>
      <c r="BM149" s="211" t="s">
        <v>251</v>
      </c>
    </row>
    <row r="150" spans="1:65" s="2" customFormat="1" ht="16.5" customHeight="1">
      <c r="A150" s="31"/>
      <c r="B150" s="32"/>
      <c r="C150" s="200" t="s">
        <v>252</v>
      </c>
      <c r="D150" s="200" t="s">
        <v>128</v>
      </c>
      <c r="E150" s="201" t="s">
        <v>253</v>
      </c>
      <c r="F150" s="202" t="s">
        <v>254</v>
      </c>
      <c r="G150" s="203" t="s">
        <v>181</v>
      </c>
      <c r="H150" s="204">
        <v>5</v>
      </c>
      <c r="I150" s="205"/>
      <c r="J150" s="206">
        <f t="shared" si="0"/>
        <v>0</v>
      </c>
      <c r="K150" s="202" t="s">
        <v>1</v>
      </c>
      <c r="L150" s="36"/>
      <c r="M150" s="207" t="s">
        <v>1</v>
      </c>
      <c r="N150" s="208" t="s">
        <v>44</v>
      </c>
      <c r="O150" s="68"/>
      <c r="P150" s="209">
        <f t="shared" si="1"/>
        <v>0</v>
      </c>
      <c r="Q150" s="209">
        <v>0</v>
      </c>
      <c r="R150" s="209">
        <f t="shared" si="2"/>
        <v>0</v>
      </c>
      <c r="S150" s="209">
        <v>5.0000000000000001E-3</v>
      </c>
      <c r="T150" s="210">
        <f t="shared" si="3"/>
        <v>2.5000000000000001E-2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1" t="s">
        <v>144</v>
      </c>
      <c r="AT150" s="211" t="s">
        <v>128</v>
      </c>
      <c r="AU150" s="211" t="s">
        <v>89</v>
      </c>
      <c r="AY150" s="14" t="s">
        <v>125</v>
      </c>
      <c r="BE150" s="212">
        <f t="shared" si="4"/>
        <v>0</v>
      </c>
      <c r="BF150" s="212">
        <f t="shared" si="5"/>
        <v>0</v>
      </c>
      <c r="BG150" s="212">
        <f t="shared" si="6"/>
        <v>0</v>
      </c>
      <c r="BH150" s="212">
        <f t="shared" si="7"/>
        <v>0</v>
      </c>
      <c r="BI150" s="212">
        <f t="shared" si="8"/>
        <v>0</v>
      </c>
      <c r="BJ150" s="14" t="s">
        <v>87</v>
      </c>
      <c r="BK150" s="212">
        <f t="shared" si="9"/>
        <v>0</v>
      </c>
      <c r="BL150" s="14" t="s">
        <v>144</v>
      </c>
      <c r="BM150" s="211" t="s">
        <v>255</v>
      </c>
    </row>
    <row r="151" spans="1:65" s="2" customFormat="1" ht="16.5" customHeight="1">
      <c r="A151" s="31"/>
      <c r="B151" s="32"/>
      <c r="C151" s="200" t="s">
        <v>256</v>
      </c>
      <c r="D151" s="200" t="s">
        <v>128</v>
      </c>
      <c r="E151" s="201" t="s">
        <v>257</v>
      </c>
      <c r="F151" s="202" t="s">
        <v>258</v>
      </c>
      <c r="G151" s="203" t="s">
        <v>131</v>
      </c>
      <c r="H151" s="204">
        <v>1</v>
      </c>
      <c r="I151" s="205"/>
      <c r="J151" s="206">
        <f t="shared" si="0"/>
        <v>0</v>
      </c>
      <c r="K151" s="202" t="s">
        <v>1</v>
      </c>
      <c r="L151" s="36"/>
      <c r="M151" s="207" t="s">
        <v>1</v>
      </c>
      <c r="N151" s="208" t="s">
        <v>44</v>
      </c>
      <c r="O151" s="68"/>
      <c r="P151" s="209">
        <f t="shared" si="1"/>
        <v>0</v>
      </c>
      <c r="Q151" s="209">
        <v>0</v>
      </c>
      <c r="R151" s="209">
        <f t="shared" si="2"/>
        <v>0</v>
      </c>
      <c r="S151" s="209">
        <v>0.1</v>
      </c>
      <c r="T151" s="210">
        <f t="shared" si="3"/>
        <v>0.1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1" t="s">
        <v>144</v>
      </c>
      <c r="AT151" s="211" t="s">
        <v>128</v>
      </c>
      <c r="AU151" s="211" t="s">
        <v>89</v>
      </c>
      <c r="AY151" s="14" t="s">
        <v>125</v>
      </c>
      <c r="BE151" s="212">
        <f t="shared" si="4"/>
        <v>0</v>
      </c>
      <c r="BF151" s="212">
        <f t="shared" si="5"/>
        <v>0</v>
      </c>
      <c r="BG151" s="212">
        <f t="shared" si="6"/>
        <v>0</v>
      </c>
      <c r="BH151" s="212">
        <f t="shared" si="7"/>
        <v>0</v>
      </c>
      <c r="BI151" s="212">
        <f t="shared" si="8"/>
        <v>0</v>
      </c>
      <c r="BJ151" s="14" t="s">
        <v>87</v>
      </c>
      <c r="BK151" s="212">
        <f t="shared" si="9"/>
        <v>0</v>
      </c>
      <c r="BL151" s="14" t="s">
        <v>144</v>
      </c>
      <c r="BM151" s="211" t="s">
        <v>259</v>
      </c>
    </row>
    <row r="152" spans="1:65" s="2" customFormat="1" ht="16.5" customHeight="1">
      <c r="A152" s="31"/>
      <c r="B152" s="32"/>
      <c r="C152" s="200" t="s">
        <v>260</v>
      </c>
      <c r="D152" s="200" t="s">
        <v>128</v>
      </c>
      <c r="E152" s="201" t="s">
        <v>261</v>
      </c>
      <c r="F152" s="202" t="s">
        <v>262</v>
      </c>
      <c r="G152" s="203" t="s">
        <v>131</v>
      </c>
      <c r="H152" s="204">
        <v>1</v>
      </c>
      <c r="I152" s="205"/>
      <c r="J152" s="206">
        <f t="shared" si="0"/>
        <v>0</v>
      </c>
      <c r="K152" s="202" t="s">
        <v>1</v>
      </c>
      <c r="L152" s="36"/>
      <c r="M152" s="207" t="s">
        <v>1</v>
      </c>
      <c r="N152" s="208" t="s">
        <v>44</v>
      </c>
      <c r="O152" s="68"/>
      <c r="P152" s="209">
        <f t="shared" si="1"/>
        <v>0</v>
      </c>
      <c r="Q152" s="209">
        <v>0</v>
      </c>
      <c r="R152" s="209">
        <f t="shared" si="2"/>
        <v>0</v>
      </c>
      <c r="S152" s="209">
        <v>0.1</v>
      </c>
      <c r="T152" s="210">
        <f t="shared" si="3"/>
        <v>0.1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1" t="s">
        <v>144</v>
      </c>
      <c r="AT152" s="211" t="s">
        <v>128</v>
      </c>
      <c r="AU152" s="211" t="s">
        <v>89</v>
      </c>
      <c r="AY152" s="14" t="s">
        <v>125</v>
      </c>
      <c r="BE152" s="212">
        <f t="shared" si="4"/>
        <v>0</v>
      </c>
      <c r="BF152" s="212">
        <f t="shared" si="5"/>
        <v>0</v>
      </c>
      <c r="BG152" s="212">
        <f t="shared" si="6"/>
        <v>0</v>
      </c>
      <c r="BH152" s="212">
        <f t="shared" si="7"/>
        <v>0</v>
      </c>
      <c r="BI152" s="212">
        <f t="shared" si="8"/>
        <v>0</v>
      </c>
      <c r="BJ152" s="14" t="s">
        <v>87</v>
      </c>
      <c r="BK152" s="212">
        <f t="shared" si="9"/>
        <v>0</v>
      </c>
      <c r="BL152" s="14" t="s">
        <v>144</v>
      </c>
      <c r="BM152" s="211" t="s">
        <v>263</v>
      </c>
    </row>
    <row r="153" spans="1:65" s="2" customFormat="1" ht="19.5">
      <c r="A153" s="31"/>
      <c r="B153" s="32"/>
      <c r="C153" s="33"/>
      <c r="D153" s="218" t="s">
        <v>264</v>
      </c>
      <c r="E153" s="33"/>
      <c r="F153" s="219" t="s">
        <v>265</v>
      </c>
      <c r="G153" s="33"/>
      <c r="H153" s="33"/>
      <c r="I153" s="112"/>
      <c r="J153" s="33"/>
      <c r="K153" s="33"/>
      <c r="L153" s="36"/>
      <c r="M153" s="220"/>
      <c r="N153" s="221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264</v>
      </c>
      <c r="AU153" s="14" t="s">
        <v>89</v>
      </c>
    </row>
    <row r="154" spans="1:65" s="2" customFormat="1" ht="16.5" customHeight="1">
      <c r="A154" s="31"/>
      <c r="B154" s="32"/>
      <c r="C154" s="200" t="s">
        <v>266</v>
      </c>
      <c r="D154" s="200" t="s">
        <v>128</v>
      </c>
      <c r="E154" s="201" t="s">
        <v>267</v>
      </c>
      <c r="F154" s="202" t="s">
        <v>268</v>
      </c>
      <c r="G154" s="203" t="s">
        <v>131</v>
      </c>
      <c r="H154" s="204">
        <v>1</v>
      </c>
      <c r="I154" s="205"/>
      <c r="J154" s="206">
        <f>ROUND(I154*H154,2)</f>
        <v>0</v>
      </c>
      <c r="K154" s="202" t="s">
        <v>1</v>
      </c>
      <c r="L154" s="36"/>
      <c r="M154" s="207" t="s">
        <v>1</v>
      </c>
      <c r="N154" s="208" t="s">
        <v>44</v>
      </c>
      <c r="O154" s="68"/>
      <c r="P154" s="209">
        <f>O154*H154</f>
        <v>0</v>
      </c>
      <c r="Q154" s="209">
        <v>0</v>
      </c>
      <c r="R154" s="209">
        <f>Q154*H154</f>
        <v>0</v>
      </c>
      <c r="S154" s="209">
        <v>1.2</v>
      </c>
      <c r="T154" s="210">
        <f>S154*H154</f>
        <v>1.2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1" t="s">
        <v>144</v>
      </c>
      <c r="AT154" s="211" t="s">
        <v>128</v>
      </c>
      <c r="AU154" s="211" t="s">
        <v>89</v>
      </c>
      <c r="AY154" s="14" t="s">
        <v>125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4" t="s">
        <v>87</v>
      </c>
      <c r="BK154" s="212">
        <f>ROUND(I154*H154,2)</f>
        <v>0</v>
      </c>
      <c r="BL154" s="14" t="s">
        <v>144</v>
      </c>
      <c r="BM154" s="211" t="s">
        <v>269</v>
      </c>
    </row>
    <row r="155" spans="1:65" s="2" customFormat="1" ht="16.5" customHeight="1">
      <c r="A155" s="31"/>
      <c r="B155" s="32"/>
      <c r="C155" s="200" t="s">
        <v>270</v>
      </c>
      <c r="D155" s="200" t="s">
        <v>128</v>
      </c>
      <c r="E155" s="201" t="s">
        <v>271</v>
      </c>
      <c r="F155" s="202" t="s">
        <v>272</v>
      </c>
      <c r="G155" s="203" t="s">
        <v>131</v>
      </c>
      <c r="H155" s="204">
        <v>1</v>
      </c>
      <c r="I155" s="205"/>
      <c r="J155" s="206">
        <f>ROUND(I155*H155,2)</f>
        <v>0</v>
      </c>
      <c r="K155" s="202" t="s">
        <v>1</v>
      </c>
      <c r="L155" s="36"/>
      <c r="M155" s="207" t="s">
        <v>1</v>
      </c>
      <c r="N155" s="208" t="s">
        <v>44</v>
      </c>
      <c r="O155" s="68"/>
      <c r="P155" s="209">
        <f>O155*H155</f>
        <v>0</v>
      </c>
      <c r="Q155" s="209">
        <v>0</v>
      </c>
      <c r="R155" s="209">
        <f>Q155*H155</f>
        <v>0</v>
      </c>
      <c r="S155" s="209">
        <v>2</v>
      </c>
      <c r="T155" s="210">
        <f>S155*H155</f>
        <v>2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1" t="s">
        <v>144</v>
      </c>
      <c r="AT155" s="211" t="s">
        <v>128</v>
      </c>
      <c r="AU155" s="211" t="s">
        <v>89</v>
      </c>
      <c r="AY155" s="14" t="s">
        <v>125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87</v>
      </c>
      <c r="BK155" s="212">
        <f>ROUND(I155*H155,2)</f>
        <v>0</v>
      </c>
      <c r="BL155" s="14" t="s">
        <v>144</v>
      </c>
      <c r="BM155" s="211" t="s">
        <v>273</v>
      </c>
    </row>
    <row r="156" spans="1:65" s="2" customFormat="1" ht="16.5" customHeight="1">
      <c r="A156" s="31"/>
      <c r="B156" s="32"/>
      <c r="C156" s="200" t="s">
        <v>274</v>
      </c>
      <c r="D156" s="200" t="s">
        <v>128</v>
      </c>
      <c r="E156" s="201" t="s">
        <v>275</v>
      </c>
      <c r="F156" s="202" t="s">
        <v>276</v>
      </c>
      <c r="G156" s="203" t="s">
        <v>175</v>
      </c>
      <c r="H156" s="204">
        <v>7</v>
      </c>
      <c r="I156" s="205"/>
      <c r="J156" s="206">
        <f>ROUND(I156*H156,2)</f>
        <v>0</v>
      </c>
      <c r="K156" s="202" t="s">
        <v>1</v>
      </c>
      <c r="L156" s="36"/>
      <c r="M156" s="207" t="s">
        <v>1</v>
      </c>
      <c r="N156" s="208" t="s">
        <v>44</v>
      </c>
      <c r="O156" s="68"/>
      <c r="P156" s="209">
        <f>O156*H156</f>
        <v>0</v>
      </c>
      <c r="Q156" s="209">
        <v>0</v>
      </c>
      <c r="R156" s="209">
        <f>Q156*H156</f>
        <v>0</v>
      </c>
      <c r="S156" s="209">
        <v>5.0000000000000001E-3</v>
      </c>
      <c r="T156" s="210">
        <f>S156*H156</f>
        <v>3.5000000000000003E-2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1" t="s">
        <v>144</v>
      </c>
      <c r="AT156" s="211" t="s">
        <v>128</v>
      </c>
      <c r="AU156" s="211" t="s">
        <v>89</v>
      </c>
      <c r="AY156" s="14" t="s">
        <v>125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4" t="s">
        <v>87</v>
      </c>
      <c r="BK156" s="212">
        <f>ROUND(I156*H156,2)</f>
        <v>0</v>
      </c>
      <c r="BL156" s="14" t="s">
        <v>144</v>
      </c>
      <c r="BM156" s="211" t="s">
        <v>277</v>
      </c>
    </row>
    <row r="157" spans="1:65" s="12" customFormat="1" ht="22.9" customHeight="1">
      <c r="B157" s="184"/>
      <c r="C157" s="185"/>
      <c r="D157" s="186" t="s">
        <v>78</v>
      </c>
      <c r="E157" s="198" t="s">
        <v>278</v>
      </c>
      <c r="F157" s="198" t="s">
        <v>279</v>
      </c>
      <c r="G157" s="185"/>
      <c r="H157" s="185"/>
      <c r="I157" s="188"/>
      <c r="J157" s="199">
        <f>BK157</f>
        <v>0</v>
      </c>
      <c r="K157" s="185"/>
      <c r="L157" s="190"/>
      <c r="M157" s="191"/>
      <c r="N157" s="192"/>
      <c r="O157" s="192"/>
      <c r="P157" s="193">
        <f>SUM(P158:P162)</f>
        <v>0</v>
      </c>
      <c r="Q157" s="192"/>
      <c r="R157" s="193">
        <f>SUM(R158:R162)</f>
        <v>0</v>
      </c>
      <c r="S157" s="192"/>
      <c r="T157" s="194">
        <f>SUM(T158:T162)</f>
        <v>0</v>
      </c>
      <c r="AR157" s="195" t="s">
        <v>87</v>
      </c>
      <c r="AT157" s="196" t="s">
        <v>78</v>
      </c>
      <c r="AU157" s="196" t="s">
        <v>87</v>
      </c>
      <c r="AY157" s="195" t="s">
        <v>125</v>
      </c>
      <c r="BK157" s="197">
        <f>SUM(BK158:BK162)</f>
        <v>0</v>
      </c>
    </row>
    <row r="158" spans="1:65" s="2" customFormat="1" ht="16.5" customHeight="1">
      <c r="A158" s="31"/>
      <c r="B158" s="32"/>
      <c r="C158" s="200" t="s">
        <v>280</v>
      </c>
      <c r="D158" s="200" t="s">
        <v>128</v>
      </c>
      <c r="E158" s="201" t="s">
        <v>281</v>
      </c>
      <c r="F158" s="202" t="s">
        <v>282</v>
      </c>
      <c r="G158" s="203" t="s">
        <v>283</v>
      </c>
      <c r="H158" s="204">
        <v>77.72</v>
      </c>
      <c r="I158" s="205"/>
      <c r="J158" s="206">
        <f>ROUND(I158*H158,2)</f>
        <v>0</v>
      </c>
      <c r="K158" s="202" t="s">
        <v>167</v>
      </c>
      <c r="L158" s="36"/>
      <c r="M158" s="207" t="s">
        <v>1</v>
      </c>
      <c r="N158" s="208" t="s">
        <v>44</v>
      </c>
      <c r="O158" s="68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1" t="s">
        <v>144</v>
      </c>
      <c r="AT158" s="211" t="s">
        <v>128</v>
      </c>
      <c r="AU158" s="211" t="s">
        <v>89</v>
      </c>
      <c r="AY158" s="14" t="s">
        <v>125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4" t="s">
        <v>87</v>
      </c>
      <c r="BK158" s="212">
        <f>ROUND(I158*H158,2)</f>
        <v>0</v>
      </c>
      <c r="BL158" s="14" t="s">
        <v>144</v>
      </c>
      <c r="BM158" s="211" t="s">
        <v>284</v>
      </c>
    </row>
    <row r="159" spans="1:65" s="2" customFormat="1" ht="16.5" customHeight="1">
      <c r="A159" s="31"/>
      <c r="B159" s="32"/>
      <c r="C159" s="200" t="s">
        <v>285</v>
      </c>
      <c r="D159" s="200" t="s">
        <v>128</v>
      </c>
      <c r="E159" s="201" t="s">
        <v>286</v>
      </c>
      <c r="F159" s="202" t="s">
        <v>287</v>
      </c>
      <c r="G159" s="203" t="s">
        <v>283</v>
      </c>
      <c r="H159" s="204">
        <v>77.72</v>
      </c>
      <c r="I159" s="205"/>
      <c r="J159" s="206">
        <f>ROUND(I159*H159,2)</f>
        <v>0</v>
      </c>
      <c r="K159" s="202" t="s">
        <v>167</v>
      </c>
      <c r="L159" s="36"/>
      <c r="M159" s="207" t="s">
        <v>1</v>
      </c>
      <c r="N159" s="208" t="s">
        <v>44</v>
      </c>
      <c r="O159" s="68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1" t="s">
        <v>144</v>
      </c>
      <c r="AT159" s="211" t="s">
        <v>128</v>
      </c>
      <c r="AU159" s="211" t="s">
        <v>89</v>
      </c>
      <c r="AY159" s="14" t="s">
        <v>125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4" t="s">
        <v>87</v>
      </c>
      <c r="BK159" s="212">
        <f>ROUND(I159*H159,2)</f>
        <v>0</v>
      </c>
      <c r="BL159" s="14" t="s">
        <v>144</v>
      </c>
      <c r="BM159" s="211" t="s">
        <v>288</v>
      </c>
    </row>
    <row r="160" spans="1:65" s="2" customFormat="1" ht="16.5" customHeight="1">
      <c r="A160" s="31"/>
      <c r="B160" s="32"/>
      <c r="C160" s="200" t="s">
        <v>289</v>
      </c>
      <c r="D160" s="200" t="s">
        <v>128</v>
      </c>
      <c r="E160" s="201" t="s">
        <v>290</v>
      </c>
      <c r="F160" s="202" t="s">
        <v>291</v>
      </c>
      <c r="G160" s="203" t="s">
        <v>283</v>
      </c>
      <c r="H160" s="204">
        <v>77.72</v>
      </c>
      <c r="I160" s="205"/>
      <c r="J160" s="206">
        <f>ROUND(I160*H160,2)</f>
        <v>0</v>
      </c>
      <c r="K160" s="202" t="s">
        <v>167</v>
      </c>
      <c r="L160" s="36"/>
      <c r="M160" s="207" t="s">
        <v>1</v>
      </c>
      <c r="N160" s="208" t="s">
        <v>44</v>
      </c>
      <c r="O160" s="68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1" t="s">
        <v>144</v>
      </c>
      <c r="AT160" s="211" t="s">
        <v>128</v>
      </c>
      <c r="AU160" s="211" t="s">
        <v>89</v>
      </c>
      <c r="AY160" s="14" t="s">
        <v>125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4" t="s">
        <v>87</v>
      </c>
      <c r="BK160" s="212">
        <f>ROUND(I160*H160,2)</f>
        <v>0</v>
      </c>
      <c r="BL160" s="14" t="s">
        <v>144</v>
      </c>
      <c r="BM160" s="211" t="s">
        <v>292</v>
      </c>
    </row>
    <row r="161" spans="1:65" s="2" customFormat="1" ht="19.5">
      <c r="A161" s="31"/>
      <c r="B161" s="32"/>
      <c r="C161" s="33"/>
      <c r="D161" s="218" t="s">
        <v>264</v>
      </c>
      <c r="E161" s="33"/>
      <c r="F161" s="219" t="s">
        <v>293</v>
      </c>
      <c r="G161" s="33"/>
      <c r="H161" s="33"/>
      <c r="I161" s="112"/>
      <c r="J161" s="33"/>
      <c r="K161" s="33"/>
      <c r="L161" s="36"/>
      <c r="M161" s="220"/>
      <c r="N161" s="221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264</v>
      </c>
      <c r="AU161" s="14" t="s">
        <v>89</v>
      </c>
    </row>
    <row r="162" spans="1:65" s="2" customFormat="1" ht="16.5" customHeight="1">
      <c r="A162" s="31"/>
      <c r="B162" s="32"/>
      <c r="C162" s="200" t="s">
        <v>294</v>
      </c>
      <c r="D162" s="200" t="s">
        <v>128</v>
      </c>
      <c r="E162" s="201" t="s">
        <v>295</v>
      </c>
      <c r="F162" s="202" t="s">
        <v>296</v>
      </c>
      <c r="G162" s="203" t="s">
        <v>283</v>
      </c>
      <c r="H162" s="204">
        <v>77.72</v>
      </c>
      <c r="I162" s="205"/>
      <c r="J162" s="206">
        <f>ROUND(I162*H162,2)</f>
        <v>0</v>
      </c>
      <c r="K162" s="202" t="s">
        <v>167</v>
      </c>
      <c r="L162" s="36"/>
      <c r="M162" s="207" t="s">
        <v>1</v>
      </c>
      <c r="N162" s="208" t="s">
        <v>44</v>
      </c>
      <c r="O162" s="68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1" t="s">
        <v>144</v>
      </c>
      <c r="AT162" s="211" t="s">
        <v>128</v>
      </c>
      <c r="AU162" s="211" t="s">
        <v>89</v>
      </c>
      <c r="AY162" s="14" t="s">
        <v>125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4" t="s">
        <v>87</v>
      </c>
      <c r="BK162" s="212">
        <f>ROUND(I162*H162,2)</f>
        <v>0</v>
      </c>
      <c r="BL162" s="14" t="s">
        <v>144</v>
      </c>
      <c r="BM162" s="211" t="s">
        <v>297</v>
      </c>
    </row>
    <row r="163" spans="1:65" s="12" customFormat="1" ht="25.9" customHeight="1">
      <c r="B163" s="184"/>
      <c r="C163" s="185"/>
      <c r="D163" s="186" t="s">
        <v>78</v>
      </c>
      <c r="E163" s="187" t="s">
        <v>298</v>
      </c>
      <c r="F163" s="187" t="s">
        <v>299</v>
      </c>
      <c r="G163" s="185"/>
      <c r="H163" s="185"/>
      <c r="I163" s="188"/>
      <c r="J163" s="189">
        <f>BK163</f>
        <v>0</v>
      </c>
      <c r="K163" s="185"/>
      <c r="L163" s="190"/>
      <c r="M163" s="191"/>
      <c r="N163" s="192"/>
      <c r="O163" s="192"/>
      <c r="P163" s="193">
        <f>P164+P169+P173</f>
        <v>0</v>
      </c>
      <c r="Q163" s="192"/>
      <c r="R163" s="193">
        <f>R164+R169+R173</f>
        <v>0</v>
      </c>
      <c r="S163" s="192"/>
      <c r="T163" s="194">
        <f>T164+T169+T173</f>
        <v>12.1825078</v>
      </c>
      <c r="AR163" s="195" t="s">
        <v>89</v>
      </c>
      <c r="AT163" s="196" t="s">
        <v>78</v>
      </c>
      <c r="AU163" s="196" t="s">
        <v>79</v>
      </c>
      <c r="AY163" s="195" t="s">
        <v>125</v>
      </c>
      <c r="BK163" s="197">
        <f>BK164+BK169+BK173</f>
        <v>0</v>
      </c>
    </row>
    <row r="164" spans="1:65" s="12" customFormat="1" ht="22.9" customHeight="1">
      <c r="B164" s="184"/>
      <c r="C164" s="185"/>
      <c r="D164" s="186" t="s">
        <v>78</v>
      </c>
      <c r="E164" s="198" t="s">
        <v>300</v>
      </c>
      <c r="F164" s="198" t="s">
        <v>301</v>
      </c>
      <c r="G164" s="185"/>
      <c r="H164" s="185"/>
      <c r="I164" s="188"/>
      <c r="J164" s="199">
        <f>BK164</f>
        <v>0</v>
      </c>
      <c r="K164" s="185"/>
      <c r="L164" s="190"/>
      <c r="M164" s="191"/>
      <c r="N164" s="192"/>
      <c r="O164" s="192"/>
      <c r="P164" s="193">
        <f>SUM(P165:P168)</f>
        <v>0</v>
      </c>
      <c r="Q164" s="192"/>
      <c r="R164" s="193">
        <f>SUM(R165:R168)</f>
        <v>0</v>
      </c>
      <c r="S164" s="192"/>
      <c r="T164" s="194">
        <f>SUM(T165:T168)</f>
        <v>3.6515900000000006</v>
      </c>
      <c r="AR164" s="195" t="s">
        <v>89</v>
      </c>
      <c r="AT164" s="196" t="s">
        <v>78</v>
      </c>
      <c r="AU164" s="196" t="s">
        <v>87</v>
      </c>
      <c r="AY164" s="195" t="s">
        <v>125</v>
      </c>
      <c r="BK164" s="197">
        <f>SUM(BK165:BK168)</f>
        <v>0</v>
      </c>
    </row>
    <row r="165" spans="1:65" s="2" customFormat="1" ht="16.5" customHeight="1">
      <c r="A165" s="31"/>
      <c r="B165" s="32"/>
      <c r="C165" s="200" t="s">
        <v>302</v>
      </c>
      <c r="D165" s="200" t="s">
        <v>128</v>
      </c>
      <c r="E165" s="201" t="s">
        <v>303</v>
      </c>
      <c r="F165" s="202" t="s">
        <v>304</v>
      </c>
      <c r="G165" s="203" t="s">
        <v>175</v>
      </c>
      <c r="H165" s="204">
        <v>93</v>
      </c>
      <c r="I165" s="205"/>
      <c r="J165" s="206">
        <f>ROUND(I165*H165,2)</f>
        <v>0</v>
      </c>
      <c r="K165" s="202" t="s">
        <v>167</v>
      </c>
      <c r="L165" s="36"/>
      <c r="M165" s="207" t="s">
        <v>1</v>
      </c>
      <c r="N165" s="208" t="s">
        <v>44</v>
      </c>
      <c r="O165" s="68"/>
      <c r="P165" s="209">
        <f>O165*H165</f>
        <v>0</v>
      </c>
      <c r="Q165" s="209">
        <v>0</v>
      </c>
      <c r="R165" s="209">
        <f>Q165*H165</f>
        <v>0</v>
      </c>
      <c r="S165" s="209">
        <v>2.4E-2</v>
      </c>
      <c r="T165" s="210">
        <f>S165*H165</f>
        <v>2.2320000000000002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1" t="s">
        <v>225</v>
      </c>
      <c r="AT165" s="211" t="s">
        <v>128</v>
      </c>
      <c r="AU165" s="211" t="s">
        <v>89</v>
      </c>
      <c r="AY165" s="14" t="s">
        <v>125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87</v>
      </c>
      <c r="BK165" s="212">
        <f>ROUND(I165*H165,2)</f>
        <v>0</v>
      </c>
      <c r="BL165" s="14" t="s">
        <v>225</v>
      </c>
      <c r="BM165" s="211" t="s">
        <v>305</v>
      </c>
    </row>
    <row r="166" spans="1:65" s="2" customFormat="1" ht="16.5" customHeight="1">
      <c r="A166" s="31"/>
      <c r="B166" s="32"/>
      <c r="C166" s="200" t="s">
        <v>306</v>
      </c>
      <c r="D166" s="200" t="s">
        <v>128</v>
      </c>
      <c r="E166" s="201" t="s">
        <v>307</v>
      </c>
      <c r="F166" s="202" t="s">
        <v>308</v>
      </c>
      <c r="G166" s="203" t="s">
        <v>175</v>
      </c>
      <c r="H166" s="204">
        <v>22.52</v>
      </c>
      <c r="I166" s="205"/>
      <c r="J166" s="206">
        <f>ROUND(I166*H166,2)</f>
        <v>0</v>
      </c>
      <c r="K166" s="202" t="s">
        <v>167</v>
      </c>
      <c r="L166" s="36"/>
      <c r="M166" s="207" t="s">
        <v>1</v>
      </c>
      <c r="N166" s="208" t="s">
        <v>44</v>
      </c>
      <c r="O166" s="68"/>
      <c r="P166" s="209">
        <f>O166*H166</f>
        <v>0</v>
      </c>
      <c r="Q166" s="209">
        <v>0</v>
      </c>
      <c r="R166" s="209">
        <f>Q166*H166</f>
        <v>0</v>
      </c>
      <c r="S166" s="209">
        <v>3.2000000000000001E-2</v>
      </c>
      <c r="T166" s="210">
        <f>S166*H166</f>
        <v>0.72063999999999995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1" t="s">
        <v>225</v>
      </c>
      <c r="AT166" s="211" t="s">
        <v>128</v>
      </c>
      <c r="AU166" s="211" t="s">
        <v>89</v>
      </c>
      <c r="AY166" s="14" t="s">
        <v>125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87</v>
      </c>
      <c r="BK166" s="212">
        <f>ROUND(I166*H166,2)</f>
        <v>0</v>
      </c>
      <c r="BL166" s="14" t="s">
        <v>225</v>
      </c>
      <c r="BM166" s="211" t="s">
        <v>309</v>
      </c>
    </row>
    <row r="167" spans="1:65" s="2" customFormat="1" ht="16.5" customHeight="1">
      <c r="A167" s="31"/>
      <c r="B167" s="32"/>
      <c r="C167" s="200" t="s">
        <v>310</v>
      </c>
      <c r="D167" s="200" t="s">
        <v>128</v>
      </c>
      <c r="E167" s="201" t="s">
        <v>311</v>
      </c>
      <c r="F167" s="202" t="s">
        <v>312</v>
      </c>
      <c r="G167" s="203" t="s">
        <v>175</v>
      </c>
      <c r="H167" s="204">
        <v>23.1</v>
      </c>
      <c r="I167" s="205"/>
      <c r="J167" s="206">
        <f>ROUND(I167*H167,2)</f>
        <v>0</v>
      </c>
      <c r="K167" s="202" t="s">
        <v>1</v>
      </c>
      <c r="L167" s="36"/>
      <c r="M167" s="207" t="s">
        <v>1</v>
      </c>
      <c r="N167" s="208" t="s">
        <v>44</v>
      </c>
      <c r="O167" s="68"/>
      <c r="P167" s="209">
        <f>O167*H167</f>
        <v>0</v>
      </c>
      <c r="Q167" s="209">
        <v>0</v>
      </c>
      <c r="R167" s="209">
        <f>Q167*H167</f>
        <v>0</v>
      </c>
      <c r="S167" s="209">
        <v>4.4999999999999997E-3</v>
      </c>
      <c r="T167" s="210">
        <f>S167*H167</f>
        <v>0.10395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1" t="s">
        <v>225</v>
      </c>
      <c r="AT167" s="211" t="s">
        <v>128</v>
      </c>
      <c r="AU167" s="211" t="s">
        <v>89</v>
      </c>
      <c r="AY167" s="14" t="s">
        <v>125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87</v>
      </c>
      <c r="BK167" s="212">
        <f>ROUND(I167*H167,2)</f>
        <v>0</v>
      </c>
      <c r="BL167" s="14" t="s">
        <v>225</v>
      </c>
      <c r="BM167" s="211" t="s">
        <v>313</v>
      </c>
    </row>
    <row r="168" spans="1:65" s="2" customFormat="1" ht="16.5" customHeight="1">
      <c r="A168" s="31"/>
      <c r="B168" s="32"/>
      <c r="C168" s="200" t="s">
        <v>314</v>
      </c>
      <c r="D168" s="200" t="s">
        <v>128</v>
      </c>
      <c r="E168" s="201" t="s">
        <v>315</v>
      </c>
      <c r="F168" s="202" t="s">
        <v>316</v>
      </c>
      <c r="G168" s="203" t="s">
        <v>171</v>
      </c>
      <c r="H168" s="204">
        <v>119</v>
      </c>
      <c r="I168" s="205"/>
      <c r="J168" s="206">
        <f>ROUND(I168*H168,2)</f>
        <v>0</v>
      </c>
      <c r="K168" s="202" t="s">
        <v>167</v>
      </c>
      <c r="L168" s="36"/>
      <c r="M168" s="207" t="s">
        <v>1</v>
      </c>
      <c r="N168" s="208" t="s">
        <v>44</v>
      </c>
      <c r="O168" s="68"/>
      <c r="P168" s="209">
        <f>O168*H168</f>
        <v>0</v>
      </c>
      <c r="Q168" s="209">
        <v>0</v>
      </c>
      <c r="R168" s="209">
        <f>Q168*H168</f>
        <v>0</v>
      </c>
      <c r="S168" s="209">
        <v>5.0000000000000001E-3</v>
      </c>
      <c r="T168" s="210">
        <f>S168*H168</f>
        <v>0.59499999999999997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1" t="s">
        <v>225</v>
      </c>
      <c r="AT168" s="211" t="s">
        <v>128</v>
      </c>
      <c r="AU168" s="211" t="s">
        <v>89</v>
      </c>
      <c r="AY168" s="14" t="s">
        <v>125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4" t="s">
        <v>87</v>
      </c>
      <c r="BK168" s="212">
        <f>ROUND(I168*H168,2)</f>
        <v>0</v>
      </c>
      <c r="BL168" s="14" t="s">
        <v>225</v>
      </c>
      <c r="BM168" s="211" t="s">
        <v>317</v>
      </c>
    </row>
    <row r="169" spans="1:65" s="12" customFormat="1" ht="22.9" customHeight="1">
      <c r="B169" s="184"/>
      <c r="C169" s="185"/>
      <c r="D169" s="186" t="s">
        <v>78</v>
      </c>
      <c r="E169" s="198" t="s">
        <v>318</v>
      </c>
      <c r="F169" s="198" t="s">
        <v>319</v>
      </c>
      <c r="G169" s="185"/>
      <c r="H169" s="185"/>
      <c r="I169" s="188"/>
      <c r="J169" s="199">
        <f>BK169</f>
        <v>0</v>
      </c>
      <c r="K169" s="185"/>
      <c r="L169" s="190"/>
      <c r="M169" s="191"/>
      <c r="N169" s="192"/>
      <c r="O169" s="192"/>
      <c r="P169" s="193">
        <f>SUM(P170:P172)</f>
        <v>0</v>
      </c>
      <c r="Q169" s="192"/>
      <c r="R169" s="193">
        <f>SUM(R170:R172)</f>
        <v>0</v>
      </c>
      <c r="S169" s="192"/>
      <c r="T169" s="194">
        <f>SUM(T170:T172)</f>
        <v>0.2760378</v>
      </c>
      <c r="AR169" s="195" t="s">
        <v>89</v>
      </c>
      <c r="AT169" s="196" t="s">
        <v>78</v>
      </c>
      <c r="AU169" s="196" t="s">
        <v>87</v>
      </c>
      <c r="AY169" s="195" t="s">
        <v>125</v>
      </c>
      <c r="BK169" s="197">
        <f>SUM(BK170:BK172)</f>
        <v>0</v>
      </c>
    </row>
    <row r="170" spans="1:65" s="2" customFormat="1" ht="16.5" customHeight="1">
      <c r="A170" s="31"/>
      <c r="B170" s="32"/>
      <c r="C170" s="200" t="s">
        <v>320</v>
      </c>
      <c r="D170" s="200" t="s">
        <v>128</v>
      </c>
      <c r="E170" s="201" t="s">
        <v>321</v>
      </c>
      <c r="F170" s="202" t="s">
        <v>322</v>
      </c>
      <c r="G170" s="203" t="s">
        <v>175</v>
      </c>
      <c r="H170" s="204">
        <v>12.94</v>
      </c>
      <c r="I170" s="205"/>
      <c r="J170" s="206">
        <f>ROUND(I170*H170,2)</f>
        <v>0</v>
      </c>
      <c r="K170" s="202" t="s">
        <v>167</v>
      </c>
      <c r="L170" s="36"/>
      <c r="M170" s="207" t="s">
        <v>1</v>
      </c>
      <c r="N170" s="208" t="s">
        <v>44</v>
      </c>
      <c r="O170" s="68"/>
      <c r="P170" s="209">
        <f>O170*H170</f>
        <v>0</v>
      </c>
      <c r="Q170" s="209">
        <v>0</v>
      </c>
      <c r="R170" s="209">
        <f>Q170*H170</f>
        <v>0</v>
      </c>
      <c r="S170" s="209">
        <v>1.67E-3</v>
      </c>
      <c r="T170" s="210">
        <f>S170*H170</f>
        <v>2.1609799999999998E-2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1" t="s">
        <v>225</v>
      </c>
      <c r="AT170" s="211" t="s">
        <v>128</v>
      </c>
      <c r="AU170" s="211" t="s">
        <v>89</v>
      </c>
      <c r="AY170" s="14" t="s">
        <v>125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87</v>
      </c>
      <c r="BK170" s="212">
        <f>ROUND(I170*H170,2)</f>
        <v>0</v>
      </c>
      <c r="BL170" s="14" t="s">
        <v>225</v>
      </c>
      <c r="BM170" s="211" t="s">
        <v>323</v>
      </c>
    </row>
    <row r="171" spans="1:65" s="2" customFormat="1" ht="16.5" customHeight="1">
      <c r="A171" s="31"/>
      <c r="B171" s="32"/>
      <c r="C171" s="200" t="s">
        <v>324</v>
      </c>
      <c r="D171" s="200" t="s">
        <v>128</v>
      </c>
      <c r="E171" s="201" t="s">
        <v>325</v>
      </c>
      <c r="F171" s="202" t="s">
        <v>326</v>
      </c>
      <c r="G171" s="203" t="s">
        <v>175</v>
      </c>
      <c r="H171" s="204">
        <v>62.7</v>
      </c>
      <c r="I171" s="205"/>
      <c r="J171" s="206">
        <f>ROUND(I171*H171,2)</f>
        <v>0</v>
      </c>
      <c r="K171" s="202" t="s">
        <v>167</v>
      </c>
      <c r="L171" s="36"/>
      <c r="M171" s="207" t="s">
        <v>1</v>
      </c>
      <c r="N171" s="208" t="s">
        <v>44</v>
      </c>
      <c r="O171" s="68"/>
      <c r="P171" s="209">
        <f>O171*H171</f>
        <v>0</v>
      </c>
      <c r="Q171" s="209">
        <v>0</v>
      </c>
      <c r="R171" s="209">
        <f>Q171*H171</f>
        <v>0</v>
      </c>
      <c r="S171" s="209">
        <v>2.5999999999999999E-3</v>
      </c>
      <c r="T171" s="210">
        <f>S171*H171</f>
        <v>0.16302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1" t="s">
        <v>225</v>
      </c>
      <c r="AT171" s="211" t="s">
        <v>128</v>
      </c>
      <c r="AU171" s="211" t="s">
        <v>89</v>
      </c>
      <c r="AY171" s="14" t="s">
        <v>125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4" t="s">
        <v>87</v>
      </c>
      <c r="BK171" s="212">
        <f>ROUND(I171*H171,2)</f>
        <v>0</v>
      </c>
      <c r="BL171" s="14" t="s">
        <v>225</v>
      </c>
      <c r="BM171" s="211" t="s">
        <v>327</v>
      </c>
    </row>
    <row r="172" spans="1:65" s="2" customFormat="1" ht="16.5" customHeight="1">
      <c r="A172" s="31"/>
      <c r="B172" s="32"/>
      <c r="C172" s="200" t="s">
        <v>328</v>
      </c>
      <c r="D172" s="200" t="s">
        <v>128</v>
      </c>
      <c r="E172" s="201" t="s">
        <v>329</v>
      </c>
      <c r="F172" s="202" t="s">
        <v>330</v>
      </c>
      <c r="G172" s="203" t="s">
        <v>175</v>
      </c>
      <c r="H172" s="204">
        <v>23.2</v>
      </c>
      <c r="I172" s="205"/>
      <c r="J172" s="206">
        <f>ROUND(I172*H172,2)</f>
        <v>0</v>
      </c>
      <c r="K172" s="202" t="s">
        <v>167</v>
      </c>
      <c r="L172" s="36"/>
      <c r="M172" s="207" t="s">
        <v>1</v>
      </c>
      <c r="N172" s="208" t="s">
        <v>44</v>
      </c>
      <c r="O172" s="68"/>
      <c r="P172" s="209">
        <f>O172*H172</f>
        <v>0</v>
      </c>
      <c r="Q172" s="209">
        <v>0</v>
      </c>
      <c r="R172" s="209">
        <f>Q172*H172</f>
        <v>0</v>
      </c>
      <c r="S172" s="209">
        <v>3.9399999999999999E-3</v>
      </c>
      <c r="T172" s="210">
        <f>S172*H172</f>
        <v>9.1407999999999989E-2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1" t="s">
        <v>225</v>
      </c>
      <c r="AT172" s="211" t="s">
        <v>128</v>
      </c>
      <c r="AU172" s="211" t="s">
        <v>89</v>
      </c>
      <c r="AY172" s="14" t="s">
        <v>125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4" t="s">
        <v>87</v>
      </c>
      <c r="BK172" s="212">
        <f>ROUND(I172*H172,2)</f>
        <v>0</v>
      </c>
      <c r="BL172" s="14" t="s">
        <v>225</v>
      </c>
      <c r="BM172" s="211" t="s">
        <v>331</v>
      </c>
    </row>
    <row r="173" spans="1:65" s="12" customFormat="1" ht="22.9" customHeight="1">
      <c r="B173" s="184"/>
      <c r="C173" s="185"/>
      <c r="D173" s="186" t="s">
        <v>78</v>
      </c>
      <c r="E173" s="198" t="s">
        <v>332</v>
      </c>
      <c r="F173" s="198" t="s">
        <v>333</v>
      </c>
      <c r="G173" s="185"/>
      <c r="H173" s="185"/>
      <c r="I173" s="188"/>
      <c r="J173" s="199">
        <f>BK173</f>
        <v>0</v>
      </c>
      <c r="K173" s="185"/>
      <c r="L173" s="190"/>
      <c r="M173" s="191"/>
      <c r="N173" s="192"/>
      <c r="O173" s="192"/>
      <c r="P173" s="193">
        <f>SUM(P174:P179)</f>
        <v>0</v>
      </c>
      <c r="Q173" s="192"/>
      <c r="R173" s="193">
        <f>SUM(R174:R179)</f>
        <v>0</v>
      </c>
      <c r="S173" s="192"/>
      <c r="T173" s="194">
        <f>SUM(T174:T179)</f>
        <v>8.25488</v>
      </c>
      <c r="AR173" s="195" t="s">
        <v>89</v>
      </c>
      <c r="AT173" s="196" t="s">
        <v>78</v>
      </c>
      <c r="AU173" s="196" t="s">
        <v>87</v>
      </c>
      <c r="AY173" s="195" t="s">
        <v>125</v>
      </c>
      <c r="BK173" s="197">
        <f>SUM(BK174:BK179)</f>
        <v>0</v>
      </c>
    </row>
    <row r="174" spans="1:65" s="2" customFormat="1" ht="16.5" customHeight="1">
      <c r="A174" s="31"/>
      <c r="B174" s="32"/>
      <c r="C174" s="200" t="s">
        <v>334</v>
      </c>
      <c r="D174" s="200" t="s">
        <v>128</v>
      </c>
      <c r="E174" s="201" t="s">
        <v>335</v>
      </c>
      <c r="F174" s="202" t="s">
        <v>336</v>
      </c>
      <c r="G174" s="203" t="s">
        <v>171</v>
      </c>
      <c r="H174" s="204">
        <v>119</v>
      </c>
      <c r="I174" s="205"/>
      <c r="J174" s="206">
        <f t="shared" ref="J174:J179" si="10">ROUND(I174*H174,2)</f>
        <v>0</v>
      </c>
      <c r="K174" s="202" t="s">
        <v>167</v>
      </c>
      <c r="L174" s="36"/>
      <c r="M174" s="207" t="s">
        <v>1</v>
      </c>
      <c r="N174" s="208" t="s">
        <v>44</v>
      </c>
      <c r="O174" s="68"/>
      <c r="P174" s="209">
        <f t="shared" ref="P174:P179" si="11">O174*H174</f>
        <v>0</v>
      </c>
      <c r="Q174" s="209">
        <v>0</v>
      </c>
      <c r="R174" s="209">
        <f t="shared" ref="R174:R179" si="12">Q174*H174</f>
        <v>0</v>
      </c>
      <c r="S174" s="209">
        <v>6.6400000000000001E-2</v>
      </c>
      <c r="T174" s="210">
        <f t="shared" ref="T174:T179" si="13">S174*H174</f>
        <v>7.9016000000000002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1" t="s">
        <v>225</v>
      </c>
      <c r="AT174" s="211" t="s">
        <v>128</v>
      </c>
      <c r="AU174" s="211" t="s">
        <v>89</v>
      </c>
      <c r="AY174" s="14" t="s">
        <v>125</v>
      </c>
      <c r="BE174" s="212">
        <f t="shared" ref="BE174:BE179" si="14">IF(N174="základní",J174,0)</f>
        <v>0</v>
      </c>
      <c r="BF174" s="212">
        <f t="shared" ref="BF174:BF179" si="15">IF(N174="snížená",J174,0)</f>
        <v>0</v>
      </c>
      <c r="BG174" s="212">
        <f t="shared" ref="BG174:BG179" si="16">IF(N174="zákl. přenesená",J174,0)</f>
        <v>0</v>
      </c>
      <c r="BH174" s="212">
        <f t="shared" ref="BH174:BH179" si="17">IF(N174="sníž. přenesená",J174,0)</f>
        <v>0</v>
      </c>
      <c r="BI174" s="212">
        <f t="shared" ref="BI174:BI179" si="18">IF(N174="nulová",J174,0)</f>
        <v>0</v>
      </c>
      <c r="BJ174" s="14" t="s">
        <v>87</v>
      </c>
      <c r="BK174" s="212">
        <f t="shared" ref="BK174:BK179" si="19">ROUND(I174*H174,2)</f>
        <v>0</v>
      </c>
      <c r="BL174" s="14" t="s">
        <v>225</v>
      </c>
      <c r="BM174" s="211" t="s">
        <v>337</v>
      </c>
    </row>
    <row r="175" spans="1:65" s="2" customFormat="1" ht="16.5" customHeight="1">
      <c r="A175" s="31"/>
      <c r="B175" s="32"/>
      <c r="C175" s="200" t="s">
        <v>338</v>
      </c>
      <c r="D175" s="200" t="s">
        <v>128</v>
      </c>
      <c r="E175" s="201" t="s">
        <v>339</v>
      </c>
      <c r="F175" s="202" t="s">
        <v>340</v>
      </c>
      <c r="G175" s="203" t="s">
        <v>171</v>
      </c>
      <c r="H175" s="204">
        <v>17</v>
      </c>
      <c r="I175" s="205"/>
      <c r="J175" s="206">
        <f t="shared" si="10"/>
        <v>0</v>
      </c>
      <c r="K175" s="202" t="s">
        <v>167</v>
      </c>
      <c r="L175" s="36"/>
      <c r="M175" s="207" t="s">
        <v>1</v>
      </c>
      <c r="N175" s="208" t="s">
        <v>44</v>
      </c>
      <c r="O175" s="68"/>
      <c r="P175" s="209">
        <f t="shared" si="11"/>
        <v>0</v>
      </c>
      <c r="Q175" s="209">
        <v>0</v>
      </c>
      <c r="R175" s="209">
        <f t="shared" si="12"/>
        <v>0</v>
      </c>
      <c r="S175" s="209">
        <v>0</v>
      </c>
      <c r="T175" s="210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1" t="s">
        <v>225</v>
      </c>
      <c r="AT175" s="211" t="s">
        <v>128</v>
      </c>
      <c r="AU175" s="211" t="s">
        <v>89</v>
      </c>
      <c r="AY175" s="14" t="s">
        <v>125</v>
      </c>
      <c r="BE175" s="212">
        <f t="shared" si="14"/>
        <v>0</v>
      </c>
      <c r="BF175" s="212">
        <f t="shared" si="15"/>
        <v>0</v>
      </c>
      <c r="BG175" s="212">
        <f t="shared" si="16"/>
        <v>0</v>
      </c>
      <c r="BH175" s="212">
        <f t="shared" si="17"/>
        <v>0</v>
      </c>
      <c r="BI175" s="212">
        <f t="shared" si="18"/>
        <v>0</v>
      </c>
      <c r="BJ175" s="14" t="s">
        <v>87</v>
      </c>
      <c r="BK175" s="212">
        <f t="shared" si="19"/>
        <v>0</v>
      </c>
      <c r="BL175" s="14" t="s">
        <v>225</v>
      </c>
      <c r="BM175" s="211" t="s">
        <v>341</v>
      </c>
    </row>
    <row r="176" spans="1:65" s="2" customFormat="1" ht="16.5" customHeight="1">
      <c r="A176" s="31"/>
      <c r="B176" s="32"/>
      <c r="C176" s="200" t="s">
        <v>342</v>
      </c>
      <c r="D176" s="200" t="s">
        <v>128</v>
      </c>
      <c r="E176" s="201" t="s">
        <v>343</v>
      </c>
      <c r="F176" s="202" t="s">
        <v>344</v>
      </c>
      <c r="G176" s="203" t="s">
        <v>171</v>
      </c>
      <c r="H176" s="204">
        <v>119</v>
      </c>
      <c r="I176" s="205"/>
      <c r="J176" s="206">
        <f t="shared" si="10"/>
        <v>0</v>
      </c>
      <c r="K176" s="202" t="s">
        <v>167</v>
      </c>
      <c r="L176" s="36"/>
      <c r="M176" s="207" t="s">
        <v>1</v>
      </c>
      <c r="N176" s="208" t="s">
        <v>44</v>
      </c>
      <c r="O176" s="68"/>
      <c r="P176" s="209">
        <f t="shared" si="11"/>
        <v>0</v>
      </c>
      <c r="Q176" s="209">
        <v>0</v>
      </c>
      <c r="R176" s="209">
        <f t="shared" si="12"/>
        <v>0</v>
      </c>
      <c r="S176" s="209">
        <v>0</v>
      </c>
      <c r="T176" s="210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1" t="s">
        <v>225</v>
      </c>
      <c r="AT176" s="211" t="s">
        <v>128</v>
      </c>
      <c r="AU176" s="211" t="s">
        <v>89</v>
      </c>
      <c r="AY176" s="14" t="s">
        <v>125</v>
      </c>
      <c r="BE176" s="212">
        <f t="shared" si="14"/>
        <v>0</v>
      </c>
      <c r="BF176" s="212">
        <f t="shared" si="15"/>
        <v>0</v>
      </c>
      <c r="BG176" s="212">
        <f t="shared" si="16"/>
        <v>0</v>
      </c>
      <c r="BH176" s="212">
        <f t="shared" si="17"/>
        <v>0</v>
      </c>
      <c r="BI176" s="212">
        <f t="shared" si="18"/>
        <v>0</v>
      </c>
      <c r="BJ176" s="14" t="s">
        <v>87</v>
      </c>
      <c r="BK176" s="212">
        <f t="shared" si="19"/>
        <v>0</v>
      </c>
      <c r="BL176" s="14" t="s">
        <v>225</v>
      </c>
      <c r="BM176" s="211" t="s">
        <v>345</v>
      </c>
    </row>
    <row r="177" spans="1:65" s="2" customFormat="1" ht="16.5" customHeight="1">
      <c r="A177" s="31"/>
      <c r="B177" s="32"/>
      <c r="C177" s="200" t="s">
        <v>346</v>
      </c>
      <c r="D177" s="200" t="s">
        <v>128</v>
      </c>
      <c r="E177" s="201" t="s">
        <v>347</v>
      </c>
      <c r="F177" s="202" t="s">
        <v>348</v>
      </c>
      <c r="G177" s="203" t="s">
        <v>175</v>
      </c>
      <c r="H177" s="204">
        <v>11.5</v>
      </c>
      <c r="I177" s="205"/>
      <c r="J177" s="206">
        <f t="shared" si="10"/>
        <v>0</v>
      </c>
      <c r="K177" s="202" t="s">
        <v>167</v>
      </c>
      <c r="L177" s="36"/>
      <c r="M177" s="207" t="s">
        <v>1</v>
      </c>
      <c r="N177" s="208" t="s">
        <v>44</v>
      </c>
      <c r="O177" s="68"/>
      <c r="P177" s="209">
        <f t="shared" si="11"/>
        <v>0</v>
      </c>
      <c r="Q177" s="209">
        <v>0</v>
      </c>
      <c r="R177" s="209">
        <f t="shared" si="12"/>
        <v>0</v>
      </c>
      <c r="S177" s="209">
        <v>1.8079999999999999E-2</v>
      </c>
      <c r="T177" s="210">
        <f t="shared" si="13"/>
        <v>0.20791999999999999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1" t="s">
        <v>225</v>
      </c>
      <c r="AT177" s="211" t="s">
        <v>128</v>
      </c>
      <c r="AU177" s="211" t="s">
        <v>89</v>
      </c>
      <c r="AY177" s="14" t="s">
        <v>125</v>
      </c>
      <c r="BE177" s="212">
        <f t="shared" si="14"/>
        <v>0</v>
      </c>
      <c r="BF177" s="212">
        <f t="shared" si="15"/>
        <v>0</v>
      </c>
      <c r="BG177" s="212">
        <f t="shared" si="16"/>
        <v>0</v>
      </c>
      <c r="BH177" s="212">
        <f t="shared" si="17"/>
        <v>0</v>
      </c>
      <c r="BI177" s="212">
        <f t="shared" si="18"/>
        <v>0</v>
      </c>
      <c r="BJ177" s="14" t="s">
        <v>87</v>
      </c>
      <c r="BK177" s="212">
        <f t="shared" si="19"/>
        <v>0</v>
      </c>
      <c r="BL177" s="14" t="s">
        <v>225</v>
      </c>
      <c r="BM177" s="211" t="s">
        <v>349</v>
      </c>
    </row>
    <row r="178" spans="1:65" s="2" customFormat="1" ht="16.5" customHeight="1">
      <c r="A178" s="31"/>
      <c r="B178" s="32"/>
      <c r="C178" s="200" t="s">
        <v>350</v>
      </c>
      <c r="D178" s="200" t="s">
        <v>128</v>
      </c>
      <c r="E178" s="201" t="s">
        <v>351</v>
      </c>
      <c r="F178" s="202" t="s">
        <v>352</v>
      </c>
      <c r="G178" s="203" t="s">
        <v>175</v>
      </c>
      <c r="H178" s="204">
        <v>11.5</v>
      </c>
      <c r="I178" s="205"/>
      <c r="J178" s="206">
        <f t="shared" si="10"/>
        <v>0</v>
      </c>
      <c r="K178" s="202" t="s">
        <v>167</v>
      </c>
      <c r="L178" s="36"/>
      <c r="M178" s="207" t="s">
        <v>1</v>
      </c>
      <c r="N178" s="208" t="s">
        <v>44</v>
      </c>
      <c r="O178" s="68"/>
      <c r="P178" s="209">
        <f t="shared" si="11"/>
        <v>0</v>
      </c>
      <c r="Q178" s="209">
        <v>0</v>
      </c>
      <c r="R178" s="209">
        <f t="shared" si="12"/>
        <v>0</v>
      </c>
      <c r="S178" s="209">
        <v>0</v>
      </c>
      <c r="T178" s="210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1" t="s">
        <v>225</v>
      </c>
      <c r="AT178" s="211" t="s">
        <v>128</v>
      </c>
      <c r="AU178" s="211" t="s">
        <v>89</v>
      </c>
      <c r="AY178" s="14" t="s">
        <v>125</v>
      </c>
      <c r="BE178" s="212">
        <f t="shared" si="14"/>
        <v>0</v>
      </c>
      <c r="BF178" s="212">
        <f t="shared" si="15"/>
        <v>0</v>
      </c>
      <c r="BG178" s="212">
        <f t="shared" si="16"/>
        <v>0</v>
      </c>
      <c r="BH178" s="212">
        <f t="shared" si="17"/>
        <v>0</v>
      </c>
      <c r="BI178" s="212">
        <f t="shared" si="18"/>
        <v>0</v>
      </c>
      <c r="BJ178" s="14" t="s">
        <v>87</v>
      </c>
      <c r="BK178" s="212">
        <f t="shared" si="19"/>
        <v>0</v>
      </c>
      <c r="BL178" s="14" t="s">
        <v>225</v>
      </c>
      <c r="BM178" s="211" t="s">
        <v>353</v>
      </c>
    </row>
    <row r="179" spans="1:65" s="2" customFormat="1" ht="16.5" customHeight="1">
      <c r="A179" s="31"/>
      <c r="B179" s="32"/>
      <c r="C179" s="200" t="s">
        <v>354</v>
      </c>
      <c r="D179" s="200" t="s">
        <v>128</v>
      </c>
      <c r="E179" s="201" t="s">
        <v>355</v>
      </c>
      <c r="F179" s="202" t="s">
        <v>356</v>
      </c>
      <c r="G179" s="203" t="s">
        <v>175</v>
      </c>
      <c r="H179" s="204">
        <v>7.9</v>
      </c>
      <c r="I179" s="205"/>
      <c r="J179" s="206">
        <f t="shared" si="10"/>
        <v>0</v>
      </c>
      <c r="K179" s="202" t="s">
        <v>167</v>
      </c>
      <c r="L179" s="36"/>
      <c r="M179" s="213" t="s">
        <v>1</v>
      </c>
      <c r="N179" s="214" t="s">
        <v>44</v>
      </c>
      <c r="O179" s="215"/>
      <c r="P179" s="216">
        <f t="shared" si="11"/>
        <v>0</v>
      </c>
      <c r="Q179" s="216">
        <v>0</v>
      </c>
      <c r="R179" s="216">
        <f t="shared" si="12"/>
        <v>0</v>
      </c>
      <c r="S179" s="216">
        <v>1.84E-2</v>
      </c>
      <c r="T179" s="217">
        <f t="shared" si="13"/>
        <v>0.14536000000000002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1" t="s">
        <v>225</v>
      </c>
      <c r="AT179" s="211" t="s">
        <v>128</v>
      </c>
      <c r="AU179" s="211" t="s">
        <v>89</v>
      </c>
      <c r="AY179" s="14" t="s">
        <v>125</v>
      </c>
      <c r="BE179" s="212">
        <f t="shared" si="14"/>
        <v>0</v>
      </c>
      <c r="BF179" s="212">
        <f t="shared" si="15"/>
        <v>0</v>
      </c>
      <c r="BG179" s="212">
        <f t="shared" si="16"/>
        <v>0</v>
      </c>
      <c r="BH179" s="212">
        <f t="shared" si="17"/>
        <v>0</v>
      </c>
      <c r="BI179" s="212">
        <f t="shared" si="18"/>
        <v>0</v>
      </c>
      <c r="BJ179" s="14" t="s">
        <v>87</v>
      </c>
      <c r="BK179" s="212">
        <f t="shared" si="19"/>
        <v>0</v>
      </c>
      <c r="BL179" s="14" t="s">
        <v>225</v>
      </c>
      <c r="BM179" s="211" t="s">
        <v>357</v>
      </c>
    </row>
    <row r="180" spans="1:65" s="2" customFormat="1" ht="6.95" customHeight="1">
      <c r="A180" s="31"/>
      <c r="B180" s="51"/>
      <c r="C180" s="52"/>
      <c r="D180" s="52"/>
      <c r="E180" s="52"/>
      <c r="F180" s="52"/>
      <c r="G180" s="52"/>
      <c r="H180" s="52"/>
      <c r="I180" s="149"/>
      <c r="J180" s="52"/>
      <c r="K180" s="52"/>
      <c r="L180" s="36"/>
      <c r="M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</sheetData>
  <sheetProtection algorithmName="SHA-512" hashValue="sgqbGCE4uLFaMUofdPTA91rOfu3GPRQ+jFjyhTBUau2N10AaeedfUuHlztTUoYrWRCN84MaUi+NhkAbv3QP81w==" saltValue="ghVdGOZ07vbz1Cpx4oLXO/hf+oyS329ftih2BHbT1O25Uknj5Ht5PbHs0Misc2e4X81bKxhU0UvvG0RWkYYz7A==" spinCount="100000" sheet="1" objects="1" scenarios="1" formatColumns="0" formatRows="0" autoFilter="0"/>
  <autoFilter ref="C123:K179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6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M315"/>
  <sheetViews>
    <sheetView showGridLines="0" view="pageBreakPreview" zoomScaleNormal="100" zoomScaleSheetLayoutView="100" workbookViewId="0">
      <selection activeCell="F303" sqref="F30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8.33203125" style="1" customWidth="1"/>
    <col min="8" max="8" width="11.5" style="1" customWidth="1"/>
    <col min="9" max="9" width="20.1640625" style="105" customWidth="1"/>
    <col min="10" max="10" width="20.1640625" style="1" customWidth="1"/>
    <col min="11" max="11" width="17.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4" t="s">
        <v>95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89</v>
      </c>
    </row>
    <row r="4" spans="1:46" s="1" customFormat="1" ht="24.95" customHeight="1">
      <c r="B4" s="17"/>
      <c r="D4" s="109" t="s">
        <v>96</v>
      </c>
      <c r="I4" s="105"/>
      <c r="L4" s="17"/>
      <c r="M4" s="110" t="s">
        <v>10</v>
      </c>
      <c r="AT4" s="14" t="s">
        <v>4</v>
      </c>
    </row>
    <row r="5" spans="1:46" s="1" customFormat="1" ht="6.95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7" t="str">
        <f>'Rekapitulace stavby'!K6</f>
        <v>Rekonstrukce fasády a krovu, Divadlo Fr. Šrámka, PÍSEK</v>
      </c>
      <c r="F7" s="278"/>
      <c r="G7" s="278"/>
      <c r="H7" s="278"/>
      <c r="I7" s="105"/>
      <c r="L7" s="17"/>
    </row>
    <row r="8" spans="1:46" s="2" customFormat="1" ht="12" customHeight="1">
      <c r="A8" s="31"/>
      <c r="B8" s="36"/>
      <c r="C8" s="31"/>
      <c r="D8" s="111" t="s">
        <v>97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9" t="s">
        <v>358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19</v>
      </c>
      <c r="G11" s="31"/>
      <c r="H11" s="31"/>
      <c r="I11" s="114" t="s">
        <v>20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22</v>
      </c>
      <c r="E12" s="31"/>
      <c r="F12" s="113" t="s">
        <v>23</v>
      </c>
      <c r="G12" s="31"/>
      <c r="H12" s="31"/>
      <c r="I12" s="114" t="s">
        <v>24</v>
      </c>
      <c r="J12" s="115" t="str">
        <f>'Rekapitulace stavby'!AN8</f>
        <v>15. 5. 2020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26</v>
      </c>
      <c r="E14" s="31"/>
      <c r="F14" s="31"/>
      <c r="G14" s="31"/>
      <c r="H14" s="31"/>
      <c r="I14" s="114" t="s">
        <v>27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28</v>
      </c>
      <c r="F15" s="31"/>
      <c r="G15" s="31"/>
      <c r="H15" s="31"/>
      <c r="I15" s="114" t="s">
        <v>29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30</v>
      </c>
      <c r="E17" s="31"/>
      <c r="F17" s="31"/>
      <c r="G17" s="31"/>
      <c r="H17" s="31"/>
      <c r="I17" s="114" t="s">
        <v>27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29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32</v>
      </c>
      <c r="E20" s="31"/>
      <c r="F20" s="31"/>
      <c r="G20" s="31"/>
      <c r="H20" s="31"/>
      <c r="I20" s="114" t="s">
        <v>27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33</v>
      </c>
      <c r="F21" s="31"/>
      <c r="G21" s="31"/>
      <c r="H21" s="31"/>
      <c r="I21" s="114" t="s">
        <v>29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35</v>
      </c>
      <c r="E23" s="31"/>
      <c r="F23" s="31"/>
      <c r="G23" s="31"/>
      <c r="H23" s="31"/>
      <c r="I23" s="114" t="s">
        <v>27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36</v>
      </c>
      <c r="F24" s="31"/>
      <c r="G24" s="31"/>
      <c r="H24" s="31"/>
      <c r="I24" s="114" t="s">
        <v>29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37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39</v>
      </c>
      <c r="E30" s="31"/>
      <c r="F30" s="31"/>
      <c r="G30" s="31"/>
      <c r="H30" s="31"/>
      <c r="I30" s="112"/>
      <c r="J30" s="123">
        <f>ROUND(J140,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41</v>
      </c>
      <c r="G32" s="31"/>
      <c r="H32" s="31"/>
      <c r="I32" s="125" t="s">
        <v>40</v>
      </c>
      <c r="J32" s="124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43</v>
      </c>
      <c r="E33" s="111" t="s">
        <v>44</v>
      </c>
      <c r="F33" s="127">
        <f>ROUND((SUM(BE140:BE314)),  2)</f>
        <v>0</v>
      </c>
      <c r="G33" s="31"/>
      <c r="H33" s="31"/>
      <c r="I33" s="128">
        <v>0.21</v>
      </c>
      <c r="J33" s="127">
        <f>ROUND(((SUM(BE140:BE314))*I33),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45</v>
      </c>
      <c r="F34" s="127">
        <f>ROUND((SUM(BF140:BF314)),  2)</f>
        <v>0</v>
      </c>
      <c r="G34" s="31"/>
      <c r="H34" s="31"/>
      <c r="I34" s="128">
        <v>0.15</v>
      </c>
      <c r="J34" s="127">
        <f>ROUND(((SUM(BF140:BF314))*I34),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46</v>
      </c>
      <c r="F35" s="127">
        <f>ROUND((SUM(BG140:BG314)),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47</v>
      </c>
      <c r="F36" s="127">
        <f>ROUND((SUM(BH140:BH314)),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48</v>
      </c>
      <c r="F37" s="127">
        <f>ROUND((SUM(BI140:BI314)),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05"/>
      <c r="L41" s="17"/>
    </row>
    <row r="42" spans="1:31" s="1" customFormat="1" ht="14.45" customHeight="1">
      <c r="B42" s="17"/>
      <c r="I42" s="105"/>
      <c r="L42" s="17"/>
    </row>
    <row r="43" spans="1:31" s="1" customFormat="1" ht="14.45" customHeight="1">
      <c r="B43" s="17"/>
      <c r="I43" s="105"/>
      <c r="L43" s="17"/>
    </row>
    <row r="44" spans="1:31" s="1" customFormat="1" ht="14.45" customHeight="1">
      <c r="B44" s="17"/>
      <c r="I44" s="105"/>
      <c r="L44" s="17"/>
    </row>
    <row r="45" spans="1:31" s="1" customFormat="1" ht="14.45" customHeight="1">
      <c r="B45" s="17"/>
      <c r="I45" s="105"/>
      <c r="L45" s="17"/>
    </row>
    <row r="46" spans="1:31" s="1" customFormat="1" ht="14.45" customHeight="1">
      <c r="B46" s="17"/>
      <c r="I46" s="105"/>
      <c r="L46" s="17"/>
    </row>
    <row r="47" spans="1:31" s="1" customFormat="1" ht="14.45" customHeight="1">
      <c r="B47" s="17"/>
      <c r="I47" s="105"/>
      <c r="L47" s="17"/>
    </row>
    <row r="48" spans="1:31" s="1" customFormat="1" ht="14.45" customHeight="1">
      <c r="B48" s="17"/>
      <c r="I48" s="105"/>
      <c r="L48" s="17"/>
    </row>
    <row r="49" spans="1:31" s="1" customFormat="1" ht="14.45" customHeight="1">
      <c r="B49" s="17"/>
      <c r="I49" s="105"/>
      <c r="L49" s="17"/>
    </row>
    <row r="50" spans="1:31" s="2" customFormat="1" ht="14.45" customHeight="1">
      <c r="B50" s="48"/>
      <c r="D50" s="137" t="s">
        <v>52</v>
      </c>
      <c r="E50" s="138"/>
      <c r="F50" s="138"/>
      <c r="G50" s="137" t="s">
        <v>53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0" t="s">
        <v>54</v>
      </c>
      <c r="E61" s="141"/>
      <c r="F61" s="142" t="s">
        <v>55</v>
      </c>
      <c r="G61" s="140" t="s">
        <v>54</v>
      </c>
      <c r="H61" s="141"/>
      <c r="I61" s="143"/>
      <c r="J61" s="144" t="s">
        <v>55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37" t="s">
        <v>56</v>
      </c>
      <c r="E65" s="145"/>
      <c r="F65" s="145"/>
      <c r="G65" s="137" t="s">
        <v>57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0" t="s">
        <v>54</v>
      </c>
      <c r="E76" s="141"/>
      <c r="F76" s="142" t="s">
        <v>55</v>
      </c>
      <c r="G76" s="140" t="s">
        <v>54</v>
      </c>
      <c r="H76" s="141"/>
      <c r="I76" s="143"/>
      <c r="J76" s="144" t="s">
        <v>55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5" t="str">
        <f>E7</f>
        <v>Rekonstrukce fasády a krovu, Divadlo Fr. Šrámka, PÍSEK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9" t="str">
        <f>E9</f>
        <v>03 - STAVEBNÍ PRÁCE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22</v>
      </c>
      <c r="D89" s="33"/>
      <c r="E89" s="33"/>
      <c r="F89" s="24" t="str">
        <f>F12</f>
        <v>k.ú. Písek, č.parc 280/1, č.p. 69</v>
      </c>
      <c r="G89" s="33"/>
      <c r="H89" s="33"/>
      <c r="I89" s="114" t="s">
        <v>24</v>
      </c>
      <c r="J89" s="63" t="str">
        <f>IF(J12="","",J12)</f>
        <v>15. 5. 2020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26</v>
      </c>
      <c r="D91" s="33"/>
      <c r="E91" s="33"/>
      <c r="F91" s="24" t="str">
        <f>E15</f>
        <v>Centrum kultury města Písek</v>
      </c>
      <c r="G91" s="33"/>
      <c r="H91" s="33"/>
      <c r="I91" s="114" t="s">
        <v>32</v>
      </c>
      <c r="J91" s="29" t="str">
        <f>E21</f>
        <v>GANEO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30</v>
      </c>
      <c r="D92" s="33"/>
      <c r="E92" s="33"/>
      <c r="F92" s="24" t="str">
        <f>IF(E18="","",E18)</f>
        <v>Vyplň údaj</v>
      </c>
      <c r="G92" s="33"/>
      <c r="H92" s="33"/>
      <c r="I92" s="114" t="s">
        <v>35</v>
      </c>
      <c r="J92" s="29" t="str">
        <f>E24</f>
        <v>Vladimír Mrázek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100</v>
      </c>
      <c r="D94" s="154"/>
      <c r="E94" s="154"/>
      <c r="F94" s="154"/>
      <c r="G94" s="154"/>
      <c r="H94" s="154"/>
      <c r="I94" s="155"/>
      <c r="J94" s="156" t="s">
        <v>101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102</v>
      </c>
      <c r="D96" s="33"/>
      <c r="E96" s="33"/>
      <c r="F96" s="33"/>
      <c r="G96" s="33"/>
      <c r="H96" s="33"/>
      <c r="I96" s="112"/>
      <c r="J96" s="81">
        <f>J140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103</v>
      </c>
    </row>
    <row r="97" spans="2:12" s="9" customFormat="1" ht="24.95" customHeight="1">
      <c r="B97" s="158"/>
      <c r="C97" s="159"/>
      <c r="D97" s="160" t="s">
        <v>154</v>
      </c>
      <c r="E97" s="161"/>
      <c r="F97" s="161"/>
      <c r="G97" s="161"/>
      <c r="H97" s="161"/>
      <c r="I97" s="162"/>
      <c r="J97" s="163">
        <f>J141</f>
        <v>0</v>
      </c>
      <c r="K97" s="159"/>
      <c r="L97" s="164"/>
    </row>
    <row r="98" spans="2:12" s="10" customFormat="1" ht="17.25" customHeight="1">
      <c r="B98" s="165"/>
      <c r="C98" s="166"/>
      <c r="D98" s="167" t="s">
        <v>155</v>
      </c>
      <c r="E98" s="168"/>
      <c r="F98" s="168"/>
      <c r="G98" s="168"/>
      <c r="H98" s="168"/>
      <c r="I98" s="169"/>
      <c r="J98" s="170">
        <f>J142</f>
        <v>0</v>
      </c>
      <c r="K98" s="166"/>
      <c r="L98" s="171"/>
    </row>
    <row r="99" spans="2:12" s="10" customFormat="1" ht="17.25" customHeight="1">
      <c r="B99" s="165"/>
      <c r="C99" s="166"/>
      <c r="D99" s="167" t="s">
        <v>359</v>
      </c>
      <c r="E99" s="168"/>
      <c r="F99" s="168"/>
      <c r="G99" s="168"/>
      <c r="H99" s="168"/>
      <c r="I99" s="169"/>
      <c r="J99" s="170">
        <f>J155</f>
        <v>0</v>
      </c>
      <c r="K99" s="166"/>
      <c r="L99" s="171"/>
    </row>
    <row r="100" spans="2:12" s="10" customFormat="1" ht="17.25" customHeight="1">
      <c r="B100" s="165"/>
      <c r="C100" s="166"/>
      <c r="D100" s="167" t="s">
        <v>360</v>
      </c>
      <c r="E100" s="168"/>
      <c r="F100" s="168"/>
      <c r="G100" s="168"/>
      <c r="H100" s="168"/>
      <c r="I100" s="169"/>
      <c r="J100" s="170">
        <f>J162</f>
        <v>0</v>
      </c>
      <c r="K100" s="166"/>
      <c r="L100" s="171"/>
    </row>
    <row r="101" spans="2:12" s="10" customFormat="1" ht="17.25" customHeight="1">
      <c r="B101" s="165"/>
      <c r="C101" s="166"/>
      <c r="D101" s="167" t="s">
        <v>361</v>
      </c>
      <c r="E101" s="168"/>
      <c r="F101" s="168"/>
      <c r="G101" s="168"/>
      <c r="H101" s="168"/>
      <c r="I101" s="169"/>
      <c r="J101" s="170">
        <f>J168</f>
        <v>0</v>
      </c>
      <c r="K101" s="166"/>
      <c r="L101" s="171"/>
    </row>
    <row r="102" spans="2:12" s="10" customFormat="1" ht="17.25" customHeight="1">
      <c r="B102" s="165"/>
      <c r="C102" s="166"/>
      <c r="D102" s="167" t="s">
        <v>362</v>
      </c>
      <c r="E102" s="168"/>
      <c r="F102" s="168"/>
      <c r="G102" s="168"/>
      <c r="H102" s="168"/>
      <c r="I102" s="169"/>
      <c r="J102" s="170">
        <f>J171</f>
        <v>0</v>
      </c>
      <c r="K102" s="166"/>
      <c r="L102" s="171"/>
    </row>
    <row r="103" spans="2:12" s="10" customFormat="1" ht="17.25" customHeight="1">
      <c r="B103" s="165"/>
      <c r="C103" s="166"/>
      <c r="D103" s="167" t="s">
        <v>363</v>
      </c>
      <c r="E103" s="168"/>
      <c r="F103" s="168"/>
      <c r="G103" s="168"/>
      <c r="H103" s="168"/>
      <c r="I103" s="169"/>
      <c r="J103" s="170">
        <f>J182</f>
        <v>0</v>
      </c>
      <c r="K103" s="166"/>
      <c r="L103" s="171"/>
    </row>
    <row r="104" spans="2:12" s="10" customFormat="1" ht="17.25" customHeight="1">
      <c r="B104" s="165"/>
      <c r="C104" s="166"/>
      <c r="D104" s="167" t="s">
        <v>364</v>
      </c>
      <c r="E104" s="168"/>
      <c r="F104" s="168"/>
      <c r="G104" s="168"/>
      <c r="H104" s="168"/>
      <c r="I104" s="169"/>
      <c r="J104" s="170">
        <f>J201</f>
        <v>0</v>
      </c>
      <c r="K104" s="166"/>
      <c r="L104" s="171"/>
    </row>
    <row r="105" spans="2:12" s="10" customFormat="1" ht="17.25" customHeight="1">
      <c r="B105" s="165"/>
      <c r="C105" s="166"/>
      <c r="D105" s="167" t="s">
        <v>156</v>
      </c>
      <c r="E105" s="168"/>
      <c r="F105" s="168"/>
      <c r="G105" s="168"/>
      <c r="H105" s="168"/>
      <c r="I105" s="169"/>
      <c r="J105" s="170">
        <f>J209</f>
        <v>0</v>
      </c>
      <c r="K105" s="166"/>
      <c r="L105" s="171"/>
    </row>
    <row r="106" spans="2:12" s="10" customFormat="1" ht="17.25" customHeight="1">
      <c r="B106" s="165"/>
      <c r="C106" s="166"/>
      <c r="D106" s="167" t="s">
        <v>365</v>
      </c>
      <c r="E106" s="168"/>
      <c r="F106" s="168"/>
      <c r="G106" s="168"/>
      <c r="H106" s="168"/>
      <c r="I106" s="169"/>
      <c r="J106" s="170">
        <f>J216</f>
        <v>0</v>
      </c>
      <c r="K106" s="166"/>
      <c r="L106" s="171"/>
    </row>
    <row r="107" spans="2:12" s="9" customFormat="1" ht="24.95" customHeight="1">
      <c r="B107" s="158"/>
      <c r="C107" s="159"/>
      <c r="D107" s="160" t="s">
        <v>158</v>
      </c>
      <c r="E107" s="161"/>
      <c r="F107" s="161"/>
      <c r="G107" s="161"/>
      <c r="H107" s="161"/>
      <c r="I107" s="162"/>
      <c r="J107" s="163">
        <f>J218</f>
        <v>0</v>
      </c>
      <c r="K107" s="159"/>
      <c r="L107" s="164"/>
    </row>
    <row r="108" spans="2:12" s="10" customFormat="1" ht="17.25" customHeight="1">
      <c r="B108" s="165"/>
      <c r="C108" s="166"/>
      <c r="D108" s="167" t="s">
        <v>366</v>
      </c>
      <c r="E108" s="168"/>
      <c r="F108" s="168"/>
      <c r="G108" s="168"/>
      <c r="H108" s="168"/>
      <c r="I108" s="169"/>
      <c r="J108" s="170">
        <f>J219</f>
        <v>0</v>
      </c>
      <c r="K108" s="166"/>
      <c r="L108" s="171"/>
    </row>
    <row r="109" spans="2:12" s="10" customFormat="1" ht="17.25" customHeight="1">
      <c r="B109" s="165"/>
      <c r="C109" s="166"/>
      <c r="D109" s="167" t="s">
        <v>367</v>
      </c>
      <c r="E109" s="168"/>
      <c r="F109" s="168"/>
      <c r="G109" s="168"/>
      <c r="H109" s="168"/>
      <c r="I109" s="169"/>
      <c r="J109" s="170">
        <f>J237</f>
        <v>0</v>
      </c>
      <c r="K109" s="166"/>
      <c r="L109" s="171"/>
    </row>
    <row r="110" spans="2:12" s="10" customFormat="1" ht="17.25" customHeight="1">
      <c r="B110" s="165"/>
      <c r="C110" s="166"/>
      <c r="D110" s="167" t="s">
        <v>368</v>
      </c>
      <c r="E110" s="168"/>
      <c r="F110" s="168"/>
      <c r="G110" s="168"/>
      <c r="H110" s="168"/>
      <c r="I110" s="169"/>
      <c r="J110" s="170">
        <f>J241</f>
        <v>0</v>
      </c>
      <c r="K110" s="166"/>
      <c r="L110" s="171"/>
    </row>
    <row r="111" spans="2:12" s="10" customFormat="1" ht="17.25" customHeight="1">
      <c r="B111" s="165"/>
      <c r="C111" s="166"/>
      <c r="D111" s="167" t="s">
        <v>369</v>
      </c>
      <c r="E111" s="168"/>
      <c r="F111" s="168"/>
      <c r="G111" s="168"/>
      <c r="H111" s="168"/>
      <c r="I111" s="169"/>
      <c r="J111" s="170">
        <f>J248</f>
        <v>0</v>
      </c>
      <c r="K111" s="166"/>
      <c r="L111" s="171"/>
    </row>
    <row r="112" spans="2:12" s="10" customFormat="1" ht="17.25" customHeight="1">
      <c r="B112" s="165"/>
      <c r="C112" s="166"/>
      <c r="D112" s="167" t="s">
        <v>159</v>
      </c>
      <c r="E112" s="168"/>
      <c r="F112" s="168"/>
      <c r="G112" s="168"/>
      <c r="H112" s="168"/>
      <c r="I112" s="169"/>
      <c r="J112" s="170">
        <f>J251</f>
        <v>0</v>
      </c>
      <c r="K112" s="166"/>
      <c r="L112" s="171"/>
    </row>
    <row r="113" spans="1:31" s="10" customFormat="1" ht="17.25" customHeight="1">
      <c r="B113" s="165"/>
      <c r="C113" s="166"/>
      <c r="D113" s="167" t="s">
        <v>160</v>
      </c>
      <c r="E113" s="168"/>
      <c r="F113" s="168"/>
      <c r="G113" s="168"/>
      <c r="H113" s="168"/>
      <c r="I113" s="169"/>
      <c r="J113" s="170">
        <f>J265</f>
        <v>0</v>
      </c>
      <c r="K113" s="166"/>
      <c r="L113" s="171"/>
    </row>
    <row r="114" spans="1:31" s="10" customFormat="1" ht="17.25" customHeight="1">
      <c r="B114" s="165"/>
      <c r="C114" s="166"/>
      <c r="D114" s="167" t="s">
        <v>161</v>
      </c>
      <c r="E114" s="168"/>
      <c r="F114" s="168"/>
      <c r="G114" s="168"/>
      <c r="H114" s="168"/>
      <c r="I114" s="169"/>
      <c r="J114" s="170">
        <f>J280</f>
        <v>0</v>
      </c>
      <c r="K114" s="166"/>
      <c r="L114" s="171"/>
    </row>
    <row r="115" spans="1:31" s="10" customFormat="1" ht="17.25" customHeight="1">
      <c r="B115" s="165"/>
      <c r="C115" s="166"/>
      <c r="D115" s="167" t="s">
        <v>370</v>
      </c>
      <c r="E115" s="168"/>
      <c r="F115" s="168"/>
      <c r="G115" s="168"/>
      <c r="H115" s="168"/>
      <c r="I115" s="169"/>
      <c r="J115" s="170">
        <f>J286</f>
        <v>0</v>
      </c>
      <c r="K115" s="166"/>
      <c r="L115" s="171"/>
    </row>
    <row r="116" spans="1:31" s="10" customFormat="1" ht="17.25" customHeight="1">
      <c r="B116" s="165"/>
      <c r="C116" s="166"/>
      <c r="D116" s="167" t="s">
        <v>371</v>
      </c>
      <c r="E116" s="168"/>
      <c r="F116" s="168"/>
      <c r="G116" s="168"/>
      <c r="H116" s="168"/>
      <c r="I116" s="169"/>
      <c r="J116" s="170">
        <f>J299</f>
        <v>0</v>
      </c>
      <c r="K116" s="166"/>
      <c r="L116" s="171"/>
    </row>
    <row r="117" spans="1:31" s="10" customFormat="1" ht="17.25" customHeight="1">
      <c r="B117" s="165"/>
      <c r="C117" s="166"/>
      <c r="D117" s="167" t="s">
        <v>372</v>
      </c>
      <c r="E117" s="168"/>
      <c r="F117" s="168"/>
      <c r="G117" s="168"/>
      <c r="H117" s="168"/>
      <c r="I117" s="169"/>
      <c r="J117" s="170">
        <f>J303</f>
        <v>0</v>
      </c>
      <c r="K117" s="166"/>
      <c r="L117" s="171"/>
    </row>
    <row r="118" spans="1:31" s="10" customFormat="1" ht="17.25" customHeight="1">
      <c r="B118" s="165"/>
      <c r="C118" s="166"/>
      <c r="D118" s="167" t="s">
        <v>373</v>
      </c>
      <c r="E118" s="168"/>
      <c r="F118" s="168"/>
      <c r="G118" s="168"/>
      <c r="H118" s="168"/>
      <c r="I118" s="169"/>
      <c r="J118" s="170">
        <f>J307</f>
        <v>0</v>
      </c>
      <c r="K118" s="166"/>
      <c r="L118" s="171"/>
    </row>
    <row r="119" spans="1:31" s="9" customFormat="1" ht="17.25" customHeight="1">
      <c r="B119" s="158"/>
      <c r="C119" s="159"/>
      <c r="D119" s="160" t="s">
        <v>374</v>
      </c>
      <c r="E119" s="161"/>
      <c r="F119" s="161"/>
      <c r="G119" s="161"/>
      <c r="H119" s="161"/>
      <c r="I119" s="162"/>
      <c r="J119" s="163">
        <f>J309</f>
        <v>0</v>
      </c>
      <c r="K119" s="159"/>
      <c r="L119" s="164"/>
    </row>
    <row r="120" spans="1:31" s="10" customFormat="1" ht="17.25" customHeight="1">
      <c r="B120" s="165"/>
      <c r="C120" s="166"/>
      <c r="D120" s="167" t="s">
        <v>375</v>
      </c>
      <c r="E120" s="168"/>
      <c r="F120" s="168"/>
      <c r="G120" s="168"/>
      <c r="H120" s="168"/>
      <c r="I120" s="169"/>
      <c r="J120" s="170">
        <f>J310</f>
        <v>0</v>
      </c>
      <c r="K120" s="166"/>
      <c r="L120" s="171"/>
    </row>
    <row r="121" spans="1:31" s="2" customFormat="1">
      <c r="A121" s="31"/>
      <c r="B121" s="32"/>
      <c r="C121" s="33"/>
      <c r="D121" s="33"/>
      <c r="E121" s="33"/>
      <c r="F121" s="33"/>
      <c r="G121" s="33"/>
      <c r="H121" s="33"/>
      <c r="I121" s="112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51"/>
      <c r="C122" s="52"/>
      <c r="D122" s="52"/>
      <c r="E122" s="52"/>
      <c r="F122" s="52"/>
      <c r="G122" s="52"/>
      <c r="H122" s="52"/>
      <c r="I122" s="149"/>
      <c r="J122" s="52"/>
      <c r="K122" s="52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6" spans="1:31" s="2" customFormat="1" ht="6.95" customHeight="1">
      <c r="A126" s="31"/>
      <c r="B126" s="53"/>
      <c r="C126" s="54"/>
      <c r="D126" s="54"/>
      <c r="E126" s="54"/>
      <c r="F126" s="54"/>
      <c r="G126" s="54"/>
      <c r="H126" s="54"/>
      <c r="I126" s="152"/>
      <c r="J126" s="54"/>
      <c r="K126" s="54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24.95" customHeight="1">
      <c r="A127" s="31"/>
      <c r="B127" s="32"/>
      <c r="C127" s="20" t="s">
        <v>109</v>
      </c>
      <c r="D127" s="33"/>
      <c r="E127" s="33"/>
      <c r="F127" s="33"/>
      <c r="G127" s="33"/>
      <c r="H127" s="33"/>
      <c r="I127" s="112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12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16</v>
      </c>
      <c r="D129" s="33"/>
      <c r="E129" s="33"/>
      <c r="F129" s="33"/>
      <c r="G129" s="33"/>
      <c r="H129" s="33"/>
      <c r="I129" s="112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6.5" customHeight="1">
      <c r="A130" s="31"/>
      <c r="B130" s="32"/>
      <c r="C130" s="33"/>
      <c r="D130" s="33"/>
      <c r="E130" s="275" t="str">
        <f>E7</f>
        <v>Rekonstrukce fasády a krovu, Divadlo Fr. Šrámka, PÍSEK</v>
      </c>
      <c r="F130" s="276"/>
      <c r="G130" s="276"/>
      <c r="H130" s="276"/>
      <c r="I130" s="112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2" customHeight="1">
      <c r="A131" s="31"/>
      <c r="B131" s="32"/>
      <c r="C131" s="26" t="s">
        <v>97</v>
      </c>
      <c r="D131" s="33"/>
      <c r="E131" s="33"/>
      <c r="F131" s="33"/>
      <c r="G131" s="33"/>
      <c r="H131" s="33"/>
      <c r="I131" s="112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6.5" customHeight="1">
      <c r="A132" s="31"/>
      <c r="B132" s="32"/>
      <c r="C132" s="33"/>
      <c r="D132" s="33"/>
      <c r="E132" s="259" t="str">
        <f>E9</f>
        <v>03 - STAVEBNÍ PRÁCE</v>
      </c>
      <c r="F132" s="274"/>
      <c r="G132" s="274"/>
      <c r="H132" s="274"/>
      <c r="I132" s="112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6.95" customHeight="1">
      <c r="A133" s="31"/>
      <c r="B133" s="32"/>
      <c r="C133" s="33"/>
      <c r="D133" s="33"/>
      <c r="E133" s="33"/>
      <c r="F133" s="33"/>
      <c r="G133" s="33"/>
      <c r="H133" s="33"/>
      <c r="I133" s="112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2" customHeight="1">
      <c r="A134" s="31"/>
      <c r="B134" s="32"/>
      <c r="C134" s="26" t="s">
        <v>22</v>
      </c>
      <c r="D134" s="33"/>
      <c r="E134" s="33"/>
      <c r="F134" s="24" t="str">
        <f>F12</f>
        <v>k.ú. Písek, č.parc 280/1, č.p. 69</v>
      </c>
      <c r="G134" s="33"/>
      <c r="H134" s="33"/>
      <c r="I134" s="114" t="s">
        <v>24</v>
      </c>
      <c r="J134" s="63" t="str">
        <f>IF(J12="","",J12)</f>
        <v>15. 5. 2020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6.95" customHeight="1">
      <c r="A135" s="31"/>
      <c r="B135" s="32"/>
      <c r="C135" s="33"/>
      <c r="D135" s="33"/>
      <c r="E135" s="33"/>
      <c r="F135" s="33"/>
      <c r="G135" s="33"/>
      <c r="H135" s="33"/>
      <c r="I135" s="112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5.2" customHeight="1">
      <c r="A136" s="31"/>
      <c r="B136" s="32"/>
      <c r="C136" s="26" t="s">
        <v>26</v>
      </c>
      <c r="D136" s="33"/>
      <c r="E136" s="33"/>
      <c r="F136" s="24" t="str">
        <f>E15</f>
        <v>Centrum kultury města Písek</v>
      </c>
      <c r="G136" s="33"/>
      <c r="H136" s="33"/>
      <c r="I136" s="114" t="s">
        <v>32</v>
      </c>
      <c r="J136" s="29" t="str">
        <f>E21</f>
        <v>GANEO s.r.o.</v>
      </c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5.2" customHeight="1">
      <c r="A137" s="31"/>
      <c r="B137" s="32"/>
      <c r="C137" s="26" t="s">
        <v>30</v>
      </c>
      <c r="D137" s="33"/>
      <c r="E137" s="33"/>
      <c r="F137" s="24" t="str">
        <f>IF(E18="","",E18)</f>
        <v>Vyplň údaj</v>
      </c>
      <c r="G137" s="33"/>
      <c r="H137" s="33"/>
      <c r="I137" s="114" t="s">
        <v>35</v>
      </c>
      <c r="J137" s="29" t="str">
        <f>E24</f>
        <v>Vladimír Mrázek</v>
      </c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2" customFormat="1" ht="10.35" customHeight="1">
      <c r="A138" s="31"/>
      <c r="B138" s="32"/>
      <c r="C138" s="33"/>
      <c r="D138" s="33"/>
      <c r="E138" s="33"/>
      <c r="F138" s="33"/>
      <c r="G138" s="33"/>
      <c r="H138" s="33"/>
      <c r="I138" s="112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11" customFormat="1" ht="29.25" customHeight="1">
      <c r="A139" s="172"/>
      <c r="B139" s="173"/>
      <c r="C139" s="174" t="s">
        <v>110</v>
      </c>
      <c r="D139" s="175" t="s">
        <v>64</v>
      </c>
      <c r="E139" s="175" t="s">
        <v>60</v>
      </c>
      <c r="F139" s="175" t="s">
        <v>61</v>
      </c>
      <c r="G139" s="175" t="s">
        <v>111</v>
      </c>
      <c r="H139" s="175" t="s">
        <v>112</v>
      </c>
      <c r="I139" s="176" t="s">
        <v>113</v>
      </c>
      <c r="J139" s="175" t="s">
        <v>101</v>
      </c>
      <c r="K139" s="177" t="s">
        <v>114</v>
      </c>
      <c r="L139" s="178"/>
      <c r="M139" s="72" t="s">
        <v>1</v>
      </c>
      <c r="N139" s="73" t="s">
        <v>43</v>
      </c>
      <c r="O139" s="73" t="s">
        <v>115</v>
      </c>
      <c r="P139" s="73" t="s">
        <v>116</v>
      </c>
      <c r="Q139" s="73" t="s">
        <v>117</v>
      </c>
      <c r="R139" s="73" t="s">
        <v>118</v>
      </c>
      <c r="S139" s="73" t="s">
        <v>119</v>
      </c>
      <c r="T139" s="74" t="s">
        <v>120</v>
      </c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1:65" s="2" customFormat="1" ht="22.9" customHeight="1">
      <c r="A140" s="31"/>
      <c r="B140" s="32"/>
      <c r="C140" s="79" t="s">
        <v>121</v>
      </c>
      <c r="D140" s="33"/>
      <c r="E140" s="33"/>
      <c r="F140" s="33"/>
      <c r="G140" s="33"/>
      <c r="H140" s="33"/>
      <c r="I140" s="112"/>
      <c r="J140" s="179">
        <f>BK140</f>
        <v>0</v>
      </c>
      <c r="K140" s="33"/>
      <c r="L140" s="36"/>
      <c r="M140" s="75"/>
      <c r="N140" s="180"/>
      <c r="O140" s="76"/>
      <c r="P140" s="181">
        <f>P141+P218+P309</f>
        <v>0</v>
      </c>
      <c r="Q140" s="76"/>
      <c r="R140" s="181">
        <f>R141+R218+R309</f>
        <v>83.868757450000004</v>
      </c>
      <c r="S140" s="76"/>
      <c r="T140" s="182">
        <f>T141+T218+T309</f>
        <v>8.0000000000000007E-5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78</v>
      </c>
      <c r="AU140" s="14" t="s">
        <v>103</v>
      </c>
      <c r="BK140" s="183">
        <f>BK141+BK218+BK309</f>
        <v>0</v>
      </c>
    </row>
    <row r="141" spans="1:65" s="12" customFormat="1" ht="25.9" customHeight="1">
      <c r="B141" s="184"/>
      <c r="C141" s="185"/>
      <c r="D141" s="186" t="s">
        <v>78</v>
      </c>
      <c r="E141" s="187" t="s">
        <v>162</v>
      </c>
      <c r="F141" s="187" t="s">
        <v>163</v>
      </c>
      <c r="G141" s="185"/>
      <c r="H141" s="185"/>
      <c r="I141" s="188"/>
      <c r="J141" s="189">
        <f>BK141</f>
        <v>0</v>
      </c>
      <c r="K141" s="185"/>
      <c r="L141" s="190"/>
      <c r="M141" s="191"/>
      <c r="N141" s="192"/>
      <c r="O141" s="192"/>
      <c r="P141" s="193">
        <f>P142+P155+P162+P168+P171+P182+P201+P209+P216</f>
        <v>0</v>
      </c>
      <c r="Q141" s="192"/>
      <c r="R141" s="193">
        <f>R142+R155+R162+R168+R171+R182+R201+R209+R216</f>
        <v>66.464024460000005</v>
      </c>
      <c r="S141" s="192"/>
      <c r="T141" s="194">
        <f>T142+T155+T162+T168+T171+T182+T201+T209+T216</f>
        <v>8.0000000000000007E-5</v>
      </c>
      <c r="AR141" s="195" t="s">
        <v>87</v>
      </c>
      <c r="AT141" s="196" t="s">
        <v>78</v>
      </c>
      <c r="AU141" s="196" t="s">
        <v>79</v>
      </c>
      <c r="AY141" s="195" t="s">
        <v>125</v>
      </c>
      <c r="BK141" s="197">
        <f>BK142+BK155+BK162+BK168+BK171+BK182+BK201+BK209+BK216</f>
        <v>0</v>
      </c>
    </row>
    <row r="142" spans="1:65" s="12" customFormat="1" ht="22.9" customHeight="1">
      <c r="B142" s="184"/>
      <c r="C142" s="185"/>
      <c r="D142" s="186" t="s">
        <v>78</v>
      </c>
      <c r="E142" s="198" t="s">
        <v>87</v>
      </c>
      <c r="F142" s="198" t="s">
        <v>164</v>
      </c>
      <c r="G142" s="185"/>
      <c r="H142" s="185"/>
      <c r="I142" s="188"/>
      <c r="J142" s="199">
        <f>BK142</f>
        <v>0</v>
      </c>
      <c r="K142" s="185"/>
      <c r="L142" s="190"/>
      <c r="M142" s="191"/>
      <c r="N142" s="192"/>
      <c r="O142" s="192"/>
      <c r="P142" s="193">
        <f>SUM(P143:P154)</f>
        <v>0</v>
      </c>
      <c r="Q142" s="192"/>
      <c r="R142" s="193">
        <f>SUM(R143:R154)</f>
        <v>1.905E-3</v>
      </c>
      <c r="S142" s="192"/>
      <c r="T142" s="194">
        <f>SUM(T143:T154)</f>
        <v>0</v>
      </c>
      <c r="AR142" s="195" t="s">
        <v>87</v>
      </c>
      <c r="AT142" s="196" t="s">
        <v>78</v>
      </c>
      <c r="AU142" s="196" t="s">
        <v>87</v>
      </c>
      <c r="AY142" s="195" t="s">
        <v>125</v>
      </c>
      <c r="BK142" s="197">
        <f>SUM(BK143:BK154)</f>
        <v>0</v>
      </c>
    </row>
    <row r="143" spans="1:65" s="2" customFormat="1" ht="16.5" customHeight="1">
      <c r="A143" s="31"/>
      <c r="B143" s="32"/>
      <c r="C143" s="200" t="s">
        <v>87</v>
      </c>
      <c r="D143" s="200" t="s">
        <v>128</v>
      </c>
      <c r="E143" s="201" t="s">
        <v>376</v>
      </c>
      <c r="F143" s="202" t="s">
        <v>377</v>
      </c>
      <c r="G143" s="203" t="s">
        <v>197</v>
      </c>
      <c r="H143" s="204">
        <v>4.6399999999999997</v>
      </c>
      <c r="I143" s="205"/>
      <c r="J143" s="206">
        <f t="shared" ref="J143:J154" si="0">ROUND(I143*H143,2)</f>
        <v>0</v>
      </c>
      <c r="K143" s="202" t="s">
        <v>167</v>
      </c>
      <c r="L143" s="36"/>
      <c r="M143" s="207" t="s">
        <v>1</v>
      </c>
      <c r="N143" s="208" t="s">
        <v>44</v>
      </c>
      <c r="O143" s="68"/>
      <c r="P143" s="209">
        <f t="shared" ref="P143:P154" si="1">O143*H143</f>
        <v>0</v>
      </c>
      <c r="Q143" s="209">
        <v>0</v>
      </c>
      <c r="R143" s="209">
        <f t="shared" ref="R143:R154" si="2">Q143*H143</f>
        <v>0</v>
      </c>
      <c r="S143" s="209">
        <v>0</v>
      </c>
      <c r="T143" s="210">
        <f t="shared" ref="T143:T154" si="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144</v>
      </c>
      <c r="AT143" s="211" t="s">
        <v>128</v>
      </c>
      <c r="AU143" s="211" t="s">
        <v>89</v>
      </c>
      <c r="AY143" s="14" t="s">
        <v>125</v>
      </c>
      <c r="BE143" s="212">
        <f t="shared" ref="BE143:BE154" si="4">IF(N143="základní",J143,0)</f>
        <v>0</v>
      </c>
      <c r="BF143" s="212">
        <f t="shared" ref="BF143:BF154" si="5">IF(N143="snížená",J143,0)</f>
        <v>0</v>
      </c>
      <c r="BG143" s="212">
        <f t="shared" ref="BG143:BG154" si="6">IF(N143="zákl. přenesená",J143,0)</f>
        <v>0</v>
      </c>
      <c r="BH143" s="212">
        <f t="shared" ref="BH143:BH154" si="7">IF(N143="sníž. přenesená",J143,0)</f>
        <v>0</v>
      </c>
      <c r="BI143" s="212">
        <f t="shared" ref="BI143:BI154" si="8">IF(N143="nulová",J143,0)</f>
        <v>0</v>
      </c>
      <c r="BJ143" s="14" t="s">
        <v>87</v>
      </c>
      <c r="BK143" s="212">
        <f t="shared" ref="BK143:BK154" si="9">ROUND(I143*H143,2)</f>
        <v>0</v>
      </c>
      <c r="BL143" s="14" t="s">
        <v>144</v>
      </c>
      <c r="BM143" s="211" t="s">
        <v>378</v>
      </c>
    </row>
    <row r="144" spans="1:65" s="2" customFormat="1" ht="16.5" customHeight="1">
      <c r="A144" s="31"/>
      <c r="B144" s="32"/>
      <c r="C144" s="200" t="s">
        <v>89</v>
      </c>
      <c r="D144" s="200" t="s">
        <v>128</v>
      </c>
      <c r="E144" s="201" t="s">
        <v>379</v>
      </c>
      <c r="F144" s="202" t="s">
        <v>380</v>
      </c>
      <c r="G144" s="203" t="s">
        <v>197</v>
      </c>
      <c r="H144" s="204">
        <v>56.97</v>
      </c>
      <c r="I144" s="205"/>
      <c r="J144" s="206">
        <f t="shared" si="0"/>
        <v>0</v>
      </c>
      <c r="K144" s="202" t="s">
        <v>167</v>
      </c>
      <c r="L144" s="36"/>
      <c r="M144" s="207" t="s">
        <v>1</v>
      </c>
      <c r="N144" s="208" t="s">
        <v>44</v>
      </c>
      <c r="O144" s="68"/>
      <c r="P144" s="209">
        <f t="shared" si="1"/>
        <v>0</v>
      </c>
      <c r="Q144" s="209">
        <v>0</v>
      </c>
      <c r="R144" s="209">
        <f t="shared" si="2"/>
        <v>0</v>
      </c>
      <c r="S144" s="209">
        <v>0</v>
      </c>
      <c r="T144" s="21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1" t="s">
        <v>144</v>
      </c>
      <c r="AT144" s="211" t="s">
        <v>128</v>
      </c>
      <c r="AU144" s="211" t="s">
        <v>89</v>
      </c>
      <c r="AY144" s="14" t="s">
        <v>125</v>
      </c>
      <c r="BE144" s="212">
        <f t="shared" si="4"/>
        <v>0</v>
      </c>
      <c r="BF144" s="212">
        <f t="shared" si="5"/>
        <v>0</v>
      </c>
      <c r="BG144" s="212">
        <f t="shared" si="6"/>
        <v>0</v>
      </c>
      <c r="BH144" s="212">
        <f t="shared" si="7"/>
        <v>0</v>
      </c>
      <c r="BI144" s="212">
        <f t="shared" si="8"/>
        <v>0</v>
      </c>
      <c r="BJ144" s="14" t="s">
        <v>87</v>
      </c>
      <c r="BK144" s="212">
        <f t="shared" si="9"/>
        <v>0</v>
      </c>
      <c r="BL144" s="14" t="s">
        <v>144</v>
      </c>
      <c r="BM144" s="211" t="s">
        <v>381</v>
      </c>
    </row>
    <row r="145" spans="1:65" s="2" customFormat="1" ht="16.5" customHeight="1">
      <c r="A145" s="31"/>
      <c r="B145" s="32"/>
      <c r="C145" s="200" t="s">
        <v>140</v>
      </c>
      <c r="D145" s="200" t="s">
        <v>128</v>
      </c>
      <c r="E145" s="201" t="s">
        <v>382</v>
      </c>
      <c r="F145" s="202" t="s">
        <v>383</v>
      </c>
      <c r="G145" s="203" t="s">
        <v>197</v>
      </c>
      <c r="H145" s="204">
        <v>44.68</v>
      </c>
      <c r="I145" s="205"/>
      <c r="J145" s="206">
        <f t="shared" si="0"/>
        <v>0</v>
      </c>
      <c r="K145" s="202" t="s">
        <v>167</v>
      </c>
      <c r="L145" s="36"/>
      <c r="M145" s="207" t="s">
        <v>1</v>
      </c>
      <c r="N145" s="208" t="s">
        <v>44</v>
      </c>
      <c r="O145" s="68"/>
      <c r="P145" s="209">
        <f t="shared" si="1"/>
        <v>0</v>
      </c>
      <c r="Q145" s="209">
        <v>0</v>
      </c>
      <c r="R145" s="209">
        <f t="shared" si="2"/>
        <v>0</v>
      </c>
      <c r="S145" s="209">
        <v>0</v>
      </c>
      <c r="T145" s="210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144</v>
      </c>
      <c r="AT145" s="211" t="s">
        <v>128</v>
      </c>
      <c r="AU145" s="211" t="s">
        <v>89</v>
      </c>
      <c r="AY145" s="14" t="s">
        <v>125</v>
      </c>
      <c r="BE145" s="212">
        <f t="shared" si="4"/>
        <v>0</v>
      </c>
      <c r="BF145" s="212">
        <f t="shared" si="5"/>
        <v>0</v>
      </c>
      <c r="BG145" s="212">
        <f t="shared" si="6"/>
        <v>0</v>
      </c>
      <c r="BH145" s="212">
        <f t="shared" si="7"/>
        <v>0</v>
      </c>
      <c r="BI145" s="212">
        <f t="shared" si="8"/>
        <v>0</v>
      </c>
      <c r="BJ145" s="14" t="s">
        <v>87</v>
      </c>
      <c r="BK145" s="212">
        <f t="shared" si="9"/>
        <v>0</v>
      </c>
      <c r="BL145" s="14" t="s">
        <v>144</v>
      </c>
      <c r="BM145" s="211" t="s">
        <v>384</v>
      </c>
    </row>
    <row r="146" spans="1:65" s="2" customFormat="1" ht="16.5" customHeight="1">
      <c r="A146" s="31"/>
      <c r="B146" s="32"/>
      <c r="C146" s="200" t="s">
        <v>144</v>
      </c>
      <c r="D146" s="200" t="s">
        <v>128</v>
      </c>
      <c r="E146" s="201" t="s">
        <v>385</v>
      </c>
      <c r="F146" s="202" t="s">
        <v>386</v>
      </c>
      <c r="G146" s="203" t="s">
        <v>197</v>
      </c>
      <c r="H146" s="204">
        <v>16.93</v>
      </c>
      <c r="I146" s="205"/>
      <c r="J146" s="206">
        <f t="shared" si="0"/>
        <v>0</v>
      </c>
      <c r="K146" s="202" t="s">
        <v>167</v>
      </c>
      <c r="L146" s="36"/>
      <c r="M146" s="207" t="s">
        <v>1</v>
      </c>
      <c r="N146" s="208" t="s">
        <v>44</v>
      </c>
      <c r="O146" s="68"/>
      <c r="P146" s="209">
        <f t="shared" si="1"/>
        <v>0</v>
      </c>
      <c r="Q146" s="209">
        <v>0</v>
      </c>
      <c r="R146" s="209">
        <f t="shared" si="2"/>
        <v>0</v>
      </c>
      <c r="S146" s="209">
        <v>0</v>
      </c>
      <c r="T146" s="210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1" t="s">
        <v>144</v>
      </c>
      <c r="AT146" s="211" t="s">
        <v>128</v>
      </c>
      <c r="AU146" s="211" t="s">
        <v>89</v>
      </c>
      <c r="AY146" s="14" t="s">
        <v>125</v>
      </c>
      <c r="BE146" s="212">
        <f t="shared" si="4"/>
        <v>0</v>
      </c>
      <c r="BF146" s="212">
        <f t="shared" si="5"/>
        <v>0</v>
      </c>
      <c r="BG146" s="212">
        <f t="shared" si="6"/>
        <v>0</v>
      </c>
      <c r="BH146" s="212">
        <f t="shared" si="7"/>
        <v>0</v>
      </c>
      <c r="BI146" s="212">
        <f t="shared" si="8"/>
        <v>0</v>
      </c>
      <c r="BJ146" s="14" t="s">
        <v>87</v>
      </c>
      <c r="BK146" s="212">
        <f t="shared" si="9"/>
        <v>0</v>
      </c>
      <c r="BL146" s="14" t="s">
        <v>144</v>
      </c>
      <c r="BM146" s="211" t="s">
        <v>387</v>
      </c>
    </row>
    <row r="147" spans="1:65" s="2" customFormat="1" ht="16.5" customHeight="1">
      <c r="A147" s="31"/>
      <c r="B147" s="32"/>
      <c r="C147" s="200" t="s">
        <v>124</v>
      </c>
      <c r="D147" s="200" t="s">
        <v>128</v>
      </c>
      <c r="E147" s="201" t="s">
        <v>388</v>
      </c>
      <c r="F147" s="202" t="s">
        <v>389</v>
      </c>
      <c r="G147" s="203" t="s">
        <v>197</v>
      </c>
      <c r="H147" s="204">
        <v>44.68</v>
      </c>
      <c r="I147" s="205"/>
      <c r="J147" s="206">
        <f t="shared" si="0"/>
        <v>0</v>
      </c>
      <c r="K147" s="202" t="s">
        <v>167</v>
      </c>
      <c r="L147" s="36"/>
      <c r="M147" s="207" t="s">
        <v>1</v>
      </c>
      <c r="N147" s="208" t="s">
        <v>44</v>
      </c>
      <c r="O147" s="68"/>
      <c r="P147" s="209">
        <f t="shared" si="1"/>
        <v>0</v>
      </c>
      <c r="Q147" s="209">
        <v>0</v>
      </c>
      <c r="R147" s="209">
        <f t="shared" si="2"/>
        <v>0</v>
      </c>
      <c r="S147" s="209">
        <v>0</v>
      </c>
      <c r="T147" s="210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144</v>
      </c>
      <c r="AT147" s="211" t="s">
        <v>128</v>
      </c>
      <c r="AU147" s="211" t="s">
        <v>89</v>
      </c>
      <c r="AY147" s="14" t="s">
        <v>125</v>
      </c>
      <c r="BE147" s="212">
        <f t="shared" si="4"/>
        <v>0</v>
      </c>
      <c r="BF147" s="212">
        <f t="shared" si="5"/>
        <v>0</v>
      </c>
      <c r="BG147" s="212">
        <f t="shared" si="6"/>
        <v>0</v>
      </c>
      <c r="BH147" s="212">
        <f t="shared" si="7"/>
        <v>0</v>
      </c>
      <c r="BI147" s="212">
        <f t="shared" si="8"/>
        <v>0</v>
      </c>
      <c r="BJ147" s="14" t="s">
        <v>87</v>
      </c>
      <c r="BK147" s="212">
        <f t="shared" si="9"/>
        <v>0</v>
      </c>
      <c r="BL147" s="14" t="s">
        <v>144</v>
      </c>
      <c r="BM147" s="211" t="s">
        <v>390</v>
      </c>
    </row>
    <row r="148" spans="1:65" s="2" customFormat="1" ht="16.5" customHeight="1">
      <c r="A148" s="31"/>
      <c r="B148" s="32"/>
      <c r="C148" s="200" t="s">
        <v>186</v>
      </c>
      <c r="D148" s="200" t="s">
        <v>128</v>
      </c>
      <c r="E148" s="201" t="s">
        <v>391</v>
      </c>
      <c r="F148" s="202" t="s">
        <v>392</v>
      </c>
      <c r="G148" s="203" t="s">
        <v>197</v>
      </c>
      <c r="H148" s="204">
        <v>16.93</v>
      </c>
      <c r="I148" s="205"/>
      <c r="J148" s="206">
        <f t="shared" si="0"/>
        <v>0</v>
      </c>
      <c r="K148" s="202" t="s">
        <v>167</v>
      </c>
      <c r="L148" s="36"/>
      <c r="M148" s="207" t="s">
        <v>1</v>
      </c>
      <c r="N148" s="208" t="s">
        <v>44</v>
      </c>
      <c r="O148" s="68"/>
      <c r="P148" s="209">
        <f t="shared" si="1"/>
        <v>0</v>
      </c>
      <c r="Q148" s="209">
        <v>0</v>
      </c>
      <c r="R148" s="209">
        <f t="shared" si="2"/>
        <v>0</v>
      </c>
      <c r="S148" s="209">
        <v>0</v>
      </c>
      <c r="T148" s="210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144</v>
      </c>
      <c r="AT148" s="211" t="s">
        <v>128</v>
      </c>
      <c r="AU148" s="211" t="s">
        <v>89</v>
      </c>
      <c r="AY148" s="14" t="s">
        <v>125</v>
      </c>
      <c r="BE148" s="212">
        <f t="shared" si="4"/>
        <v>0</v>
      </c>
      <c r="BF148" s="212">
        <f t="shared" si="5"/>
        <v>0</v>
      </c>
      <c r="BG148" s="212">
        <f t="shared" si="6"/>
        <v>0</v>
      </c>
      <c r="BH148" s="212">
        <f t="shared" si="7"/>
        <v>0</v>
      </c>
      <c r="BI148" s="212">
        <f t="shared" si="8"/>
        <v>0</v>
      </c>
      <c r="BJ148" s="14" t="s">
        <v>87</v>
      </c>
      <c r="BK148" s="212">
        <f t="shared" si="9"/>
        <v>0</v>
      </c>
      <c r="BL148" s="14" t="s">
        <v>144</v>
      </c>
      <c r="BM148" s="211" t="s">
        <v>393</v>
      </c>
    </row>
    <row r="149" spans="1:65" s="2" customFormat="1" ht="16.5" customHeight="1">
      <c r="A149" s="31"/>
      <c r="B149" s="32"/>
      <c r="C149" s="200" t="s">
        <v>190</v>
      </c>
      <c r="D149" s="200" t="s">
        <v>128</v>
      </c>
      <c r="E149" s="201" t="s">
        <v>394</v>
      </c>
      <c r="F149" s="202" t="s">
        <v>395</v>
      </c>
      <c r="G149" s="203" t="s">
        <v>283</v>
      </c>
      <c r="H149" s="204">
        <v>28.780999999999999</v>
      </c>
      <c r="I149" s="205"/>
      <c r="J149" s="206">
        <f t="shared" si="0"/>
        <v>0</v>
      </c>
      <c r="K149" s="202" t="s">
        <v>167</v>
      </c>
      <c r="L149" s="36"/>
      <c r="M149" s="207" t="s">
        <v>1</v>
      </c>
      <c r="N149" s="208" t="s">
        <v>44</v>
      </c>
      <c r="O149" s="68"/>
      <c r="P149" s="209">
        <f t="shared" si="1"/>
        <v>0</v>
      </c>
      <c r="Q149" s="209">
        <v>0</v>
      </c>
      <c r="R149" s="209">
        <f t="shared" si="2"/>
        <v>0</v>
      </c>
      <c r="S149" s="209">
        <v>0</v>
      </c>
      <c r="T149" s="210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1" t="s">
        <v>144</v>
      </c>
      <c r="AT149" s="211" t="s">
        <v>128</v>
      </c>
      <c r="AU149" s="211" t="s">
        <v>89</v>
      </c>
      <c r="AY149" s="14" t="s">
        <v>125</v>
      </c>
      <c r="BE149" s="212">
        <f t="shared" si="4"/>
        <v>0</v>
      </c>
      <c r="BF149" s="212">
        <f t="shared" si="5"/>
        <v>0</v>
      </c>
      <c r="BG149" s="212">
        <f t="shared" si="6"/>
        <v>0</v>
      </c>
      <c r="BH149" s="212">
        <f t="shared" si="7"/>
        <v>0</v>
      </c>
      <c r="BI149" s="212">
        <f t="shared" si="8"/>
        <v>0</v>
      </c>
      <c r="BJ149" s="14" t="s">
        <v>87</v>
      </c>
      <c r="BK149" s="212">
        <f t="shared" si="9"/>
        <v>0</v>
      </c>
      <c r="BL149" s="14" t="s">
        <v>144</v>
      </c>
      <c r="BM149" s="211" t="s">
        <v>396</v>
      </c>
    </row>
    <row r="150" spans="1:65" s="2" customFormat="1" ht="16.5" customHeight="1">
      <c r="A150" s="31"/>
      <c r="B150" s="32"/>
      <c r="C150" s="200" t="s">
        <v>194</v>
      </c>
      <c r="D150" s="200" t="s">
        <v>128</v>
      </c>
      <c r="E150" s="201" t="s">
        <v>397</v>
      </c>
      <c r="F150" s="202" t="s">
        <v>398</v>
      </c>
      <c r="G150" s="203" t="s">
        <v>197</v>
      </c>
      <c r="H150" s="204">
        <v>44.68</v>
      </c>
      <c r="I150" s="205"/>
      <c r="J150" s="206">
        <f t="shared" si="0"/>
        <v>0</v>
      </c>
      <c r="K150" s="202" t="s">
        <v>167</v>
      </c>
      <c r="L150" s="36"/>
      <c r="M150" s="207" t="s">
        <v>1</v>
      </c>
      <c r="N150" s="208" t="s">
        <v>44</v>
      </c>
      <c r="O150" s="68"/>
      <c r="P150" s="209">
        <f t="shared" si="1"/>
        <v>0</v>
      </c>
      <c r="Q150" s="209">
        <v>0</v>
      </c>
      <c r="R150" s="209">
        <f t="shared" si="2"/>
        <v>0</v>
      </c>
      <c r="S150" s="209">
        <v>0</v>
      </c>
      <c r="T150" s="210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1" t="s">
        <v>144</v>
      </c>
      <c r="AT150" s="211" t="s">
        <v>128</v>
      </c>
      <c r="AU150" s="211" t="s">
        <v>89</v>
      </c>
      <c r="AY150" s="14" t="s">
        <v>125</v>
      </c>
      <c r="BE150" s="212">
        <f t="shared" si="4"/>
        <v>0</v>
      </c>
      <c r="BF150" s="212">
        <f t="shared" si="5"/>
        <v>0</v>
      </c>
      <c r="BG150" s="212">
        <f t="shared" si="6"/>
        <v>0</v>
      </c>
      <c r="BH150" s="212">
        <f t="shared" si="7"/>
        <v>0</v>
      </c>
      <c r="BI150" s="212">
        <f t="shared" si="8"/>
        <v>0</v>
      </c>
      <c r="BJ150" s="14" t="s">
        <v>87</v>
      </c>
      <c r="BK150" s="212">
        <f t="shared" si="9"/>
        <v>0</v>
      </c>
      <c r="BL150" s="14" t="s">
        <v>144</v>
      </c>
      <c r="BM150" s="211" t="s">
        <v>399</v>
      </c>
    </row>
    <row r="151" spans="1:65" s="2" customFormat="1" ht="16.5" customHeight="1">
      <c r="A151" s="31"/>
      <c r="B151" s="32"/>
      <c r="C151" s="200" t="s">
        <v>177</v>
      </c>
      <c r="D151" s="200" t="s">
        <v>128</v>
      </c>
      <c r="E151" s="201" t="s">
        <v>400</v>
      </c>
      <c r="F151" s="202" t="s">
        <v>401</v>
      </c>
      <c r="G151" s="203" t="s">
        <v>171</v>
      </c>
      <c r="H151" s="204">
        <v>127</v>
      </c>
      <c r="I151" s="205"/>
      <c r="J151" s="206">
        <f t="shared" si="0"/>
        <v>0</v>
      </c>
      <c r="K151" s="202" t="s">
        <v>167</v>
      </c>
      <c r="L151" s="36"/>
      <c r="M151" s="207" t="s">
        <v>1</v>
      </c>
      <c r="N151" s="208" t="s">
        <v>44</v>
      </c>
      <c r="O151" s="68"/>
      <c r="P151" s="209">
        <f t="shared" si="1"/>
        <v>0</v>
      </c>
      <c r="Q151" s="209">
        <v>0</v>
      </c>
      <c r="R151" s="209">
        <f t="shared" si="2"/>
        <v>0</v>
      </c>
      <c r="S151" s="209">
        <v>0</v>
      </c>
      <c r="T151" s="210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1" t="s">
        <v>144</v>
      </c>
      <c r="AT151" s="211" t="s">
        <v>128</v>
      </c>
      <c r="AU151" s="211" t="s">
        <v>89</v>
      </c>
      <c r="AY151" s="14" t="s">
        <v>125</v>
      </c>
      <c r="BE151" s="212">
        <f t="shared" si="4"/>
        <v>0</v>
      </c>
      <c r="BF151" s="212">
        <f t="shared" si="5"/>
        <v>0</v>
      </c>
      <c r="BG151" s="212">
        <f t="shared" si="6"/>
        <v>0</v>
      </c>
      <c r="BH151" s="212">
        <f t="shared" si="7"/>
        <v>0</v>
      </c>
      <c r="BI151" s="212">
        <f t="shared" si="8"/>
        <v>0</v>
      </c>
      <c r="BJ151" s="14" t="s">
        <v>87</v>
      </c>
      <c r="BK151" s="212">
        <f t="shared" si="9"/>
        <v>0</v>
      </c>
      <c r="BL151" s="14" t="s">
        <v>144</v>
      </c>
      <c r="BM151" s="211" t="s">
        <v>402</v>
      </c>
    </row>
    <row r="152" spans="1:65" s="2" customFormat="1" ht="16.5" customHeight="1">
      <c r="A152" s="31"/>
      <c r="B152" s="32"/>
      <c r="C152" s="222" t="s">
        <v>202</v>
      </c>
      <c r="D152" s="222" t="s">
        <v>403</v>
      </c>
      <c r="E152" s="223" t="s">
        <v>404</v>
      </c>
      <c r="F152" s="224" t="s">
        <v>405</v>
      </c>
      <c r="G152" s="225" t="s">
        <v>406</v>
      </c>
      <c r="H152" s="226">
        <v>1.905</v>
      </c>
      <c r="I152" s="227"/>
      <c r="J152" s="228">
        <f t="shared" si="0"/>
        <v>0</v>
      </c>
      <c r="K152" s="224" t="s">
        <v>167</v>
      </c>
      <c r="L152" s="229"/>
      <c r="M152" s="230" t="s">
        <v>1</v>
      </c>
      <c r="N152" s="231" t="s">
        <v>44</v>
      </c>
      <c r="O152" s="68"/>
      <c r="P152" s="209">
        <f t="shared" si="1"/>
        <v>0</v>
      </c>
      <c r="Q152" s="209">
        <v>1E-3</v>
      </c>
      <c r="R152" s="209">
        <f t="shared" si="2"/>
        <v>1.905E-3</v>
      </c>
      <c r="S152" s="209">
        <v>0</v>
      </c>
      <c r="T152" s="210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1" t="s">
        <v>194</v>
      </c>
      <c r="AT152" s="211" t="s">
        <v>403</v>
      </c>
      <c r="AU152" s="211" t="s">
        <v>89</v>
      </c>
      <c r="AY152" s="14" t="s">
        <v>125</v>
      </c>
      <c r="BE152" s="212">
        <f t="shared" si="4"/>
        <v>0</v>
      </c>
      <c r="BF152" s="212">
        <f t="shared" si="5"/>
        <v>0</v>
      </c>
      <c r="BG152" s="212">
        <f t="shared" si="6"/>
        <v>0</v>
      </c>
      <c r="BH152" s="212">
        <f t="shared" si="7"/>
        <v>0</v>
      </c>
      <c r="BI152" s="212">
        <f t="shared" si="8"/>
        <v>0</v>
      </c>
      <c r="BJ152" s="14" t="s">
        <v>87</v>
      </c>
      <c r="BK152" s="212">
        <f t="shared" si="9"/>
        <v>0</v>
      </c>
      <c r="BL152" s="14" t="s">
        <v>144</v>
      </c>
      <c r="BM152" s="211" t="s">
        <v>407</v>
      </c>
    </row>
    <row r="153" spans="1:65" s="2" customFormat="1" ht="16.5" customHeight="1">
      <c r="A153" s="31"/>
      <c r="B153" s="32"/>
      <c r="C153" s="200" t="s">
        <v>206</v>
      </c>
      <c r="D153" s="200" t="s">
        <v>128</v>
      </c>
      <c r="E153" s="201" t="s">
        <v>408</v>
      </c>
      <c r="F153" s="202" t="s">
        <v>409</v>
      </c>
      <c r="G153" s="203" t="s">
        <v>171</v>
      </c>
      <c r="H153" s="204">
        <v>46.5</v>
      </c>
      <c r="I153" s="205"/>
      <c r="J153" s="206">
        <f t="shared" si="0"/>
        <v>0</v>
      </c>
      <c r="K153" s="202" t="s">
        <v>167</v>
      </c>
      <c r="L153" s="36"/>
      <c r="M153" s="207" t="s">
        <v>1</v>
      </c>
      <c r="N153" s="208" t="s">
        <v>44</v>
      </c>
      <c r="O153" s="68"/>
      <c r="P153" s="209">
        <f t="shared" si="1"/>
        <v>0</v>
      </c>
      <c r="Q153" s="209">
        <v>0</v>
      </c>
      <c r="R153" s="209">
        <f t="shared" si="2"/>
        <v>0</v>
      </c>
      <c r="S153" s="209">
        <v>0</v>
      </c>
      <c r="T153" s="210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1" t="s">
        <v>144</v>
      </c>
      <c r="AT153" s="211" t="s">
        <v>128</v>
      </c>
      <c r="AU153" s="211" t="s">
        <v>89</v>
      </c>
      <c r="AY153" s="14" t="s">
        <v>125</v>
      </c>
      <c r="BE153" s="212">
        <f t="shared" si="4"/>
        <v>0</v>
      </c>
      <c r="BF153" s="212">
        <f t="shared" si="5"/>
        <v>0</v>
      </c>
      <c r="BG153" s="212">
        <f t="shared" si="6"/>
        <v>0</v>
      </c>
      <c r="BH153" s="212">
        <f t="shared" si="7"/>
        <v>0</v>
      </c>
      <c r="BI153" s="212">
        <f t="shared" si="8"/>
        <v>0</v>
      </c>
      <c r="BJ153" s="14" t="s">
        <v>87</v>
      </c>
      <c r="BK153" s="212">
        <f t="shared" si="9"/>
        <v>0</v>
      </c>
      <c r="BL153" s="14" t="s">
        <v>144</v>
      </c>
      <c r="BM153" s="211" t="s">
        <v>410</v>
      </c>
    </row>
    <row r="154" spans="1:65" s="2" customFormat="1" ht="16.5" customHeight="1">
      <c r="A154" s="31"/>
      <c r="B154" s="32"/>
      <c r="C154" s="200" t="s">
        <v>210</v>
      </c>
      <c r="D154" s="200" t="s">
        <v>128</v>
      </c>
      <c r="E154" s="201" t="s">
        <v>411</v>
      </c>
      <c r="F154" s="202" t="s">
        <v>412</v>
      </c>
      <c r="G154" s="203" t="s">
        <v>171</v>
      </c>
      <c r="H154" s="204">
        <v>127</v>
      </c>
      <c r="I154" s="205"/>
      <c r="J154" s="206">
        <f t="shared" si="0"/>
        <v>0</v>
      </c>
      <c r="K154" s="202" t="s">
        <v>1</v>
      </c>
      <c r="L154" s="36"/>
      <c r="M154" s="207" t="s">
        <v>1</v>
      </c>
      <c r="N154" s="208" t="s">
        <v>44</v>
      </c>
      <c r="O154" s="68"/>
      <c r="P154" s="209">
        <f t="shared" si="1"/>
        <v>0</v>
      </c>
      <c r="Q154" s="209">
        <v>0</v>
      </c>
      <c r="R154" s="209">
        <f t="shared" si="2"/>
        <v>0</v>
      </c>
      <c r="S154" s="209">
        <v>0</v>
      </c>
      <c r="T154" s="210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1" t="s">
        <v>144</v>
      </c>
      <c r="AT154" s="211" t="s">
        <v>128</v>
      </c>
      <c r="AU154" s="211" t="s">
        <v>89</v>
      </c>
      <c r="AY154" s="14" t="s">
        <v>125</v>
      </c>
      <c r="BE154" s="212">
        <f t="shared" si="4"/>
        <v>0</v>
      </c>
      <c r="BF154" s="212">
        <f t="shared" si="5"/>
        <v>0</v>
      </c>
      <c r="BG154" s="212">
        <f t="shared" si="6"/>
        <v>0</v>
      </c>
      <c r="BH154" s="212">
        <f t="shared" si="7"/>
        <v>0</v>
      </c>
      <c r="BI154" s="212">
        <f t="shared" si="8"/>
        <v>0</v>
      </c>
      <c r="BJ154" s="14" t="s">
        <v>87</v>
      </c>
      <c r="BK154" s="212">
        <f t="shared" si="9"/>
        <v>0</v>
      </c>
      <c r="BL154" s="14" t="s">
        <v>144</v>
      </c>
      <c r="BM154" s="211" t="s">
        <v>413</v>
      </c>
    </row>
    <row r="155" spans="1:65" s="12" customFormat="1" ht="22.9" customHeight="1">
      <c r="B155" s="184"/>
      <c r="C155" s="185"/>
      <c r="D155" s="186" t="s">
        <v>78</v>
      </c>
      <c r="E155" s="198" t="s">
        <v>89</v>
      </c>
      <c r="F155" s="198" t="s">
        <v>414</v>
      </c>
      <c r="G155" s="185"/>
      <c r="H155" s="185"/>
      <c r="I155" s="188"/>
      <c r="J155" s="199">
        <f>BK155</f>
        <v>0</v>
      </c>
      <c r="K155" s="185"/>
      <c r="L155" s="190"/>
      <c r="M155" s="191"/>
      <c r="N155" s="192"/>
      <c r="O155" s="192"/>
      <c r="P155" s="193">
        <f>SUM(P156:P161)</f>
        <v>0</v>
      </c>
      <c r="Q155" s="192"/>
      <c r="R155" s="193">
        <f>SUM(R156:R161)</f>
        <v>5.0008788000000006</v>
      </c>
      <c r="S155" s="192"/>
      <c r="T155" s="194">
        <f>SUM(T156:T161)</f>
        <v>0</v>
      </c>
      <c r="AR155" s="195" t="s">
        <v>87</v>
      </c>
      <c r="AT155" s="196" t="s">
        <v>78</v>
      </c>
      <c r="AU155" s="196" t="s">
        <v>87</v>
      </c>
      <c r="AY155" s="195" t="s">
        <v>125</v>
      </c>
      <c r="BK155" s="197">
        <f>SUM(BK156:BK161)</f>
        <v>0</v>
      </c>
    </row>
    <row r="156" spans="1:65" s="2" customFormat="1" ht="16.5" customHeight="1">
      <c r="A156" s="31"/>
      <c r="B156" s="32"/>
      <c r="C156" s="200" t="s">
        <v>214</v>
      </c>
      <c r="D156" s="200" t="s">
        <v>128</v>
      </c>
      <c r="E156" s="201" t="s">
        <v>415</v>
      </c>
      <c r="F156" s="202" t="s">
        <v>416</v>
      </c>
      <c r="G156" s="203" t="s">
        <v>197</v>
      </c>
      <c r="H156" s="204">
        <v>7.24</v>
      </c>
      <c r="I156" s="205"/>
      <c r="J156" s="206">
        <f t="shared" ref="J156:J161" si="10">ROUND(I156*H156,2)</f>
        <v>0</v>
      </c>
      <c r="K156" s="202" t="s">
        <v>167</v>
      </c>
      <c r="L156" s="36"/>
      <c r="M156" s="207" t="s">
        <v>1</v>
      </c>
      <c r="N156" s="208" t="s">
        <v>44</v>
      </c>
      <c r="O156" s="68"/>
      <c r="P156" s="209">
        <f t="shared" ref="P156:P161" si="11">O156*H156</f>
        <v>0</v>
      </c>
      <c r="Q156" s="209">
        <v>0</v>
      </c>
      <c r="R156" s="209">
        <f t="shared" ref="R156:R161" si="12">Q156*H156</f>
        <v>0</v>
      </c>
      <c r="S156" s="209">
        <v>0</v>
      </c>
      <c r="T156" s="210">
        <f t="shared" ref="T156:T161" si="13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1" t="s">
        <v>144</v>
      </c>
      <c r="AT156" s="211" t="s">
        <v>128</v>
      </c>
      <c r="AU156" s="211" t="s">
        <v>89</v>
      </c>
      <c r="AY156" s="14" t="s">
        <v>125</v>
      </c>
      <c r="BE156" s="212">
        <f t="shared" ref="BE156:BE161" si="14">IF(N156="základní",J156,0)</f>
        <v>0</v>
      </c>
      <c r="BF156" s="212">
        <f t="shared" ref="BF156:BF161" si="15">IF(N156="snížená",J156,0)</f>
        <v>0</v>
      </c>
      <c r="BG156" s="212">
        <f t="shared" ref="BG156:BG161" si="16">IF(N156="zákl. přenesená",J156,0)</f>
        <v>0</v>
      </c>
      <c r="BH156" s="212">
        <f t="shared" ref="BH156:BH161" si="17">IF(N156="sníž. přenesená",J156,0)</f>
        <v>0</v>
      </c>
      <c r="BI156" s="212">
        <f t="shared" ref="BI156:BI161" si="18">IF(N156="nulová",J156,0)</f>
        <v>0</v>
      </c>
      <c r="BJ156" s="14" t="s">
        <v>87</v>
      </c>
      <c r="BK156" s="212">
        <f t="shared" ref="BK156:BK161" si="19">ROUND(I156*H156,2)</f>
        <v>0</v>
      </c>
      <c r="BL156" s="14" t="s">
        <v>144</v>
      </c>
      <c r="BM156" s="211" t="s">
        <v>417</v>
      </c>
    </row>
    <row r="157" spans="1:65" s="2" customFormat="1" ht="16.5" customHeight="1">
      <c r="A157" s="31"/>
      <c r="B157" s="32"/>
      <c r="C157" s="200" t="s">
        <v>218</v>
      </c>
      <c r="D157" s="200" t="s">
        <v>128</v>
      </c>
      <c r="E157" s="201" t="s">
        <v>418</v>
      </c>
      <c r="F157" s="202" t="s">
        <v>419</v>
      </c>
      <c r="G157" s="203" t="s">
        <v>171</v>
      </c>
      <c r="H157" s="204">
        <v>69</v>
      </c>
      <c r="I157" s="205"/>
      <c r="J157" s="206">
        <f t="shared" si="10"/>
        <v>0</v>
      </c>
      <c r="K157" s="202" t="s">
        <v>167</v>
      </c>
      <c r="L157" s="36"/>
      <c r="M157" s="207" t="s">
        <v>1</v>
      </c>
      <c r="N157" s="208" t="s">
        <v>44</v>
      </c>
      <c r="O157" s="68"/>
      <c r="P157" s="209">
        <f t="shared" si="11"/>
        <v>0</v>
      </c>
      <c r="Q157" s="209">
        <v>3.1E-4</v>
      </c>
      <c r="R157" s="209">
        <f t="shared" si="12"/>
        <v>2.1389999999999999E-2</v>
      </c>
      <c r="S157" s="209">
        <v>0</v>
      </c>
      <c r="T157" s="210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1" t="s">
        <v>144</v>
      </c>
      <c r="AT157" s="211" t="s">
        <v>128</v>
      </c>
      <c r="AU157" s="211" t="s">
        <v>89</v>
      </c>
      <c r="AY157" s="14" t="s">
        <v>125</v>
      </c>
      <c r="BE157" s="212">
        <f t="shared" si="14"/>
        <v>0</v>
      </c>
      <c r="BF157" s="212">
        <f t="shared" si="15"/>
        <v>0</v>
      </c>
      <c r="BG157" s="212">
        <f t="shared" si="16"/>
        <v>0</v>
      </c>
      <c r="BH157" s="212">
        <f t="shared" si="17"/>
        <v>0</v>
      </c>
      <c r="BI157" s="212">
        <f t="shared" si="18"/>
        <v>0</v>
      </c>
      <c r="BJ157" s="14" t="s">
        <v>87</v>
      </c>
      <c r="BK157" s="212">
        <f t="shared" si="19"/>
        <v>0</v>
      </c>
      <c r="BL157" s="14" t="s">
        <v>144</v>
      </c>
      <c r="BM157" s="211" t="s">
        <v>420</v>
      </c>
    </row>
    <row r="158" spans="1:65" s="2" customFormat="1" ht="16.5" customHeight="1">
      <c r="A158" s="31"/>
      <c r="B158" s="32"/>
      <c r="C158" s="222" t="s">
        <v>8</v>
      </c>
      <c r="D158" s="222" t="s">
        <v>403</v>
      </c>
      <c r="E158" s="223" t="s">
        <v>421</v>
      </c>
      <c r="F158" s="224" t="s">
        <v>422</v>
      </c>
      <c r="G158" s="225" t="s">
        <v>171</v>
      </c>
      <c r="H158" s="226">
        <v>79.349999999999994</v>
      </c>
      <c r="I158" s="227"/>
      <c r="J158" s="228">
        <f t="shared" si="10"/>
        <v>0</v>
      </c>
      <c r="K158" s="224" t="s">
        <v>167</v>
      </c>
      <c r="L158" s="229"/>
      <c r="M158" s="230" t="s">
        <v>1</v>
      </c>
      <c r="N158" s="231" t="s">
        <v>44</v>
      </c>
      <c r="O158" s="68"/>
      <c r="P158" s="209">
        <f t="shared" si="11"/>
        <v>0</v>
      </c>
      <c r="Q158" s="209">
        <v>5.0000000000000001E-4</v>
      </c>
      <c r="R158" s="209">
        <f t="shared" si="12"/>
        <v>3.9674999999999995E-2</v>
      </c>
      <c r="S158" s="209">
        <v>0</v>
      </c>
      <c r="T158" s="210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1" t="s">
        <v>194</v>
      </c>
      <c r="AT158" s="211" t="s">
        <v>403</v>
      </c>
      <c r="AU158" s="211" t="s">
        <v>89</v>
      </c>
      <c r="AY158" s="14" t="s">
        <v>125</v>
      </c>
      <c r="BE158" s="212">
        <f t="shared" si="14"/>
        <v>0</v>
      </c>
      <c r="BF158" s="212">
        <f t="shared" si="15"/>
        <v>0</v>
      </c>
      <c r="BG158" s="212">
        <f t="shared" si="16"/>
        <v>0</v>
      </c>
      <c r="BH158" s="212">
        <f t="shared" si="17"/>
        <v>0</v>
      </c>
      <c r="BI158" s="212">
        <f t="shared" si="18"/>
        <v>0</v>
      </c>
      <c r="BJ158" s="14" t="s">
        <v>87</v>
      </c>
      <c r="BK158" s="212">
        <f t="shared" si="19"/>
        <v>0</v>
      </c>
      <c r="BL158" s="14" t="s">
        <v>144</v>
      </c>
      <c r="BM158" s="211" t="s">
        <v>423</v>
      </c>
    </row>
    <row r="159" spans="1:65" s="2" customFormat="1" ht="16.5" customHeight="1">
      <c r="A159" s="31"/>
      <c r="B159" s="32"/>
      <c r="C159" s="200" t="s">
        <v>225</v>
      </c>
      <c r="D159" s="200" t="s">
        <v>128</v>
      </c>
      <c r="E159" s="201" t="s">
        <v>424</v>
      </c>
      <c r="F159" s="202" t="s">
        <v>425</v>
      </c>
      <c r="G159" s="203" t="s">
        <v>175</v>
      </c>
      <c r="H159" s="204">
        <v>22</v>
      </c>
      <c r="I159" s="205"/>
      <c r="J159" s="206">
        <f t="shared" si="10"/>
        <v>0</v>
      </c>
      <c r="K159" s="202" t="s">
        <v>167</v>
      </c>
      <c r="L159" s="36"/>
      <c r="M159" s="207" t="s">
        <v>1</v>
      </c>
      <c r="N159" s="208" t="s">
        <v>44</v>
      </c>
      <c r="O159" s="68"/>
      <c r="P159" s="209">
        <f t="shared" si="11"/>
        <v>0</v>
      </c>
      <c r="Q159" s="209">
        <v>0.20469000000000001</v>
      </c>
      <c r="R159" s="209">
        <f t="shared" si="12"/>
        <v>4.5031800000000004</v>
      </c>
      <c r="S159" s="209">
        <v>0</v>
      </c>
      <c r="T159" s="210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1" t="s">
        <v>144</v>
      </c>
      <c r="AT159" s="211" t="s">
        <v>128</v>
      </c>
      <c r="AU159" s="211" t="s">
        <v>89</v>
      </c>
      <c r="AY159" s="14" t="s">
        <v>125</v>
      </c>
      <c r="BE159" s="212">
        <f t="shared" si="14"/>
        <v>0</v>
      </c>
      <c r="BF159" s="212">
        <f t="shared" si="15"/>
        <v>0</v>
      </c>
      <c r="BG159" s="212">
        <f t="shared" si="16"/>
        <v>0</v>
      </c>
      <c r="BH159" s="212">
        <f t="shared" si="17"/>
        <v>0</v>
      </c>
      <c r="BI159" s="212">
        <f t="shared" si="18"/>
        <v>0</v>
      </c>
      <c r="BJ159" s="14" t="s">
        <v>87</v>
      </c>
      <c r="BK159" s="212">
        <f t="shared" si="19"/>
        <v>0</v>
      </c>
      <c r="BL159" s="14" t="s">
        <v>144</v>
      </c>
      <c r="BM159" s="211" t="s">
        <v>426</v>
      </c>
    </row>
    <row r="160" spans="1:65" s="2" customFormat="1" ht="16.5" customHeight="1">
      <c r="A160" s="31"/>
      <c r="B160" s="32"/>
      <c r="C160" s="200" t="s">
        <v>229</v>
      </c>
      <c r="D160" s="200" t="s">
        <v>128</v>
      </c>
      <c r="E160" s="201" t="s">
        <v>427</v>
      </c>
      <c r="F160" s="202" t="s">
        <v>428</v>
      </c>
      <c r="G160" s="203" t="s">
        <v>197</v>
      </c>
      <c r="H160" s="204">
        <v>0.12</v>
      </c>
      <c r="I160" s="205"/>
      <c r="J160" s="206">
        <f t="shared" si="10"/>
        <v>0</v>
      </c>
      <c r="K160" s="202" t="s">
        <v>167</v>
      </c>
      <c r="L160" s="36"/>
      <c r="M160" s="207" t="s">
        <v>1</v>
      </c>
      <c r="N160" s="208" t="s">
        <v>44</v>
      </c>
      <c r="O160" s="68"/>
      <c r="P160" s="209">
        <f t="shared" si="11"/>
        <v>0</v>
      </c>
      <c r="Q160" s="209">
        <v>2.2563399999999998</v>
      </c>
      <c r="R160" s="209">
        <f t="shared" si="12"/>
        <v>0.27076079999999997</v>
      </c>
      <c r="S160" s="209">
        <v>0</v>
      </c>
      <c r="T160" s="210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1" t="s">
        <v>144</v>
      </c>
      <c r="AT160" s="211" t="s">
        <v>128</v>
      </c>
      <c r="AU160" s="211" t="s">
        <v>89</v>
      </c>
      <c r="AY160" s="14" t="s">
        <v>125</v>
      </c>
      <c r="BE160" s="212">
        <f t="shared" si="14"/>
        <v>0</v>
      </c>
      <c r="BF160" s="212">
        <f t="shared" si="15"/>
        <v>0</v>
      </c>
      <c r="BG160" s="212">
        <f t="shared" si="16"/>
        <v>0</v>
      </c>
      <c r="BH160" s="212">
        <f t="shared" si="17"/>
        <v>0</v>
      </c>
      <c r="BI160" s="212">
        <f t="shared" si="18"/>
        <v>0</v>
      </c>
      <c r="BJ160" s="14" t="s">
        <v>87</v>
      </c>
      <c r="BK160" s="212">
        <f t="shared" si="19"/>
        <v>0</v>
      </c>
      <c r="BL160" s="14" t="s">
        <v>144</v>
      </c>
      <c r="BM160" s="211" t="s">
        <v>429</v>
      </c>
    </row>
    <row r="161" spans="1:65" s="2" customFormat="1" ht="16.5" customHeight="1">
      <c r="A161" s="31"/>
      <c r="B161" s="32"/>
      <c r="C161" s="200" t="s">
        <v>233</v>
      </c>
      <c r="D161" s="200" t="s">
        <v>128</v>
      </c>
      <c r="E161" s="201" t="s">
        <v>430</v>
      </c>
      <c r="F161" s="202" t="s">
        <v>431</v>
      </c>
      <c r="G161" s="203" t="s">
        <v>171</v>
      </c>
      <c r="H161" s="204">
        <v>0.3</v>
      </c>
      <c r="I161" s="205"/>
      <c r="J161" s="206">
        <f t="shared" si="10"/>
        <v>0</v>
      </c>
      <c r="K161" s="202" t="s">
        <v>167</v>
      </c>
      <c r="L161" s="36"/>
      <c r="M161" s="207" t="s">
        <v>1</v>
      </c>
      <c r="N161" s="208" t="s">
        <v>44</v>
      </c>
      <c r="O161" s="68"/>
      <c r="P161" s="209">
        <f t="shared" si="11"/>
        <v>0</v>
      </c>
      <c r="Q161" s="209">
        <v>0.55291000000000001</v>
      </c>
      <c r="R161" s="209">
        <f t="shared" si="12"/>
        <v>0.16587299999999999</v>
      </c>
      <c r="S161" s="209">
        <v>0</v>
      </c>
      <c r="T161" s="210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1" t="s">
        <v>144</v>
      </c>
      <c r="AT161" s="211" t="s">
        <v>128</v>
      </c>
      <c r="AU161" s="211" t="s">
        <v>89</v>
      </c>
      <c r="AY161" s="14" t="s">
        <v>125</v>
      </c>
      <c r="BE161" s="212">
        <f t="shared" si="14"/>
        <v>0</v>
      </c>
      <c r="BF161" s="212">
        <f t="shared" si="15"/>
        <v>0</v>
      </c>
      <c r="BG161" s="212">
        <f t="shared" si="16"/>
        <v>0</v>
      </c>
      <c r="BH161" s="212">
        <f t="shared" si="17"/>
        <v>0</v>
      </c>
      <c r="BI161" s="212">
        <f t="shared" si="18"/>
        <v>0</v>
      </c>
      <c r="BJ161" s="14" t="s">
        <v>87</v>
      </c>
      <c r="BK161" s="212">
        <f t="shared" si="19"/>
        <v>0</v>
      </c>
      <c r="BL161" s="14" t="s">
        <v>144</v>
      </c>
      <c r="BM161" s="211" t="s">
        <v>432</v>
      </c>
    </row>
    <row r="162" spans="1:65" s="12" customFormat="1" ht="22.9" customHeight="1">
      <c r="B162" s="184"/>
      <c r="C162" s="185"/>
      <c r="D162" s="186" t="s">
        <v>78</v>
      </c>
      <c r="E162" s="198" t="s">
        <v>140</v>
      </c>
      <c r="F162" s="198" t="s">
        <v>433</v>
      </c>
      <c r="G162" s="185"/>
      <c r="H162" s="185"/>
      <c r="I162" s="188"/>
      <c r="J162" s="199">
        <f>BK162</f>
        <v>0</v>
      </c>
      <c r="K162" s="185"/>
      <c r="L162" s="190"/>
      <c r="M162" s="191"/>
      <c r="N162" s="192"/>
      <c r="O162" s="192"/>
      <c r="P162" s="193">
        <f>SUM(P163:P167)</f>
        <v>0</v>
      </c>
      <c r="Q162" s="192"/>
      <c r="R162" s="193">
        <f>SUM(R163:R167)</f>
        <v>3.258178</v>
      </c>
      <c r="S162" s="192"/>
      <c r="T162" s="194">
        <f>SUM(T163:T167)</f>
        <v>8.0000000000000007E-5</v>
      </c>
      <c r="AR162" s="195" t="s">
        <v>87</v>
      </c>
      <c r="AT162" s="196" t="s">
        <v>78</v>
      </c>
      <c r="AU162" s="196" t="s">
        <v>87</v>
      </c>
      <c r="AY162" s="195" t="s">
        <v>125</v>
      </c>
      <c r="BK162" s="197">
        <f>SUM(BK163:BK167)</f>
        <v>0</v>
      </c>
    </row>
    <row r="163" spans="1:65" s="2" customFormat="1" ht="16.5" customHeight="1">
      <c r="A163" s="31"/>
      <c r="B163" s="32"/>
      <c r="C163" s="200" t="s">
        <v>237</v>
      </c>
      <c r="D163" s="200" t="s">
        <v>128</v>
      </c>
      <c r="E163" s="201" t="s">
        <v>434</v>
      </c>
      <c r="F163" s="202" t="s">
        <v>435</v>
      </c>
      <c r="G163" s="203" t="s">
        <v>197</v>
      </c>
      <c r="H163" s="204">
        <v>0.12</v>
      </c>
      <c r="I163" s="205"/>
      <c r="J163" s="206">
        <f>ROUND(I163*H163,2)</f>
        <v>0</v>
      </c>
      <c r="K163" s="202" t="s">
        <v>1</v>
      </c>
      <c r="L163" s="36"/>
      <c r="M163" s="207" t="s">
        <v>1</v>
      </c>
      <c r="N163" s="208" t="s">
        <v>44</v>
      </c>
      <c r="O163" s="68"/>
      <c r="P163" s="209">
        <f>O163*H163</f>
        <v>0</v>
      </c>
      <c r="Q163" s="209">
        <v>1.3271500000000001</v>
      </c>
      <c r="R163" s="209">
        <f>Q163*H163</f>
        <v>0.15925800000000001</v>
      </c>
      <c r="S163" s="209">
        <v>0</v>
      </c>
      <c r="T163" s="210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1" t="s">
        <v>144</v>
      </c>
      <c r="AT163" s="211" t="s">
        <v>128</v>
      </c>
      <c r="AU163" s="211" t="s">
        <v>89</v>
      </c>
      <c r="AY163" s="14" t="s">
        <v>125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4" t="s">
        <v>87</v>
      </c>
      <c r="BK163" s="212">
        <f>ROUND(I163*H163,2)</f>
        <v>0</v>
      </c>
      <c r="BL163" s="14" t="s">
        <v>144</v>
      </c>
      <c r="BM163" s="211" t="s">
        <v>436</v>
      </c>
    </row>
    <row r="164" spans="1:65" s="2" customFormat="1" ht="16.5" customHeight="1">
      <c r="A164" s="31"/>
      <c r="B164" s="32"/>
      <c r="C164" s="200" t="s">
        <v>241</v>
      </c>
      <c r="D164" s="200" t="s">
        <v>128</v>
      </c>
      <c r="E164" s="201" t="s">
        <v>437</v>
      </c>
      <c r="F164" s="202" t="s">
        <v>438</v>
      </c>
      <c r="G164" s="203" t="s">
        <v>197</v>
      </c>
      <c r="H164" s="204">
        <v>1</v>
      </c>
      <c r="I164" s="205"/>
      <c r="J164" s="206">
        <f>ROUND(I164*H164,2)</f>
        <v>0</v>
      </c>
      <c r="K164" s="202" t="s">
        <v>1</v>
      </c>
      <c r="L164" s="36"/>
      <c r="M164" s="207" t="s">
        <v>1</v>
      </c>
      <c r="N164" s="208" t="s">
        <v>44</v>
      </c>
      <c r="O164" s="68"/>
      <c r="P164" s="209">
        <f>O164*H164</f>
        <v>0</v>
      </c>
      <c r="Q164" s="209">
        <v>1.3271500000000001</v>
      </c>
      <c r="R164" s="209">
        <f>Q164*H164</f>
        <v>1.3271500000000001</v>
      </c>
      <c r="S164" s="209">
        <v>0</v>
      </c>
      <c r="T164" s="21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1" t="s">
        <v>144</v>
      </c>
      <c r="AT164" s="211" t="s">
        <v>128</v>
      </c>
      <c r="AU164" s="211" t="s">
        <v>89</v>
      </c>
      <c r="AY164" s="14" t="s">
        <v>125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4" t="s">
        <v>87</v>
      </c>
      <c r="BK164" s="212">
        <f>ROUND(I164*H164,2)</f>
        <v>0</v>
      </c>
      <c r="BL164" s="14" t="s">
        <v>144</v>
      </c>
      <c r="BM164" s="211" t="s">
        <v>439</v>
      </c>
    </row>
    <row r="165" spans="1:65" s="2" customFormat="1" ht="16.5" customHeight="1">
      <c r="A165" s="31"/>
      <c r="B165" s="32"/>
      <c r="C165" s="200" t="s">
        <v>7</v>
      </c>
      <c r="D165" s="200" t="s">
        <v>128</v>
      </c>
      <c r="E165" s="201" t="s">
        <v>440</v>
      </c>
      <c r="F165" s="202" t="s">
        <v>441</v>
      </c>
      <c r="G165" s="203" t="s">
        <v>175</v>
      </c>
      <c r="H165" s="204">
        <v>5</v>
      </c>
      <c r="I165" s="205"/>
      <c r="J165" s="206">
        <f>ROUND(I165*H165,2)</f>
        <v>0</v>
      </c>
      <c r="K165" s="202" t="s">
        <v>1</v>
      </c>
      <c r="L165" s="36"/>
      <c r="M165" s="207" t="s">
        <v>1</v>
      </c>
      <c r="N165" s="208" t="s">
        <v>44</v>
      </c>
      <c r="O165" s="68"/>
      <c r="P165" s="209">
        <f>O165*H165</f>
        <v>0</v>
      </c>
      <c r="Q165" s="209">
        <v>0.16</v>
      </c>
      <c r="R165" s="209">
        <f>Q165*H165</f>
        <v>0.8</v>
      </c>
      <c r="S165" s="209">
        <v>0</v>
      </c>
      <c r="T165" s="21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1" t="s">
        <v>144</v>
      </c>
      <c r="AT165" s="211" t="s">
        <v>128</v>
      </c>
      <c r="AU165" s="211" t="s">
        <v>89</v>
      </c>
      <c r="AY165" s="14" t="s">
        <v>125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87</v>
      </c>
      <c r="BK165" s="212">
        <f>ROUND(I165*H165,2)</f>
        <v>0</v>
      </c>
      <c r="BL165" s="14" t="s">
        <v>144</v>
      </c>
      <c r="BM165" s="211" t="s">
        <v>442</v>
      </c>
    </row>
    <row r="166" spans="1:65" s="2" customFormat="1" ht="16.5" customHeight="1">
      <c r="A166" s="31"/>
      <c r="B166" s="32"/>
      <c r="C166" s="200" t="s">
        <v>248</v>
      </c>
      <c r="D166" s="200" t="s">
        <v>128</v>
      </c>
      <c r="E166" s="201" t="s">
        <v>443</v>
      </c>
      <c r="F166" s="202" t="s">
        <v>444</v>
      </c>
      <c r="G166" s="203" t="s">
        <v>197</v>
      </c>
      <c r="H166" s="204">
        <v>0.5</v>
      </c>
      <c r="I166" s="205"/>
      <c r="J166" s="206">
        <f>ROUND(I166*H166,2)</f>
        <v>0</v>
      </c>
      <c r="K166" s="202" t="s">
        <v>167</v>
      </c>
      <c r="L166" s="36"/>
      <c r="M166" s="207" t="s">
        <v>1</v>
      </c>
      <c r="N166" s="208" t="s">
        <v>44</v>
      </c>
      <c r="O166" s="68"/>
      <c r="P166" s="209">
        <f>O166*H166</f>
        <v>0</v>
      </c>
      <c r="Q166" s="209">
        <v>1.9085000000000001</v>
      </c>
      <c r="R166" s="209">
        <f>Q166*H166</f>
        <v>0.95425000000000004</v>
      </c>
      <c r="S166" s="209">
        <v>0</v>
      </c>
      <c r="T166" s="210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1" t="s">
        <v>144</v>
      </c>
      <c r="AT166" s="211" t="s">
        <v>128</v>
      </c>
      <c r="AU166" s="211" t="s">
        <v>89</v>
      </c>
      <c r="AY166" s="14" t="s">
        <v>125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87</v>
      </c>
      <c r="BK166" s="212">
        <f>ROUND(I166*H166,2)</f>
        <v>0</v>
      </c>
      <c r="BL166" s="14" t="s">
        <v>144</v>
      </c>
      <c r="BM166" s="211" t="s">
        <v>445</v>
      </c>
    </row>
    <row r="167" spans="1:65" s="2" customFormat="1" ht="16.5" customHeight="1">
      <c r="A167" s="31"/>
      <c r="B167" s="32"/>
      <c r="C167" s="200" t="s">
        <v>252</v>
      </c>
      <c r="D167" s="200" t="s">
        <v>128</v>
      </c>
      <c r="E167" s="201" t="s">
        <v>446</v>
      </c>
      <c r="F167" s="202" t="s">
        <v>447</v>
      </c>
      <c r="G167" s="203" t="s">
        <v>171</v>
      </c>
      <c r="H167" s="204">
        <v>8</v>
      </c>
      <c r="I167" s="205"/>
      <c r="J167" s="206">
        <f>ROUND(I167*H167,2)</f>
        <v>0</v>
      </c>
      <c r="K167" s="202" t="s">
        <v>1</v>
      </c>
      <c r="L167" s="36"/>
      <c r="M167" s="207" t="s">
        <v>1</v>
      </c>
      <c r="N167" s="208" t="s">
        <v>44</v>
      </c>
      <c r="O167" s="68"/>
      <c r="P167" s="209">
        <f>O167*H167</f>
        <v>0</v>
      </c>
      <c r="Q167" s="209">
        <v>2.1900000000000001E-3</v>
      </c>
      <c r="R167" s="209">
        <f>Q167*H167</f>
        <v>1.7520000000000001E-2</v>
      </c>
      <c r="S167" s="209">
        <v>1.0000000000000001E-5</v>
      </c>
      <c r="T167" s="210">
        <f>S167*H167</f>
        <v>8.0000000000000007E-5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1" t="s">
        <v>144</v>
      </c>
      <c r="AT167" s="211" t="s">
        <v>128</v>
      </c>
      <c r="AU167" s="211" t="s">
        <v>89</v>
      </c>
      <c r="AY167" s="14" t="s">
        <v>125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87</v>
      </c>
      <c r="BK167" s="212">
        <f>ROUND(I167*H167,2)</f>
        <v>0</v>
      </c>
      <c r="BL167" s="14" t="s">
        <v>144</v>
      </c>
      <c r="BM167" s="211" t="s">
        <v>448</v>
      </c>
    </row>
    <row r="168" spans="1:65" s="12" customFormat="1" ht="22.9" customHeight="1">
      <c r="B168" s="184"/>
      <c r="C168" s="185"/>
      <c r="D168" s="186" t="s">
        <v>78</v>
      </c>
      <c r="E168" s="198" t="s">
        <v>144</v>
      </c>
      <c r="F168" s="198" t="s">
        <v>449</v>
      </c>
      <c r="G168" s="185"/>
      <c r="H168" s="185"/>
      <c r="I168" s="188"/>
      <c r="J168" s="199">
        <f>BK168</f>
        <v>0</v>
      </c>
      <c r="K168" s="185"/>
      <c r="L168" s="190"/>
      <c r="M168" s="191"/>
      <c r="N168" s="192"/>
      <c r="O168" s="192"/>
      <c r="P168" s="193">
        <f>SUM(P169:P170)</f>
        <v>0</v>
      </c>
      <c r="Q168" s="192"/>
      <c r="R168" s="193">
        <f>SUM(R169:R170)</f>
        <v>0</v>
      </c>
      <c r="S168" s="192"/>
      <c r="T168" s="194">
        <f>SUM(T169:T170)</f>
        <v>0</v>
      </c>
      <c r="AR168" s="195" t="s">
        <v>87</v>
      </c>
      <c r="AT168" s="196" t="s">
        <v>78</v>
      </c>
      <c r="AU168" s="196" t="s">
        <v>87</v>
      </c>
      <c r="AY168" s="195" t="s">
        <v>125</v>
      </c>
      <c r="BK168" s="197">
        <f>SUM(BK169:BK170)</f>
        <v>0</v>
      </c>
    </row>
    <row r="169" spans="1:65" s="2" customFormat="1" ht="16.5" customHeight="1">
      <c r="A169" s="31"/>
      <c r="B169" s="32"/>
      <c r="C169" s="200" t="s">
        <v>256</v>
      </c>
      <c r="D169" s="200" t="s">
        <v>128</v>
      </c>
      <c r="E169" s="201" t="s">
        <v>450</v>
      </c>
      <c r="F169" s="202" t="s">
        <v>451</v>
      </c>
      <c r="G169" s="203" t="s">
        <v>197</v>
      </c>
      <c r="H169" s="204">
        <v>4.67</v>
      </c>
      <c r="I169" s="205"/>
      <c r="J169" s="206">
        <f>ROUND(I169*H169,2)</f>
        <v>0</v>
      </c>
      <c r="K169" s="202" t="s">
        <v>1</v>
      </c>
      <c r="L169" s="36"/>
      <c r="M169" s="207" t="s">
        <v>1</v>
      </c>
      <c r="N169" s="208" t="s">
        <v>44</v>
      </c>
      <c r="O169" s="68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1" t="s">
        <v>144</v>
      </c>
      <c r="AT169" s="211" t="s">
        <v>128</v>
      </c>
      <c r="AU169" s="211" t="s">
        <v>89</v>
      </c>
      <c r="AY169" s="14" t="s">
        <v>125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4" t="s">
        <v>87</v>
      </c>
      <c r="BK169" s="212">
        <f>ROUND(I169*H169,2)</f>
        <v>0</v>
      </c>
      <c r="BL169" s="14" t="s">
        <v>144</v>
      </c>
      <c r="BM169" s="211" t="s">
        <v>452</v>
      </c>
    </row>
    <row r="170" spans="1:65" s="2" customFormat="1" ht="16.5" customHeight="1">
      <c r="A170" s="31"/>
      <c r="B170" s="32"/>
      <c r="C170" s="200" t="s">
        <v>260</v>
      </c>
      <c r="D170" s="200" t="s">
        <v>128</v>
      </c>
      <c r="E170" s="201" t="s">
        <v>453</v>
      </c>
      <c r="F170" s="202" t="s">
        <v>454</v>
      </c>
      <c r="G170" s="203" t="s">
        <v>197</v>
      </c>
      <c r="H170" s="204">
        <v>1.1200000000000001</v>
      </c>
      <c r="I170" s="205"/>
      <c r="J170" s="206">
        <f>ROUND(I170*H170,2)</f>
        <v>0</v>
      </c>
      <c r="K170" s="202" t="s">
        <v>167</v>
      </c>
      <c r="L170" s="36"/>
      <c r="M170" s="207" t="s">
        <v>1</v>
      </c>
      <c r="N170" s="208" t="s">
        <v>44</v>
      </c>
      <c r="O170" s="68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1" t="s">
        <v>144</v>
      </c>
      <c r="AT170" s="211" t="s">
        <v>128</v>
      </c>
      <c r="AU170" s="211" t="s">
        <v>89</v>
      </c>
      <c r="AY170" s="14" t="s">
        <v>125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87</v>
      </c>
      <c r="BK170" s="212">
        <f>ROUND(I170*H170,2)</f>
        <v>0</v>
      </c>
      <c r="BL170" s="14" t="s">
        <v>144</v>
      </c>
      <c r="BM170" s="211" t="s">
        <v>455</v>
      </c>
    </row>
    <row r="171" spans="1:65" s="12" customFormat="1" ht="22.9" customHeight="1">
      <c r="B171" s="184"/>
      <c r="C171" s="185"/>
      <c r="D171" s="186" t="s">
        <v>78</v>
      </c>
      <c r="E171" s="198" t="s">
        <v>124</v>
      </c>
      <c r="F171" s="198" t="s">
        <v>456</v>
      </c>
      <c r="G171" s="185"/>
      <c r="H171" s="185"/>
      <c r="I171" s="188"/>
      <c r="J171" s="199">
        <f>BK171</f>
        <v>0</v>
      </c>
      <c r="K171" s="185"/>
      <c r="L171" s="190"/>
      <c r="M171" s="191"/>
      <c r="N171" s="192"/>
      <c r="O171" s="192"/>
      <c r="P171" s="193">
        <f>SUM(P172:P181)</f>
        <v>0</v>
      </c>
      <c r="Q171" s="192"/>
      <c r="R171" s="193">
        <f>SUM(R172:R181)</f>
        <v>19.217586000000001</v>
      </c>
      <c r="S171" s="192"/>
      <c r="T171" s="194">
        <f>SUM(T172:T181)</f>
        <v>0</v>
      </c>
      <c r="AR171" s="195" t="s">
        <v>87</v>
      </c>
      <c r="AT171" s="196" t="s">
        <v>78</v>
      </c>
      <c r="AU171" s="196" t="s">
        <v>87</v>
      </c>
      <c r="AY171" s="195" t="s">
        <v>125</v>
      </c>
      <c r="BK171" s="197">
        <f>SUM(BK172:BK181)</f>
        <v>0</v>
      </c>
    </row>
    <row r="172" spans="1:65" s="2" customFormat="1" ht="16.5" customHeight="1">
      <c r="A172" s="31"/>
      <c r="B172" s="32"/>
      <c r="C172" s="200" t="s">
        <v>266</v>
      </c>
      <c r="D172" s="200" t="s">
        <v>128</v>
      </c>
      <c r="E172" s="201" t="s">
        <v>457</v>
      </c>
      <c r="F172" s="202" t="s">
        <v>458</v>
      </c>
      <c r="G172" s="203" t="s">
        <v>171</v>
      </c>
      <c r="H172" s="204">
        <v>29</v>
      </c>
      <c r="I172" s="205"/>
      <c r="J172" s="206">
        <f t="shared" ref="J172:J181" si="20">ROUND(I172*H172,2)</f>
        <v>0</v>
      </c>
      <c r="K172" s="202" t="s">
        <v>1</v>
      </c>
      <c r="L172" s="36"/>
      <c r="M172" s="207" t="s">
        <v>1</v>
      </c>
      <c r="N172" s="208" t="s">
        <v>44</v>
      </c>
      <c r="O172" s="68"/>
      <c r="P172" s="209">
        <f t="shared" ref="P172:P181" si="21">O172*H172</f>
        <v>0</v>
      </c>
      <c r="Q172" s="209">
        <v>0</v>
      </c>
      <c r="R172" s="209">
        <f t="shared" ref="R172:R181" si="22">Q172*H172</f>
        <v>0</v>
      </c>
      <c r="S172" s="209">
        <v>0</v>
      </c>
      <c r="T172" s="210">
        <f t="shared" ref="T172:T181" si="2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1" t="s">
        <v>144</v>
      </c>
      <c r="AT172" s="211" t="s">
        <v>128</v>
      </c>
      <c r="AU172" s="211" t="s">
        <v>89</v>
      </c>
      <c r="AY172" s="14" t="s">
        <v>125</v>
      </c>
      <c r="BE172" s="212">
        <f t="shared" ref="BE172:BE181" si="24">IF(N172="základní",J172,0)</f>
        <v>0</v>
      </c>
      <c r="BF172" s="212">
        <f t="shared" ref="BF172:BF181" si="25">IF(N172="snížená",J172,0)</f>
        <v>0</v>
      </c>
      <c r="BG172" s="212">
        <f t="shared" ref="BG172:BG181" si="26">IF(N172="zákl. přenesená",J172,0)</f>
        <v>0</v>
      </c>
      <c r="BH172" s="212">
        <f t="shared" ref="BH172:BH181" si="27">IF(N172="sníž. přenesená",J172,0)</f>
        <v>0</v>
      </c>
      <c r="BI172" s="212">
        <f t="shared" ref="BI172:BI181" si="28">IF(N172="nulová",J172,0)</f>
        <v>0</v>
      </c>
      <c r="BJ172" s="14" t="s">
        <v>87</v>
      </c>
      <c r="BK172" s="212">
        <f t="shared" ref="BK172:BK181" si="29">ROUND(I172*H172,2)</f>
        <v>0</v>
      </c>
      <c r="BL172" s="14" t="s">
        <v>144</v>
      </c>
      <c r="BM172" s="211" t="s">
        <v>459</v>
      </c>
    </row>
    <row r="173" spans="1:65" s="2" customFormat="1" ht="16.5" customHeight="1">
      <c r="A173" s="31"/>
      <c r="B173" s="32"/>
      <c r="C173" s="200" t="s">
        <v>270</v>
      </c>
      <c r="D173" s="200" t="s">
        <v>128</v>
      </c>
      <c r="E173" s="201" t="s">
        <v>460</v>
      </c>
      <c r="F173" s="202" t="s">
        <v>461</v>
      </c>
      <c r="G173" s="203" t="s">
        <v>171</v>
      </c>
      <c r="H173" s="204">
        <v>17.5</v>
      </c>
      <c r="I173" s="205"/>
      <c r="J173" s="206">
        <f t="shared" si="20"/>
        <v>0</v>
      </c>
      <c r="K173" s="202" t="s">
        <v>167</v>
      </c>
      <c r="L173" s="36"/>
      <c r="M173" s="207" t="s">
        <v>1</v>
      </c>
      <c r="N173" s="208" t="s">
        <v>44</v>
      </c>
      <c r="O173" s="68"/>
      <c r="P173" s="209">
        <f t="shared" si="21"/>
        <v>0</v>
      </c>
      <c r="Q173" s="209">
        <v>0</v>
      </c>
      <c r="R173" s="209">
        <f t="shared" si="22"/>
        <v>0</v>
      </c>
      <c r="S173" s="209">
        <v>0</v>
      </c>
      <c r="T173" s="210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1" t="s">
        <v>144</v>
      </c>
      <c r="AT173" s="211" t="s">
        <v>128</v>
      </c>
      <c r="AU173" s="211" t="s">
        <v>89</v>
      </c>
      <c r="AY173" s="14" t="s">
        <v>125</v>
      </c>
      <c r="BE173" s="212">
        <f t="shared" si="24"/>
        <v>0</v>
      </c>
      <c r="BF173" s="212">
        <f t="shared" si="25"/>
        <v>0</v>
      </c>
      <c r="BG173" s="212">
        <f t="shared" si="26"/>
        <v>0</v>
      </c>
      <c r="BH173" s="212">
        <f t="shared" si="27"/>
        <v>0</v>
      </c>
      <c r="BI173" s="212">
        <f t="shared" si="28"/>
        <v>0</v>
      </c>
      <c r="BJ173" s="14" t="s">
        <v>87</v>
      </c>
      <c r="BK173" s="212">
        <f t="shared" si="29"/>
        <v>0</v>
      </c>
      <c r="BL173" s="14" t="s">
        <v>144</v>
      </c>
      <c r="BM173" s="211" t="s">
        <v>462</v>
      </c>
    </row>
    <row r="174" spans="1:65" s="2" customFormat="1" ht="16.5" customHeight="1">
      <c r="A174" s="31"/>
      <c r="B174" s="32"/>
      <c r="C174" s="200" t="s">
        <v>274</v>
      </c>
      <c r="D174" s="200" t="s">
        <v>128</v>
      </c>
      <c r="E174" s="201" t="s">
        <v>463</v>
      </c>
      <c r="F174" s="202" t="s">
        <v>464</v>
      </c>
      <c r="G174" s="203" t="s">
        <v>171</v>
      </c>
      <c r="H174" s="204">
        <v>29</v>
      </c>
      <c r="I174" s="205"/>
      <c r="J174" s="206">
        <f t="shared" si="20"/>
        <v>0</v>
      </c>
      <c r="K174" s="202" t="s">
        <v>167</v>
      </c>
      <c r="L174" s="36"/>
      <c r="M174" s="207" t="s">
        <v>1</v>
      </c>
      <c r="N174" s="208" t="s">
        <v>44</v>
      </c>
      <c r="O174" s="68"/>
      <c r="P174" s="209">
        <f t="shared" si="21"/>
        <v>0</v>
      </c>
      <c r="Q174" s="209">
        <v>0</v>
      </c>
      <c r="R174" s="209">
        <f t="shared" si="22"/>
        <v>0</v>
      </c>
      <c r="S174" s="209">
        <v>0</v>
      </c>
      <c r="T174" s="210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1" t="s">
        <v>144</v>
      </c>
      <c r="AT174" s="211" t="s">
        <v>128</v>
      </c>
      <c r="AU174" s="211" t="s">
        <v>89</v>
      </c>
      <c r="AY174" s="14" t="s">
        <v>125</v>
      </c>
      <c r="BE174" s="212">
        <f t="shared" si="24"/>
        <v>0</v>
      </c>
      <c r="BF174" s="212">
        <f t="shared" si="25"/>
        <v>0</v>
      </c>
      <c r="BG174" s="212">
        <f t="shared" si="26"/>
        <v>0</v>
      </c>
      <c r="BH174" s="212">
        <f t="shared" si="27"/>
        <v>0</v>
      </c>
      <c r="BI174" s="212">
        <f t="shared" si="28"/>
        <v>0</v>
      </c>
      <c r="BJ174" s="14" t="s">
        <v>87</v>
      </c>
      <c r="BK174" s="212">
        <f t="shared" si="29"/>
        <v>0</v>
      </c>
      <c r="BL174" s="14" t="s">
        <v>144</v>
      </c>
      <c r="BM174" s="211" t="s">
        <v>465</v>
      </c>
    </row>
    <row r="175" spans="1:65" s="2" customFormat="1" ht="16.5" customHeight="1">
      <c r="A175" s="31"/>
      <c r="B175" s="32"/>
      <c r="C175" s="200" t="s">
        <v>280</v>
      </c>
      <c r="D175" s="200" t="s">
        <v>128</v>
      </c>
      <c r="E175" s="201" t="s">
        <v>466</v>
      </c>
      <c r="F175" s="202" t="s">
        <v>467</v>
      </c>
      <c r="G175" s="203" t="s">
        <v>171</v>
      </c>
      <c r="H175" s="204">
        <v>29</v>
      </c>
      <c r="I175" s="205"/>
      <c r="J175" s="206">
        <f t="shared" si="20"/>
        <v>0</v>
      </c>
      <c r="K175" s="202" t="s">
        <v>167</v>
      </c>
      <c r="L175" s="36"/>
      <c r="M175" s="207" t="s">
        <v>1</v>
      </c>
      <c r="N175" s="208" t="s">
        <v>44</v>
      </c>
      <c r="O175" s="68"/>
      <c r="P175" s="209">
        <f t="shared" si="21"/>
        <v>0</v>
      </c>
      <c r="Q175" s="209">
        <v>0</v>
      </c>
      <c r="R175" s="209">
        <f t="shared" si="22"/>
        <v>0</v>
      </c>
      <c r="S175" s="209">
        <v>0</v>
      </c>
      <c r="T175" s="210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1" t="s">
        <v>144</v>
      </c>
      <c r="AT175" s="211" t="s">
        <v>128</v>
      </c>
      <c r="AU175" s="211" t="s">
        <v>89</v>
      </c>
      <c r="AY175" s="14" t="s">
        <v>125</v>
      </c>
      <c r="BE175" s="212">
        <f t="shared" si="24"/>
        <v>0</v>
      </c>
      <c r="BF175" s="212">
        <f t="shared" si="25"/>
        <v>0</v>
      </c>
      <c r="BG175" s="212">
        <f t="shared" si="26"/>
        <v>0</v>
      </c>
      <c r="BH175" s="212">
        <f t="shared" si="27"/>
        <v>0</v>
      </c>
      <c r="BI175" s="212">
        <f t="shared" si="28"/>
        <v>0</v>
      </c>
      <c r="BJ175" s="14" t="s">
        <v>87</v>
      </c>
      <c r="BK175" s="212">
        <f t="shared" si="29"/>
        <v>0</v>
      </c>
      <c r="BL175" s="14" t="s">
        <v>144</v>
      </c>
      <c r="BM175" s="211" t="s">
        <v>468</v>
      </c>
    </row>
    <row r="176" spans="1:65" s="2" customFormat="1" ht="16.5" customHeight="1">
      <c r="A176" s="31"/>
      <c r="B176" s="32"/>
      <c r="C176" s="200" t="s">
        <v>285</v>
      </c>
      <c r="D176" s="200" t="s">
        <v>128</v>
      </c>
      <c r="E176" s="201" t="s">
        <v>469</v>
      </c>
      <c r="F176" s="202" t="s">
        <v>470</v>
      </c>
      <c r="G176" s="203" t="s">
        <v>171</v>
      </c>
      <c r="H176" s="204">
        <v>29</v>
      </c>
      <c r="I176" s="205"/>
      <c r="J176" s="206">
        <f t="shared" si="20"/>
        <v>0</v>
      </c>
      <c r="K176" s="202" t="s">
        <v>167</v>
      </c>
      <c r="L176" s="36"/>
      <c r="M176" s="207" t="s">
        <v>1</v>
      </c>
      <c r="N176" s="208" t="s">
        <v>44</v>
      </c>
      <c r="O176" s="68"/>
      <c r="P176" s="209">
        <f t="shared" si="21"/>
        <v>0</v>
      </c>
      <c r="Q176" s="209">
        <v>8.4250000000000005E-2</v>
      </c>
      <c r="R176" s="209">
        <f t="shared" si="22"/>
        <v>2.4432500000000004</v>
      </c>
      <c r="S176" s="209">
        <v>0</v>
      </c>
      <c r="T176" s="210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1" t="s">
        <v>144</v>
      </c>
      <c r="AT176" s="211" t="s">
        <v>128</v>
      </c>
      <c r="AU176" s="211" t="s">
        <v>89</v>
      </c>
      <c r="AY176" s="14" t="s">
        <v>125</v>
      </c>
      <c r="BE176" s="212">
        <f t="shared" si="24"/>
        <v>0</v>
      </c>
      <c r="BF176" s="212">
        <f t="shared" si="25"/>
        <v>0</v>
      </c>
      <c r="BG176" s="212">
        <f t="shared" si="26"/>
        <v>0</v>
      </c>
      <c r="BH176" s="212">
        <f t="shared" si="27"/>
        <v>0</v>
      </c>
      <c r="BI176" s="212">
        <f t="shared" si="28"/>
        <v>0</v>
      </c>
      <c r="BJ176" s="14" t="s">
        <v>87</v>
      </c>
      <c r="BK176" s="212">
        <f t="shared" si="29"/>
        <v>0</v>
      </c>
      <c r="BL176" s="14" t="s">
        <v>144</v>
      </c>
      <c r="BM176" s="211" t="s">
        <v>471</v>
      </c>
    </row>
    <row r="177" spans="1:65" s="2" customFormat="1" ht="16.5" customHeight="1">
      <c r="A177" s="31"/>
      <c r="B177" s="32"/>
      <c r="C177" s="222" t="s">
        <v>289</v>
      </c>
      <c r="D177" s="222" t="s">
        <v>403</v>
      </c>
      <c r="E177" s="223" t="s">
        <v>472</v>
      </c>
      <c r="F177" s="224" t="s">
        <v>473</v>
      </c>
      <c r="G177" s="225" t="s">
        <v>171</v>
      </c>
      <c r="H177" s="226">
        <v>29.58</v>
      </c>
      <c r="I177" s="227"/>
      <c r="J177" s="228">
        <f t="shared" si="20"/>
        <v>0</v>
      </c>
      <c r="K177" s="224" t="s">
        <v>167</v>
      </c>
      <c r="L177" s="229"/>
      <c r="M177" s="230" t="s">
        <v>1</v>
      </c>
      <c r="N177" s="231" t="s">
        <v>44</v>
      </c>
      <c r="O177" s="68"/>
      <c r="P177" s="209">
        <f t="shared" si="21"/>
        <v>0</v>
      </c>
      <c r="Q177" s="209">
        <v>0.113</v>
      </c>
      <c r="R177" s="209">
        <f t="shared" si="22"/>
        <v>3.3425400000000001</v>
      </c>
      <c r="S177" s="209">
        <v>0</v>
      </c>
      <c r="T177" s="210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1" t="s">
        <v>194</v>
      </c>
      <c r="AT177" s="211" t="s">
        <v>403</v>
      </c>
      <c r="AU177" s="211" t="s">
        <v>89</v>
      </c>
      <c r="AY177" s="14" t="s">
        <v>125</v>
      </c>
      <c r="BE177" s="212">
        <f t="shared" si="24"/>
        <v>0</v>
      </c>
      <c r="BF177" s="212">
        <f t="shared" si="25"/>
        <v>0</v>
      </c>
      <c r="BG177" s="212">
        <f t="shared" si="26"/>
        <v>0</v>
      </c>
      <c r="BH177" s="212">
        <f t="shared" si="27"/>
        <v>0</v>
      </c>
      <c r="BI177" s="212">
        <f t="shared" si="28"/>
        <v>0</v>
      </c>
      <c r="BJ177" s="14" t="s">
        <v>87</v>
      </c>
      <c r="BK177" s="212">
        <f t="shared" si="29"/>
        <v>0</v>
      </c>
      <c r="BL177" s="14" t="s">
        <v>144</v>
      </c>
      <c r="BM177" s="211" t="s">
        <v>474</v>
      </c>
    </row>
    <row r="178" spans="1:65" s="2" customFormat="1" ht="16.5" customHeight="1">
      <c r="A178" s="31"/>
      <c r="B178" s="32"/>
      <c r="C178" s="200" t="s">
        <v>294</v>
      </c>
      <c r="D178" s="200" t="s">
        <v>128</v>
      </c>
      <c r="E178" s="201" t="s">
        <v>475</v>
      </c>
      <c r="F178" s="202" t="s">
        <v>476</v>
      </c>
      <c r="G178" s="203" t="s">
        <v>171</v>
      </c>
      <c r="H178" s="204">
        <v>17.5</v>
      </c>
      <c r="I178" s="205"/>
      <c r="J178" s="206">
        <f t="shared" si="20"/>
        <v>0</v>
      </c>
      <c r="K178" s="202" t="s">
        <v>167</v>
      </c>
      <c r="L178" s="36"/>
      <c r="M178" s="207" t="s">
        <v>1</v>
      </c>
      <c r="N178" s="208" t="s">
        <v>44</v>
      </c>
      <c r="O178" s="68"/>
      <c r="P178" s="209">
        <f t="shared" si="21"/>
        <v>0</v>
      </c>
      <c r="Q178" s="209">
        <v>0.10100000000000001</v>
      </c>
      <c r="R178" s="209">
        <f t="shared" si="22"/>
        <v>1.7675000000000001</v>
      </c>
      <c r="S178" s="209">
        <v>0</v>
      </c>
      <c r="T178" s="210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1" t="s">
        <v>144</v>
      </c>
      <c r="AT178" s="211" t="s">
        <v>128</v>
      </c>
      <c r="AU178" s="211" t="s">
        <v>89</v>
      </c>
      <c r="AY178" s="14" t="s">
        <v>125</v>
      </c>
      <c r="BE178" s="212">
        <f t="shared" si="24"/>
        <v>0</v>
      </c>
      <c r="BF178" s="212">
        <f t="shared" si="25"/>
        <v>0</v>
      </c>
      <c r="BG178" s="212">
        <f t="shared" si="26"/>
        <v>0</v>
      </c>
      <c r="BH178" s="212">
        <f t="shared" si="27"/>
        <v>0</v>
      </c>
      <c r="BI178" s="212">
        <f t="shared" si="28"/>
        <v>0</v>
      </c>
      <c r="BJ178" s="14" t="s">
        <v>87</v>
      </c>
      <c r="BK178" s="212">
        <f t="shared" si="29"/>
        <v>0</v>
      </c>
      <c r="BL178" s="14" t="s">
        <v>144</v>
      </c>
      <c r="BM178" s="211" t="s">
        <v>477</v>
      </c>
    </row>
    <row r="179" spans="1:65" s="2" customFormat="1" ht="16.5" customHeight="1">
      <c r="A179" s="31"/>
      <c r="B179" s="32"/>
      <c r="C179" s="222" t="s">
        <v>302</v>
      </c>
      <c r="D179" s="222" t="s">
        <v>403</v>
      </c>
      <c r="E179" s="223" t="s">
        <v>478</v>
      </c>
      <c r="F179" s="224" t="s">
        <v>479</v>
      </c>
      <c r="G179" s="225" t="s">
        <v>171</v>
      </c>
      <c r="H179" s="226">
        <v>17.850000000000001</v>
      </c>
      <c r="I179" s="227"/>
      <c r="J179" s="228">
        <f t="shared" si="20"/>
        <v>0</v>
      </c>
      <c r="K179" s="224" t="s">
        <v>167</v>
      </c>
      <c r="L179" s="229"/>
      <c r="M179" s="230" t="s">
        <v>1</v>
      </c>
      <c r="N179" s="231" t="s">
        <v>44</v>
      </c>
      <c r="O179" s="68"/>
      <c r="P179" s="209">
        <f t="shared" si="21"/>
        <v>0</v>
      </c>
      <c r="Q179" s="209">
        <v>0.108</v>
      </c>
      <c r="R179" s="209">
        <f t="shared" si="22"/>
        <v>1.9278000000000002</v>
      </c>
      <c r="S179" s="209">
        <v>0</v>
      </c>
      <c r="T179" s="210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1" t="s">
        <v>194</v>
      </c>
      <c r="AT179" s="211" t="s">
        <v>403</v>
      </c>
      <c r="AU179" s="211" t="s">
        <v>89</v>
      </c>
      <c r="AY179" s="14" t="s">
        <v>125</v>
      </c>
      <c r="BE179" s="212">
        <f t="shared" si="24"/>
        <v>0</v>
      </c>
      <c r="BF179" s="212">
        <f t="shared" si="25"/>
        <v>0</v>
      </c>
      <c r="BG179" s="212">
        <f t="shared" si="26"/>
        <v>0</v>
      </c>
      <c r="BH179" s="212">
        <f t="shared" si="27"/>
        <v>0</v>
      </c>
      <c r="BI179" s="212">
        <f t="shared" si="28"/>
        <v>0</v>
      </c>
      <c r="BJ179" s="14" t="s">
        <v>87</v>
      </c>
      <c r="BK179" s="212">
        <f t="shared" si="29"/>
        <v>0</v>
      </c>
      <c r="BL179" s="14" t="s">
        <v>144</v>
      </c>
      <c r="BM179" s="211" t="s">
        <v>480</v>
      </c>
    </row>
    <row r="180" spans="1:65" s="2" customFormat="1" ht="16.5" customHeight="1">
      <c r="A180" s="31"/>
      <c r="B180" s="32"/>
      <c r="C180" s="200" t="s">
        <v>306</v>
      </c>
      <c r="D180" s="200" t="s">
        <v>128</v>
      </c>
      <c r="E180" s="201" t="s">
        <v>481</v>
      </c>
      <c r="F180" s="202" t="s">
        <v>482</v>
      </c>
      <c r="G180" s="203" t="s">
        <v>175</v>
      </c>
      <c r="H180" s="204">
        <v>61.6</v>
      </c>
      <c r="I180" s="205"/>
      <c r="J180" s="206">
        <f t="shared" si="20"/>
        <v>0</v>
      </c>
      <c r="K180" s="202" t="s">
        <v>1</v>
      </c>
      <c r="L180" s="36"/>
      <c r="M180" s="207" t="s">
        <v>1</v>
      </c>
      <c r="N180" s="208" t="s">
        <v>44</v>
      </c>
      <c r="O180" s="68"/>
      <c r="P180" s="209">
        <f t="shared" si="21"/>
        <v>0</v>
      </c>
      <c r="Q180" s="209">
        <v>0.1295</v>
      </c>
      <c r="R180" s="209">
        <f t="shared" si="22"/>
        <v>7.9772000000000007</v>
      </c>
      <c r="S180" s="209">
        <v>0</v>
      </c>
      <c r="T180" s="210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1" t="s">
        <v>144</v>
      </c>
      <c r="AT180" s="211" t="s">
        <v>128</v>
      </c>
      <c r="AU180" s="211" t="s">
        <v>89</v>
      </c>
      <c r="AY180" s="14" t="s">
        <v>125</v>
      </c>
      <c r="BE180" s="212">
        <f t="shared" si="24"/>
        <v>0</v>
      </c>
      <c r="BF180" s="212">
        <f t="shared" si="25"/>
        <v>0</v>
      </c>
      <c r="BG180" s="212">
        <f t="shared" si="26"/>
        <v>0</v>
      </c>
      <c r="BH180" s="212">
        <f t="shared" si="27"/>
        <v>0</v>
      </c>
      <c r="BI180" s="212">
        <f t="shared" si="28"/>
        <v>0</v>
      </c>
      <c r="BJ180" s="14" t="s">
        <v>87</v>
      </c>
      <c r="BK180" s="212">
        <f t="shared" si="29"/>
        <v>0</v>
      </c>
      <c r="BL180" s="14" t="s">
        <v>144</v>
      </c>
      <c r="BM180" s="211" t="s">
        <v>483</v>
      </c>
    </row>
    <row r="181" spans="1:65" s="2" customFormat="1" ht="16.5" customHeight="1">
      <c r="A181" s="31"/>
      <c r="B181" s="32"/>
      <c r="C181" s="222" t="s">
        <v>310</v>
      </c>
      <c r="D181" s="222" t="s">
        <v>403</v>
      </c>
      <c r="E181" s="223" t="s">
        <v>484</v>
      </c>
      <c r="F181" s="224" t="s">
        <v>485</v>
      </c>
      <c r="G181" s="225" t="s">
        <v>175</v>
      </c>
      <c r="H181" s="226">
        <v>62.832000000000001</v>
      </c>
      <c r="I181" s="227"/>
      <c r="J181" s="228">
        <f t="shared" si="20"/>
        <v>0</v>
      </c>
      <c r="K181" s="224" t="s">
        <v>167</v>
      </c>
      <c r="L181" s="229"/>
      <c r="M181" s="230" t="s">
        <v>1</v>
      </c>
      <c r="N181" s="231" t="s">
        <v>44</v>
      </c>
      <c r="O181" s="68"/>
      <c r="P181" s="209">
        <f t="shared" si="21"/>
        <v>0</v>
      </c>
      <c r="Q181" s="209">
        <v>2.8000000000000001E-2</v>
      </c>
      <c r="R181" s="209">
        <f t="shared" si="22"/>
        <v>1.759296</v>
      </c>
      <c r="S181" s="209">
        <v>0</v>
      </c>
      <c r="T181" s="210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1" t="s">
        <v>194</v>
      </c>
      <c r="AT181" s="211" t="s">
        <v>403</v>
      </c>
      <c r="AU181" s="211" t="s">
        <v>89</v>
      </c>
      <c r="AY181" s="14" t="s">
        <v>125</v>
      </c>
      <c r="BE181" s="212">
        <f t="shared" si="24"/>
        <v>0</v>
      </c>
      <c r="BF181" s="212">
        <f t="shared" si="25"/>
        <v>0</v>
      </c>
      <c r="BG181" s="212">
        <f t="shared" si="26"/>
        <v>0</v>
      </c>
      <c r="BH181" s="212">
        <f t="shared" si="27"/>
        <v>0</v>
      </c>
      <c r="BI181" s="212">
        <f t="shared" si="28"/>
        <v>0</v>
      </c>
      <c r="BJ181" s="14" t="s">
        <v>87</v>
      </c>
      <c r="BK181" s="212">
        <f t="shared" si="29"/>
        <v>0</v>
      </c>
      <c r="BL181" s="14" t="s">
        <v>144</v>
      </c>
      <c r="BM181" s="211" t="s">
        <v>486</v>
      </c>
    </row>
    <row r="182" spans="1:65" s="12" customFormat="1" ht="22.9" customHeight="1">
      <c r="B182" s="184"/>
      <c r="C182" s="185"/>
      <c r="D182" s="186" t="s">
        <v>78</v>
      </c>
      <c r="E182" s="198" t="s">
        <v>186</v>
      </c>
      <c r="F182" s="198" t="s">
        <v>487</v>
      </c>
      <c r="G182" s="185"/>
      <c r="H182" s="185"/>
      <c r="I182" s="188"/>
      <c r="J182" s="199">
        <f>BK182</f>
        <v>0</v>
      </c>
      <c r="K182" s="185"/>
      <c r="L182" s="190"/>
      <c r="M182" s="191"/>
      <c r="N182" s="192"/>
      <c r="O182" s="192"/>
      <c r="P182" s="193">
        <f>SUM(P183:P200)</f>
        <v>0</v>
      </c>
      <c r="Q182" s="192"/>
      <c r="R182" s="193">
        <f>SUM(R183:R200)</f>
        <v>34.292136660000004</v>
      </c>
      <c r="S182" s="192"/>
      <c r="T182" s="194">
        <f>SUM(T183:T200)</f>
        <v>0</v>
      </c>
      <c r="AR182" s="195" t="s">
        <v>87</v>
      </c>
      <c r="AT182" s="196" t="s">
        <v>78</v>
      </c>
      <c r="AU182" s="196" t="s">
        <v>87</v>
      </c>
      <c r="AY182" s="195" t="s">
        <v>125</v>
      </c>
      <c r="BK182" s="197">
        <f>SUM(BK183:BK200)</f>
        <v>0</v>
      </c>
    </row>
    <row r="183" spans="1:65" s="2" customFormat="1" ht="16.5" customHeight="1">
      <c r="A183" s="31"/>
      <c r="B183" s="32"/>
      <c r="C183" s="200" t="s">
        <v>314</v>
      </c>
      <c r="D183" s="200" t="s">
        <v>128</v>
      </c>
      <c r="E183" s="201" t="s">
        <v>488</v>
      </c>
      <c r="F183" s="202" t="s">
        <v>489</v>
      </c>
      <c r="G183" s="203" t="s">
        <v>171</v>
      </c>
      <c r="H183" s="204">
        <v>11</v>
      </c>
      <c r="I183" s="205"/>
      <c r="J183" s="206">
        <f t="shared" ref="J183:J200" si="30">ROUND(I183*H183,2)</f>
        <v>0</v>
      </c>
      <c r="K183" s="202" t="s">
        <v>1</v>
      </c>
      <c r="L183" s="36"/>
      <c r="M183" s="207" t="s">
        <v>1</v>
      </c>
      <c r="N183" s="208" t="s">
        <v>44</v>
      </c>
      <c r="O183" s="68"/>
      <c r="P183" s="209">
        <f t="shared" ref="P183:P200" si="31">O183*H183</f>
        <v>0</v>
      </c>
      <c r="Q183" s="209">
        <v>3.4500000000000003E-2</v>
      </c>
      <c r="R183" s="209">
        <f t="shared" ref="R183:R200" si="32">Q183*H183</f>
        <v>0.37950000000000006</v>
      </c>
      <c r="S183" s="209">
        <v>0</v>
      </c>
      <c r="T183" s="210">
        <f t="shared" ref="T183:T200" si="33"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1" t="s">
        <v>144</v>
      </c>
      <c r="AT183" s="211" t="s">
        <v>128</v>
      </c>
      <c r="AU183" s="211" t="s">
        <v>89</v>
      </c>
      <c r="AY183" s="14" t="s">
        <v>125</v>
      </c>
      <c r="BE183" s="212">
        <f t="shared" ref="BE183:BE200" si="34">IF(N183="základní",J183,0)</f>
        <v>0</v>
      </c>
      <c r="BF183" s="212">
        <f t="shared" ref="BF183:BF200" si="35">IF(N183="snížená",J183,0)</f>
        <v>0</v>
      </c>
      <c r="BG183" s="212">
        <f t="shared" ref="BG183:BG200" si="36">IF(N183="zákl. přenesená",J183,0)</f>
        <v>0</v>
      </c>
      <c r="BH183" s="212">
        <f t="shared" ref="BH183:BH200" si="37">IF(N183="sníž. přenesená",J183,0)</f>
        <v>0</v>
      </c>
      <c r="BI183" s="212">
        <f t="shared" ref="BI183:BI200" si="38">IF(N183="nulová",J183,0)</f>
        <v>0</v>
      </c>
      <c r="BJ183" s="14" t="s">
        <v>87</v>
      </c>
      <c r="BK183" s="212">
        <f t="shared" ref="BK183:BK200" si="39">ROUND(I183*H183,2)</f>
        <v>0</v>
      </c>
      <c r="BL183" s="14" t="s">
        <v>144</v>
      </c>
      <c r="BM183" s="211" t="s">
        <v>490</v>
      </c>
    </row>
    <row r="184" spans="1:65" s="2" customFormat="1" ht="16.5" customHeight="1">
      <c r="A184" s="31"/>
      <c r="B184" s="32"/>
      <c r="C184" s="200" t="s">
        <v>320</v>
      </c>
      <c r="D184" s="200" t="s">
        <v>128</v>
      </c>
      <c r="E184" s="201" t="s">
        <v>491</v>
      </c>
      <c r="F184" s="202" t="s">
        <v>492</v>
      </c>
      <c r="G184" s="203" t="s">
        <v>175</v>
      </c>
      <c r="H184" s="204">
        <v>95.9</v>
      </c>
      <c r="I184" s="205"/>
      <c r="J184" s="206">
        <f t="shared" si="30"/>
        <v>0</v>
      </c>
      <c r="K184" s="202" t="s">
        <v>167</v>
      </c>
      <c r="L184" s="36"/>
      <c r="M184" s="207" t="s">
        <v>1</v>
      </c>
      <c r="N184" s="208" t="s">
        <v>44</v>
      </c>
      <c r="O184" s="68"/>
      <c r="P184" s="209">
        <f t="shared" si="31"/>
        <v>0</v>
      </c>
      <c r="Q184" s="209">
        <v>1.5E-3</v>
      </c>
      <c r="R184" s="209">
        <f t="shared" si="32"/>
        <v>0.14385000000000001</v>
      </c>
      <c r="S184" s="209">
        <v>0</v>
      </c>
      <c r="T184" s="210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1" t="s">
        <v>144</v>
      </c>
      <c r="AT184" s="211" t="s">
        <v>128</v>
      </c>
      <c r="AU184" s="211" t="s">
        <v>89</v>
      </c>
      <c r="AY184" s="14" t="s">
        <v>125</v>
      </c>
      <c r="BE184" s="212">
        <f t="shared" si="34"/>
        <v>0</v>
      </c>
      <c r="BF184" s="212">
        <f t="shared" si="35"/>
        <v>0</v>
      </c>
      <c r="BG184" s="212">
        <f t="shared" si="36"/>
        <v>0</v>
      </c>
      <c r="BH184" s="212">
        <f t="shared" si="37"/>
        <v>0</v>
      </c>
      <c r="BI184" s="212">
        <f t="shared" si="38"/>
        <v>0</v>
      </c>
      <c r="BJ184" s="14" t="s">
        <v>87</v>
      </c>
      <c r="BK184" s="212">
        <f t="shared" si="39"/>
        <v>0</v>
      </c>
      <c r="BL184" s="14" t="s">
        <v>144</v>
      </c>
      <c r="BM184" s="211" t="s">
        <v>493</v>
      </c>
    </row>
    <row r="185" spans="1:65" s="2" customFormat="1" ht="16.5" customHeight="1">
      <c r="A185" s="31"/>
      <c r="B185" s="32"/>
      <c r="C185" s="200" t="s">
        <v>324</v>
      </c>
      <c r="D185" s="200" t="s">
        <v>128</v>
      </c>
      <c r="E185" s="201" t="s">
        <v>494</v>
      </c>
      <c r="F185" s="202" t="s">
        <v>495</v>
      </c>
      <c r="G185" s="203" t="s">
        <v>171</v>
      </c>
      <c r="H185" s="204">
        <v>34</v>
      </c>
      <c r="I185" s="205"/>
      <c r="J185" s="206">
        <f t="shared" si="30"/>
        <v>0</v>
      </c>
      <c r="K185" s="202" t="s">
        <v>167</v>
      </c>
      <c r="L185" s="36"/>
      <c r="M185" s="207" t="s">
        <v>1</v>
      </c>
      <c r="N185" s="208" t="s">
        <v>44</v>
      </c>
      <c r="O185" s="68"/>
      <c r="P185" s="209">
        <f t="shared" si="31"/>
        <v>0</v>
      </c>
      <c r="Q185" s="209">
        <v>7.3499999999999998E-3</v>
      </c>
      <c r="R185" s="209">
        <f t="shared" si="32"/>
        <v>0.24989999999999998</v>
      </c>
      <c r="S185" s="209">
        <v>0</v>
      </c>
      <c r="T185" s="210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1" t="s">
        <v>144</v>
      </c>
      <c r="AT185" s="211" t="s">
        <v>128</v>
      </c>
      <c r="AU185" s="211" t="s">
        <v>89</v>
      </c>
      <c r="AY185" s="14" t="s">
        <v>125</v>
      </c>
      <c r="BE185" s="212">
        <f t="shared" si="34"/>
        <v>0</v>
      </c>
      <c r="BF185" s="212">
        <f t="shared" si="35"/>
        <v>0</v>
      </c>
      <c r="BG185" s="212">
        <f t="shared" si="36"/>
        <v>0</v>
      </c>
      <c r="BH185" s="212">
        <f t="shared" si="37"/>
        <v>0</v>
      </c>
      <c r="BI185" s="212">
        <f t="shared" si="38"/>
        <v>0</v>
      </c>
      <c r="BJ185" s="14" t="s">
        <v>87</v>
      </c>
      <c r="BK185" s="212">
        <f t="shared" si="39"/>
        <v>0</v>
      </c>
      <c r="BL185" s="14" t="s">
        <v>144</v>
      </c>
      <c r="BM185" s="211" t="s">
        <v>496</v>
      </c>
    </row>
    <row r="186" spans="1:65" s="2" customFormat="1" ht="16.5" customHeight="1">
      <c r="A186" s="31"/>
      <c r="B186" s="32"/>
      <c r="C186" s="200" t="s">
        <v>328</v>
      </c>
      <c r="D186" s="200" t="s">
        <v>128</v>
      </c>
      <c r="E186" s="201" t="s">
        <v>497</v>
      </c>
      <c r="F186" s="202" t="s">
        <v>498</v>
      </c>
      <c r="G186" s="203" t="s">
        <v>171</v>
      </c>
      <c r="H186" s="204">
        <v>283.85599999999999</v>
      </c>
      <c r="I186" s="205"/>
      <c r="J186" s="206">
        <f t="shared" si="30"/>
        <v>0</v>
      </c>
      <c r="K186" s="202" t="s">
        <v>1</v>
      </c>
      <c r="L186" s="36"/>
      <c r="M186" s="207" t="s">
        <v>1</v>
      </c>
      <c r="N186" s="208" t="s">
        <v>44</v>
      </c>
      <c r="O186" s="68"/>
      <c r="P186" s="209">
        <f t="shared" si="31"/>
        <v>0</v>
      </c>
      <c r="Q186" s="209">
        <v>2.3630000000000002E-2</v>
      </c>
      <c r="R186" s="209">
        <f t="shared" si="32"/>
        <v>6.7075172800000002</v>
      </c>
      <c r="S186" s="209">
        <v>0</v>
      </c>
      <c r="T186" s="210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1" t="s">
        <v>144</v>
      </c>
      <c r="AT186" s="211" t="s">
        <v>128</v>
      </c>
      <c r="AU186" s="211" t="s">
        <v>89</v>
      </c>
      <c r="AY186" s="14" t="s">
        <v>125</v>
      </c>
      <c r="BE186" s="212">
        <f t="shared" si="34"/>
        <v>0</v>
      </c>
      <c r="BF186" s="212">
        <f t="shared" si="35"/>
        <v>0</v>
      </c>
      <c r="BG186" s="212">
        <f t="shared" si="36"/>
        <v>0</v>
      </c>
      <c r="BH186" s="212">
        <f t="shared" si="37"/>
        <v>0</v>
      </c>
      <c r="BI186" s="212">
        <f t="shared" si="38"/>
        <v>0</v>
      </c>
      <c r="BJ186" s="14" t="s">
        <v>87</v>
      </c>
      <c r="BK186" s="212">
        <f t="shared" si="39"/>
        <v>0</v>
      </c>
      <c r="BL186" s="14" t="s">
        <v>144</v>
      </c>
      <c r="BM186" s="211" t="s">
        <v>499</v>
      </c>
    </row>
    <row r="187" spans="1:65" s="2" customFormat="1" ht="16.5" customHeight="1">
      <c r="A187" s="31"/>
      <c r="B187" s="32"/>
      <c r="C187" s="200" t="s">
        <v>334</v>
      </c>
      <c r="D187" s="200" t="s">
        <v>128</v>
      </c>
      <c r="E187" s="201" t="s">
        <v>500</v>
      </c>
      <c r="F187" s="202" t="s">
        <v>501</v>
      </c>
      <c r="G187" s="203" t="s">
        <v>171</v>
      </c>
      <c r="H187" s="204">
        <v>283.85599999999999</v>
      </c>
      <c r="I187" s="205"/>
      <c r="J187" s="206">
        <f t="shared" si="30"/>
        <v>0</v>
      </c>
      <c r="K187" s="202" t="s">
        <v>167</v>
      </c>
      <c r="L187" s="36"/>
      <c r="M187" s="207" t="s">
        <v>1</v>
      </c>
      <c r="N187" s="208" t="s">
        <v>44</v>
      </c>
      <c r="O187" s="68"/>
      <c r="P187" s="209">
        <f t="shared" si="31"/>
        <v>0</v>
      </c>
      <c r="Q187" s="209">
        <v>2.6360000000000001E-2</v>
      </c>
      <c r="R187" s="209">
        <f t="shared" si="32"/>
        <v>7.48244416</v>
      </c>
      <c r="S187" s="209">
        <v>0</v>
      </c>
      <c r="T187" s="210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1" t="s">
        <v>144</v>
      </c>
      <c r="AT187" s="211" t="s">
        <v>128</v>
      </c>
      <c r="AU187" s="211" t="s">
        <v>89</v>
      </c>
      <c r="AY187" s="14" t="s">
        <v>125</v>
      </c>
      <c r="BE187" s="212">
        <f t="shared" si="34"/>
        <v>0</v>
      </c>
      <c r="BF187" s="212">
        <f t="shared" si="35"/>
        <v>0</v>
      </c>
      <c r="BG187" s="212">
        <f t="shared" si="36"/>
        <v>0</v>
      </c>
      <c r="BH187" s="212">
        <f t="shared" si="37"/>
        <v>0</v>
      </c>
      <c r="BI187" s="212">
        <f t="shared" si="38"/>
        <v>0</v>
      </c>
      <c r="BJ187" s="14" t="s">
        <v>87</v>
      </c>
      <c r="BK187" s="212">
        <f t="shared" si="39"/>
        <v>0</v>
      </c>
      <c r="BL187" s="14" t="s">
        <v>144</v>
      </c>
      <c r="BM187" s="211" t="s">
        <v>502</v>
      </c>
    </row>
    <row r="188" spans="1:65" s="2" customFormat="1" ht="16.5" customHeight="1">
      <c r="A188" s="31"/>
      <c r="B188" s="32"/>
      <c r="C188" s="200" t="s">
        <v>338</v>
      </c>
      <c r="D188" s="200" t="s">
        <v>128</v>
      </c>
      <c r="E188" s="201" t="s">
        <v>503</v>
      </c>
      <c r="F188" s="202" t="s">
        <v>504</v>
      </c>
      <c r="G188" s="203" t="s">
        <v>171</v>
      </c>
      <c r="H188" s="204">
        <v>261.56599999999997</v>
      </c>
      <c r="I188" s="205"/>
      <c r="J188" s="206">
        <f t="shared" si="30"/>
        <v>0</v>
      </c>
      <c r="K188" s="202" t="s">
        <v>1</v>
      </c>
      <c r="L188" s="36"/>
      <c r="M188" s="207" t="s">
        <v>1</v>
      </c>
      <c r="N188" s="208" t="s">
        <v>44</v>
      </c>
      <c r="O188" s="68"/>
      <c r="P188" s="209">
        <f t="shared" si="31"/>
        <v>0</v>
      </c>
      <c r="Q188" s="209">
        <v>1E-3</v>
      </c>
      <c r="R188" s="209">
        <f t="shared" si="32"/>
        <v>0.26156599999999997</v>
      </c>
      <c r="S188" s="209">
        <v>0</v>
      </c>
      <c r="T188" s="210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1" t="s">
        <v>144</v>
      </c>
      <c r="AT188" s="211" t="s">
        <v>128</v>
      </c>
      <c r="AU188" s="211" t="s">
        <v>89</v>
      </c>
      <c r="AY188" s="14" t="s">
        <v>125</v>
      </c>
      <c r="BE188" s="212">
        <f t="shared" si="34"/>
        <v>0</v>
      </c>
      <c r="BF188" s="212">
        <f t="shared" si="35"/>
        <v>0</v>
      </c>
      <c r="BG188" s="212">
        <f t="shared" si="36"/>
        <v>0</v>
      </c>
      <c r="BH188" s="212">
        <f t="shared" si="37"/>
        <v>0</v>
      </c>
      <c r="BI188" s="212">
        <f t="shared" si="38"/>
        <v>0</v>
      </c>
      <c r="BJ188" s="14" t="s">
        <v>87</v>
      </c>
      <c r="BK188" s="212">
        <f t="shared" si="39"/>
        <v>0</v>
      </c>
      <c r="BL188" s="14" t="s">
        <v>144</v>
      </c>
      <c r="BM188" s="211" t="s">
        <v>505</v>
      </c>
    </row>
    <row r="189" spans="1:65" s="2" customFormat="1" ht="16.5" customHeight="1">
      <c r="A189" s="31"/>
      <c r="B189" s="32"/>
      <c r="C189" s="200" t="s">
        <v>342</v>
      </c>
      <c r="D189" s="200" t="s">
        <v>128</v>
      </c>
      <c r="E189" s="201" t="s">
        <v>506</v>
      </c>
      <c r="F189" s="202" t="s">
        <v>507</v>
      </c>
      <c r="G189" s="203" t="s">
        <v>171</v>
      </c>
      <c r="H189" s="204">
        <v>29.02</v>
      </c>
      <c r="I189" s="205"/>
      <c r="J189" s="206">
        <f t="shared" si="30"/>
        <v>0</v>
      </c>
      <c r="K189" s="202" t="s">
        <v>1</v>
      </c>
      <c r="L189" s="36"/>
      <c r="M189" s="207" t="s">
        <v>1</v>
      </c>
      <c r="N189" s="208" t="s">
        <v>44</v>
      </c>
      <c r="O189" s="68"/>
      <c r="P189" s="209">
        <f t="shared" si="31"/>
        <v>0</v>
      </c>
      <c r="Q189" s="209">
        <v>1E-3</v>
      </c>
      <c r="R189" s="209">
        <f t="shared" si="32"/>
        <v>2.9020000000000001E-2</v>
      </c>
      <c r="S189" s="209">
        <v>0</v>
      </c>
      <c r="T189" s="210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1" t="s">
        <v>144</v>
      </c>
      <c r="AT189" s="211" t="s">
        <v>128</v>
      </c>
      <c r="AU189" s="211" t="s">
        <v>89</v>
      </c>
      <c r="AY189" s="14" t="s">
        <v>125</v>
      </c>
      <c r="BE189" s="212">
        <f t="shared" si="34"/>
        <v>0</v>
      </c>
      <c r="BF189" s="212">
        <f t="shared" si="35"/>
        <v>0</v>
      </c>
      <c r="BG189" s="212">
        <f t="shared" si="36"/>
        <v>0</v>
      </c>
      <c r="BH189" s="212">
        <f t="shared" si="37"/>
        <v>0</v>
      </c>
      <c r="BI189" s="212">
        <f t="shared" si="38"/>
        <v>0</v>
      </c>
      <c r="BJ189" s="14" t="s">
        <v>87</v>
      </c>
      <c r="BK189" s="212">
        <f t="shared" si="39"/>
        <v>0</v>
      </c>
      <c r="BL189" s="14" t="s">
        <v>144</v>
      </c>
      <c r="BM189" s="211" t="s">
        <v>508</v>
      </c>
    </row>
    <row r="190" spans="1:65" s="2" customFormat="1" ht="16.5" customHeight="1">
      <c r="A190" s="31"/>
      <c r="B190" s="32"/>
      <c r="C190" s="200" t="s">
        <v>346</v>
      </c>
      <c r="D190" s="200" t="s">
        <v>128</v>
      </c>
      <c r="E190" s="201" t="s">
        <v>509</v>
      </c>
      <c r="F190" s="202" t="s">
        <v>510</v>
      </c>
      <c r="G190" s="203" t="s">
        <v>171</v>
      </c>
      <c r="H190" s="204">
        <v>65.7</v>
      </c>
      <c r="I190" s="205"/>
      <c r="J190" s="206">
        <f t="shared" si="30"/>
        <v>0</v>
      </c>
      <c r="K190" s="202" t="s">
        <v>167</v>
      </c>
      <c r="L190" s="36"/>
      <c r="M190" s="207" t="s">
        <v>1</v>
      </c>
      <c r="N190" s="208" t="s">
        <v>44</v>
      </c>
      <c r="O190" s="68"/>
      <c r="P190" s="209">
        <f t="shared" si="31"/>
        <v>0</v>
      </c>
      <c r="Q190" s="209">
        <v>3.7999999999999999E-2</v>
      </c>
      <c r="R190" s="209">
        <f t="shared" si="32"/>
        <v>2.4965999999999999</v>
      </c>
      <c r="S190" s="209">
        <v>0</v>
      </c>
      <c r="T190" s="210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1" t="s">
        <v>144</v>
      </c>
      <c r="AT190" s="211" t="s">
        <v>128</v>
      </c>
      <c r="AU190" s="211" t="s">
        <v>89</v>
      </c>
      <c r="AY190" s="14" t="s">
        <v>125</v>
      </c>
      <c r="BE190" s="212">
        <f t="shared" si="34"/>
        <v>0</v>
      </c>
      <c r="BF190" s="212">
        <f t="shared" si="35"/>
        <v>0</v>
      </c>
      <c r="BG190" s="212">
        <f t="shared" si="36"/>
        <v>0</v>
      </c>
      <c r="BH190" s="212">
        <f t="shared" si="37"/>
        <v>0</v>
      </c>
      <c r="BI190" s="212">
        <f t="shared" si="38"/>
        <v>0</v>
      </c>
      <c r="BJ190" s="14" t="s">
        <v>87</v>
      </c>
      <c r="BK190" s="212">
        <f t="shared" si="39"/>
        <v>0</v>
      </c>
      <c r="BL190" s="14" t="s">
        <v>144</v>
      </c>
      <c r="BM190" s="211" t="s">
        <v>511</v>
      </c>
    </row>
    <row r="191" spans="1:65" s="2" customFormat="1" ht="16.5" customHeight="1">
      <c r="A191" s="31"/>
      <c r="B191" s="32"/>
      <c r="C191" s="200" t="s">
        <v>350</v>
      </c>
      <c r="D191" s="200" t="s">
        <v>128</v>
      </c>
      <c r="E191" s="201" t="s">
        <v>512</v>
      </c>
      <c r="F191" s="202" t="s">
        <v>513</v>
      </c>
      <c r="G191" s="203" t="s">
        <v>171</v>
      </c>
      <c r="H191" s="204">
        <v>80.5</v>
      </c>
      <c r="I191" s="205"/>
      <c r="J191" s="206">
        <f t="shared" si="30"/>
        <v>0</v>
      </c>
      <c r="K191" s="202" t="s">
        <v>1</v>
      </c>
      <c r="L191" s="36"/>
      <c r="M191" s="207" t="s">
        <v>1</v>
      </c>
      <c r="N191" s="208" t="s">
        <v>44</v>
      </c>
      <c r="O191" s="68"/>
      <c r="P191" s="209">
        <f t="shared" si="31"/>
        <v>0</v>
      </c>
      <c r="Q191" s="209">
        <v>0</v>
      </c>
      <c r="R191" s="209">
        <f t="shared" si="32"/>
        <v>0</v>
      </c>
      <c r="S191" s="209">
        <v>0</v>
      </c>
      <c r="T191" s="210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1" t="s">
        <v>144</v>
      </c>
      <c r="AT191" s="211" t="s">
        <v>128</v>
      </c>
      <c r="AU191" s="211" t="s">
        <v>89</v>
      </c>
      <c r="AY191" s="14" t="s">
        <v>125</v>
      </c>
      <c r="BE191" s="212">
        <f t="shared" si="34"/>
        <v>0</v>
      </c>
      <c r="BF191" s="212">
        <f t="shared" si="35"/>
        <v>0</v>
      </c>
      <c r="BG191" s="212">
        <f t="shared" si="36"/>
        <v>0</v>
      </c>
      <c r="BH191" s="212">
        <f t="shared" si="37"/>
        <v>0</v>
      </c>
      <c r="BI191" s="212">
        <f t="shared" si="38"/>
        <v>0</v>
      </c>
      <c r="BJ191" s="14" t="s">
        <v>87</v>
      </c>
      <c r="BK191" s="212">
        <f t="shared" si="39"/>
        <v>0</v>
      </c>
      <c r="BL191" s="14" t="s">
        <v>144</v>
      </c>
      <c r="BM191" s="211" t="s">
        <v>514</v>
      </c>
    </row>
    <row r="192" spans="1:65" s="2" customFormat="1" ht="16.5" customHeight="1">
      <c r="A192" s="31"/>
      <c r="B192" s="32"/>
      <c r="C192" s="200" t="s">
        <v>354</v>
      </c>
      <c r="D192" s="200" t="s">
        <v>128</v>
      </c>
      <c r="E192" s="201" t="s">
        <v>515</v>
      </c>
      <c r="F192" s="202" t="s">
        <v>516</v>
      </c>
      <c r="G192" s="203" t="s">
        <v>171</v>
      </c>
      <c r="H192" s="204">
        <v>283.85599999999999</v>
      </c>
      <c r="I192" s="205"/>
      <c r="J192" s="206">
        <f t="shared" si="30"/>
        <v>0</v>
      </c>
      <c r="K192" s="202" t="s">
        <v>167</v>
      </c>
      <c r="L192" s="36"/>
      <c r="M192" s="207" t="s">
        <v>1</v>
      </c>
      <c r="N192" s="208" t="s">
        <v>44</v>
      </c>
      <c r="O192" s="68"/>
      <c r="P192" s="209">
        <f t="shared" si="31"/>
        <v>0</v>
      </c>
      <c r="Q192" s="209">
        <v>0</v>
      </c>
      <c r="R192" s="209">
        <f t="shared" si="32"/>
        <v>0</v>
      </c>
      <c r="S192" s="209">
        <v>0</v>
      </c>
      <c r="T192" s="210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1" t="s">
        <v>144</v>
      </c>
      <c r="AT192" s="211" t="s">
        <v>128</v>
      </c>
      <c r="AU192" s="211" t="s">
        <v>89</v>
      </c>
      <c r="AY192" s="14" t="s">
        <v>125</v>
      </c>
      <c r="BE192" s="212">
        <f t="shared" si="34"/>
        <v>0</v>
      </c>
      <c r="BF192" s="212">
        <f t="shared" si="35"/>
        <v>0</v>
      </c>
      <c r="BG192" s="212">
        <f t="shared" si="36"/>
        <v>0</v>
      </c>
      <c r="BH192" s="212">
        <f t="shared" si="37"/>
        <v>0</v>
      </c>
      <c r="BI192" s="212">
        <f t="shared" si="38"/>
        <v>0</v>
      </c>
      <c r="BJ192" s="14" t="s">
        <v>87</v>
      </c>
      <c r="BK192" s="212">
        <f t="shared" si="39"/>
        <v>0</v>
      </c>
      <c r="BL192" s="14" t="s">
        <v>144</v>
      </c>
      <c r="BM192" s="211" t="s">
        <v>517</v>
      </c>
    </row>
    <row r="193" spans="1:65" s="2" customFormat="1" ht="16.5" customHeight="1">
      <c r="A193" s="31"/>
      <c r="B193" s="32"/>
      <c r="C193" s="200" t="s">
        <v>518</v>
      </c>
      <c r="D193" s="200" t="s">
        <v>128</v>
      </c>
      <c r="E193" s="201" t="s">
        <v>519</v>
      </c>
      <c r="F193" s="202" t="s">
        <v>520</v>
      </c>
      <c r="G193" s="203" t="s">
        <v>171</v>
      </c>
      <c r="H193" s="204">
        <v>4</v>
      </c>
      <c r="I193" s="205"/>
      <c r="J193" s="206">
        <f t="shared" si="30"/>
        <v>0</v>
      </c>
      <c r="K193" s="202" t="s">
        <v>1</v>
      </c>
      <c r="L193" s="36"/>
      <c r="M193" s="207" t="s">
        <v>1</v>
      </c>
      <c r="N193" s="208" t="s">
        <v>44</v>
      </c>
      <c r="O193" s="68"/>
      <c r="P193" s="209">
        <f t="shared" si="31"/>
        <v>0</v>
      </c>
      <c r="Q193" s="209">
        <v>0</v>
      </c>
      <c r="R193" s="209">
        <f t="shared" si="32"/>
        <v>0</v>
      </c>
      <c r="S193" s="209">
        <v>0</v>
      </c>
      <c r="T193" s="210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1" t="s">
        <v>144</v>
      </c>
      <c r="AT193" s="211" t="s">
        <v>128</v>
      </c>
      <c r="AU193" s="211" t="s">
        <v>89</v>
      </c>
      <c r="AY193" s="14" t="s">
        <v>125</v>
      </c>
      <c r="BE193" s="212">
        <f t="shared" si="34"/>
        <v>0</v>
      </c>
      <c r="BF193" s="212">
        <f t="shared" si="35"/>
        <v>0</v>
      </c>
      <c r="BG193" s="212">
        <f t="shared" si="36"/>
        <v>0</v>
      </c>
      <c r="BH193" s="212">
        <f t="shared" si="37"/>
        <v>0</v>
      </c>
      <c r="BI193" s="212">
        <f t="shared" si="38"/>
        <v>0</v>
      </c>
      <c r="BJ193" s="14" t="s">
        <v>87</v>
      </c>
      <c r="BK193" s="212">
        <f t="shared" si="39"/>
        <v>0</v>
      </c>
      <c r="BL193" s="14" t="s">
        <v>144</v>
      </c>
      <c r="BM193" s="211" t="s">
        <v>521</v>
      </c>
    </row>
    <row r="194" spans="1:65" s="2" customFormat="1" ht="16.5" customHeight="1">
      <c r="A194" s="31"/>
      <c r="B194" s="32"/>
      <c r="C194" s="200" t="s">
        <v>522</v>
      </c>
      <c r="D194" s="200" t="s">
        <v>128</v>
      </c>
      <c r="E194" s="201" t="s">
        <v>523</v>
      </c>
      <c r="F194" s="202" t="s">
        <v>524</v>
      </c>
      <c r="G194" s="203" t="s">
        <v>181</v>
      </c>
      <c r="H194" s="204">
        <v>1</v>
      </c>
      <c r="I194" s="205"/>
      <c r="J194" s="206">
        <f t="shared" si="30"/>
        <v>0</v>
      </c>
      <c r="K194" s="202" t="s">
        <v>1</v>
      </c>
      <c r="L194" s="36"/>
      <c r="M194" s="207" t="s">
        <v>1</v>
      </c>
      <c r="N194" s="208" t="s">
        <v>44</v>
      </c>
      <c r="O194" s="68"/>
      <c r="P194" s="209">
        <f t="shared" si="31"/>
        <v>0</v>
      </c>
      <c r="Q194" s="209">
        <v>0</v>
      </c>
      <c r="R194" s="209">
        <f t="shared" si="32"/>
        <v>0</v>
      </c>
      <c r="S194" s="209">
        <v>0</v>
      </c>
      <c r="T194" s="210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1" t="s">
        <v>144</v>
      </c>
      <c r="AT194" s="211" t="s">
        <v>128</v>
      </c>
      <c r="AU194" s="211" t="s">
        <v>89</v>
      </c>
      <c r="AY194" s="14" t="s">
        <v>125</v>
      </c>
      <c r="BE194" s="212">
        <f t="shared" si="34"/>
        <v>0</v>
      </c>
      <c r="BF194" s="212">
        <f t="shared" si="35"/>
        <v>0</v>
      </c>
      <c r="BG194" s="212">
        <f t="shared" si="36"/>
        <v>0</v>
      </c>
      <c r="BH194" s="212">
        <f t="shared" si="37"/>
        <v>0</v>
      </c>
      <c r="BI194" s="212">
        <f t="shared" si="38"/>
        <v>0</v>
      </c>
      <c r="BJ194" s="14" t="s">
        <v>87</v>
      </c>
      <c r="BK194" s="212">
        <f t="shared" si="39"/>
        <v>0</v>
      </c>
      <c r="BL194" s="14" t="s">
        <v>144</v>
      </c>
      <c r="BM194" s="211" t="s">
        <v>525</v>
      </c>
    </row>
    <row r="195" spans="1:65" s="2" customFormat="1" ht="16.5" customHeight="1">
      <c r="A195" s="31"/>
      <c r="B195" s="32"/>
      <c r="C195" s="200" t="s">
        <v>526</v>
      </c>
      <c r="D195" s="200" t="s">
        <v>128</v>
      </c>
      <c r="E195" s="201" t="s">
        <v>527</v>
      </c>
      <c r="F195" s="202" t="s">
        <v>528</v>
      </c>
      <c r="G195" s="203" t="s">
        <v>181</v>
      </c>
      <c r="H195" s="204">
        <v>1</v>
      </c>
      <c r="I195" s="205"/>
      <c r="J195" s="206">
        <f t="shared" si="30"/>
        <v>0</v>
      </c>
      <c r="K195" s="202" t="s">
        <v>1</v>
      </c>
      <c r="L195" s="36"/>
      <c r="M195" s="207" t="s">
        <v>1</v>
      </c>
      <c r="N195" s="208" t="s">
        <v>44</v>
      </c>
      <c r="O195" s="68"/>
      <c r="P195" s="209">
        <f t="shared" si="31"/>
        <v>0</v>
      </c>
      <c r="Q195" s="209">
        <v>0</v>
      </c>
      <c r="R195" s="209">
        <f t="shared" si="32"/>
        <v>0</v>
      </c>
      <c r="S195" s="209">
        <v>0</v>
      </c>
      <c r="T195" s="210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1" t="s">
        <v>144</v>
      </c>
      <c r="AT195" s="211" t="s">
        <v>128</v>
      </c>
      <c r="AU195" s="211" t="s">
        <v>89</v>
      </c>
      <c r="AY195" s="14" t="s">
        <v>125</v>
      </c>
      <c r="BE195" s="212">
        <f t="shared" si="34"/>
        <v>0</v>
      </c>
      <c r="BF195" s="212">
        <f t="shared" si="35"/>
        <v>0</v>
      </c>
      <c r="BG195" s="212">
        <f t="shared" si="36"/>
        <v>0</v>
      </c>
      <c r="BH195" s="212">
        <f t="shared" si="37"/>
        <v>0</v>
      </c>
      <c r="BI195" s="212">
        <f t="shared" si="38"/>
        <v>0</v>
      </c>
      <c r="BJ195" s="14" t="s">
        <v>87</v>
      </c>
      <c r="BK195" s="212">
        <f t="shared" si="39"/>
        <v>0</v>
      </c>
      <c r="BL195" s="14" t="s">
        <v>144</v>
      </c>
      <c r="BM195" s="211" t="s">
        <v>529</v>
      </c>
    </row>
    <row r="196" spans="1:65" s="2" customFormat="1" ht="16.5" customHeight="1">
      <c r="A196" s="31"/>
      <c r="B196" s="32"/>
      <c r="C196" s="200" t="s">
        <v>530</v>
      </c>
      <c r="D196" s="200" t="s">
        <v>128</v>
      </c>
      <c r="E196" s="201" t="s">
        <v>531</v>
      </c>
      <c r="F196" s="202" t="s">
        <v>532</v>
      </c>
      <c r="G196" s="203" t="s">
        <v>197</v>
      </c>
      <c r="H196" s="204">
        <v>4.4000000000000004</v>
      </c>
      <c r="I196" s="205"/>
      <c r="J196" s="206">
        <f t="shared" si="30"/>
        <v>0</v>
      </c>
      <c r="K196" s="202" t="s">
        <v>167</v>
      </c>
      <c r="L196" s="36"/>
      <c r="M196" s="207" t="s">
        <v>1</v>
      </c>
      <c r="N196" s="208" t="s">
        <v>44</v>
      </c>
      <c r="O196" s="68"/>
      <c r="P196" s="209">
        <f t="shared" si="31"/>
        <v>0</v>
      </c>
      <c r="Q196" s="209">
        <v>2.45329</v>
      </c>
      <c r="R196" s="209">
        <f t="shared" si="32"/>
        <v>10.794476000000001</v>
      </c>
      <c r="S196" s="209">
        <v>0</v>
      </c>
      <c r="T196" s="210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1" t="s">
        <v>144</v>
      </c>
      <c r="AT196" s="211" t="s">
        <v>128</v>
      </c>
      <c r="AU196" s="211" t="s">
        <v>89</v>
      </c>
      <c r="AY196" s="14" t="s">
        <v>125</v>
      </c>
      <c r="BE196" s="212">
        <f t="shared" si="34"/>
        <v>0</v>
      </c>
      <c r="BF196" s="212">
        <f t="shared" si="35"/>
        <v>0</v>
      </c>
      <c r="BG196" s="212">
        <f t="shared" si="36"/>
        <v>0</v>
      </c>
      <c r="BH196" s="212">
        <f t="shared" si="37"/>
        <v>0</v>
      </c>
      <c r="BI196" s="212">
        <f t="shared" si="38"/>
        <v>0</v>
      </c>
      <c r="BJ196" s="14" t="s">
        <v>87</v>
      </c>
      <c r="BK196" s="212">
        <f t="shared" si="39"/>
        <v>0</v>
      </c>
      <c r="BL196" s="14" t="s">
        <v>144</v>
      </c>
      <c r="BM196" s="211" t="s">
        <v>533</v>
      </c>
    </row>
    <row r="197" spans="1:65" s="2" customFormat="1" ht="16.5" customHeight="1">
      <c r="A197" s="31"/>
      <c r="B197" s="32"/>
      <c r="C197" s="200" t="s">
        <v>534</v>
      </c>
      <c r="D197" s="200" t="s">
        <v>128</v>
      </c>
      <c r="E197" s="201" t="s">
        <v>535</v>
      </c>
      <c r="F197" s="202" t="s">
        <v>536</v>
      </c>
      <c r="G197" s="203" t="s">
        <v>197</v>
      </c>
      <c r="H197" s="204">
        <v>4.4000000000000004</v>
      </c>
      <c r="I197" s="205"/>
      <c r="J197" s="206">
        <f t="shared" si="30"/>
        <v>0</v>
      </c>
      <c r="K197" s="202" t="s">
        <v>167</v>
      </c>
      <c r="L197" s="36"/>
      <c r="M197" s="207" t="s">
        <v>1</v>
      </c>
      <c r="N197" s="208" t="s">
        <v>44</v>
      </c>
      <c r="O197" s="68"/>
      <c r="P197" s="209">
        <f t="shared" si="31"/>
        <v>0</v>
      </c>
      <c r="Q197" s="209">
        <v>0</v>
      </c>
      <c r="R197" s="209">
        <f t="shared" si="32"/>
        <v>0</v>
      </c>
      <c r="S197" s="209">
        <v>0</v>
      </c>
      <c r="T197" s="210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1" t="s">
        <v>144</v>
      </c>
      <c r="AT197" s="211" t="s">
        <v>128</v>
      </c>
      <c r="AU197" s="211" t="s">
        <v>89</v>
      </c>
      <c r="AY197" s="14" t="s">
        <v>125</v>
      </c>
      <c r="BE197" s="212">
        <f t="shared" si="34"/>
        <v>0</v>
      </c>
      <c r="BF197" s="212">
        <f t="shared" si="35"/>
        <v>0</v>
      </c>
      <c r="BG197" s="212">
        <f t="shared" si="36"/>
        <v>0</v>
      </c>
      <c r="BH197" s="212">
        <f t="shared" si="37"/>
        <v>0</v>
      </c>
      <c r="BI197" s="212">
        <f t="shared" si="38"/>
        <v>0</v>
      </c>
      <c r="BJ197" s="14" t="s">
        <v>87</v>
      </c>
      <c r="BK197" s="212">
        <f t="shared" si="39"/>
        <v>0</v>
      </c>
      <c r="BL197" s="14" t="s">
        <v>144</v>
      </c>
      <c r="BM197" s="211" t="s">
        <v>537</v>
      </c>
    </row>
    <row r="198" spans="1:65" s="2" customFormat="1" ht="16.5" customHeight="1">
      <c r="A198" s="31"/>
      <c r="B198" s="32"/>
      <c r="C198" s="200" t="s">
        <v>538</v>
      </c>
      <c r="D198" s="200" t="s">
        <v>128</v>
      </c>
      <c r="E198" s="201" t="s">
        <v>539</v>
      </c>
      <c r="F198" s="202" t="s">
        <v>540</v>
      </c>
      <c r="G198" s="203" t="s">
        <v>283</v>
      </c>
      <c r="H198" s="204">
        <v>0.436</v>
      </c>
      <c r="I198" s="205"/>
      <c r="J198" s="206">
        <f t="shared" si="30"/>
        <v>0</v>
      </c>
      <c r="K198" s="202" t="s">
        <v>167</v>
      </c>
      <c r="L198" s="36"/>
      <c r="M198" s="207" t="s">
        <v>1</v>
      </c>
      <c r="N198" s="208" t="s">
        <v>44</v>
      </c>
      <c r="O198" s="68"/>
      <c r="P198" s="209">
        <f t="shared" si="31"/>
        <v>0</v>
      </c>
      <c r="Q198" s="209">
        <v>1.06277</v>
      </c>
      <c r="R198" s="209">
        <f t="shared" si="32"/>
        <v>0.46336771999999998</v>
      </c>
      <c r="S198" s="209">
        <v>0</v>
      </c>
      <c r="T198" s="210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1" t="s">
        <v>144</v>
      </c>
      <c r="AT198" s="211" t="s">
        <v>128</v>
      </c>
      <c r="AU198" s="211" t="s">
        <v>89</v>
      </c>
      <c r="AY198" s="14" t="s">
        <v>125</v>
      </c>
      <c r="BE198" s="212">
        <f t="shared" si="34"/>
        <v>0</v>
      </c>
      <c r="BF198" s="212">
        <f t="shared" si="35"/>
        <v>0</v>
      </c>
      <c r="BG198" s="212">
        <f t="shared" si="36"/>
        <v>0</v>
      </c>
      <c r="BH198" s="212">
        <f t="shared" si="37"/>
        <v>0</v>
      </c>
      <c r="BI198" s="212">
        <f t="shared" si="38"/>
        <v>0</v>
      </c>
      <c r="BJ198" s="14" t="s">
        <v>87</v>
      </c>
      <c r="BK198" s="212">
        <f t="shared" si="39"/>
        <v>0</v>
      </c>
      <c r="BL198" s="14" t="s">
        <v>144</v>
      </c>
      <c r="BM198" s="211" t="s">
        <v>541</v>
      </c>
    </row>
    <row r="199" spans="1:65" s="2" customFormat="1" ht="16.5" customHeight="1">
      <c r="A199" s="31"/>
      <c r="B199" s="32"/>
      <c r="C199" s="200" t="s">
        <v>542</v>
      </c>
      <c r="D199" s="200" t="s">
        <v>128</v>
      </c>
      <c r="E199" s="201" t="s">
        <v>543</v>
      </c>
      <c r="F199" s="202" t="s">
        <v>544</v>
      </c>
      <c r="G199" s="203" t="s">
        <v>171</v>
      </c>
      <c r="H199" s="204">
        <v>8.8049999999999997</v>
      </c>
      <c r="I199" s="205"/>
      <c r="J199" s="206">
        <f t="shared" si="30"/>
        <v>0</v>
      </c>
      <c r="K199" s="202" t="s">
        <v>167</v>
      </c>
      <c r="L199" s="36"/>
      <c r="M199" s="207" t="s">
        <v>1</v>
      </c>
      <c r="N199" s="208" t="s">
        <v>44</v>
      </c>
      <c r="O199" s="68"/>
      <c r="P199" s="209">
        <f t="shared" si="31"/>
        <v>0</v>
      </c>
      <c r="Q199" s="209">
        <v>0.1231</v>
      </c>
      <c r="R199" s="209">
        <f t="shared" si="32"/>
        <v>1.0838954999999999</v>
      </c>
      <c r="S199" s="209">
        <v>0</v>
      </c>
      <c r="T199" s="210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1" t="s">
        <v>144</v>
      </c>
      <c r="AT199" s="211" t="s">
        <v>128</v>
      </c>
      <c r="AU199" s="211" t="s">
        <v>89</v>
      </c>
      <c r="AY199" s="14" t="s">
        <v>125</v>
      </c>
      <c r="BE199" s="212">
        <f t="shared" si="34"/>
        <v>0</v>
      </c>
      <c r="BF199" s="212">
        <f t="shared" si="35"/>
        <v>0</v>
      </c>
      <c r="BG199" s="212">
        <f t="shared" si="36"/>
        <v>0</v>
      </c>
      <c r="BH199" s="212">
        <f t="shared" si="37"/>
        <v>0</v>
      </c>
      <c r="BI199" s="212">
        <f t="shared" si="38"/>
        <v>0</v>
      </c>
      <c r="BJ199" s="14" t="s">
        <v>87</v>
      </c>
      <c r="BK199" s="212">
        <f t="shared" si="39"/>
        <v>0</v>
      </c>
      <c r="BL199" s="14" t="s">
        <v>144</v>
      </c>
      <c r="BM199" s="211" t="s">
        <v>545</v>
      </c>
    </row>
    <row r="200" spans="1:65" s="2" customFormat="1" ht="16.5" customHeight="1">
      <c r="A200" s="31"/>
      <c r="B200" s="32"/>
      <c r="C200" s="200" t="s">
        <v>546</v>
      </c>
      <c r="D200" s="200" t="s">
        <v>128</v>
      </c>
      <c r="E200" s="201" t="s">
        <v>547</v>
      </c>
      <c r="F200" s="202" t="s">
        <v>548</v>
      </c>
      <c r="G200" s="203" t="s">
        <v>197</v>
      </c>
      <c r="H200" s="204">
        <v>10</v>
      </c>
      <c r="I200" s="205"/>
      <c r="J200" s="206">
        <f t="shared" si="30"/>
        <v>0</v>
      </c>
      <c r="K200" s="202" t="s">
        <v>167</v>
      </c>
      <c r="L200" s="36"/>
      <c r="M200" s="207" t="s">
        <v>1</v>
      </c>
      <c r="N200" s="208" t="s">
        <v>44</v>
      </c>
      <c r="O200" s="68"/>
      <c r="P200" s="209">
        <f t="shared" si="31"/>
        <v>0</v>
      </c>
      <c r="Q200" s="209">
        <v>0.42</v>
      </c>
      <c r="R200" s="209">
        <f t="shared" si="32"/>
        <v>4.2</v>
      </c>
      <c r="S200" s="209">
        <v>0</v>
      </c>
      <c r="T200" s="210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1" t="s">
        <v>144</v>
      </c>
      <c r="AT200" s="211" t="s">
        <v>128</v>
      </c>
      <c r="AU200" s="211" t="s">
        <v>89</v>
      </c>
      <c r="AY200" s="14" t="s">
        <v>125</v>
      </c>
      <c r="BE200" s="212">
        <f t="shared" si="34"/>
        <v>0</v>
      </c>
      <c r="BF200" s="212">
        <f t="shared" si="35"/>
        <v>0</v>
      </c>
      <c r="BG200" s="212">
        <f t="shared" si="36"/>
        <v>0</v>
      </c>
      <c r="BH200" s="212">
        <f t="shared" si="37"/>
        <v>0</v>
      </c>
      <c r="BI200" s="212">
        <f t="shared" si="38"/>
        <v>0</v>
      </c>
      <c r="BJ200" s="14" t="s">
        <v>87</v>
      </c>
      <c r="BK200" s="212">
        <f t="shared" si="39"/>
        <v>0</v>
      </c>
      <c r="BL200" s="14" t="s">
        <v>144</v>
      </c>
      <c r="BM200" s="211" t="s">
        <v>549</v>
      </c>
    </row>
    <row r="201" spans="1:65" s="12" customFormat="1" ht="22.9" customHeight="1">
      <c r="B201" s="184"/>
      <c r="C201" s="185"/>
      <c r="D201" s="186" t="s">
        <v>78</v>
      </c>
      <c r="E201" s="198" t="s">
        <v>194</v>
      </c>
      <c r="F201" s="198" t="s">
        <v>550</v>
      </c>
      <c r="G201" s="185"/>
      <c r="H201" s="185"/>
      <c r="I201" s="188"/>
      <c r="J201" s="199">
        <f>BK201</f>
        <v>0</v>
      </c>
      <c r="K201" s="185"/>
      <c r="L201" s="190"/>
      <c r="M201" s="191"/>
      <c r="N201" s="192"/>
      <c r="O201" s="192"/>
      <c r="P201" s="193">
        <f>SUM(P202:P208)</f>
        <v>0</v>
      </c>
      <c r="Q201" s="192"/>
      <c r="R201" s="193">
        <f>SUM(R202:R208)</f>
        <v>4.0117899999999995</v>
      </c>
      <c r="S201" s="192"/>
      <c r="T201" s="194">
        <f>SUM(T202:T208)</f>
        <v>0</v>
      </c>
      <c r="AR201" s="195" t="s">
        <v>87</v>
      </c>
      <c r="AT201" s="196" t="s">
        <v>78</v>
      </c>
      <c r="AU201" s="196" t="s">
        <v>87</v>
      </c>
      <c r="AY201" s="195" t="s">
        <v>125</v>
      </c>
      <c r="BK201" s="197">
        <f>SUM(BK202:BK208)</f>
        <v>0</v>
      </c>
    </row>
    <row r="202" spans="1:65" s="2" customFormat="1" ht="16.5" customHeight="1">
      <c r="A202" s="31"/>
      <c r="B202" s="32"/>
      <c r="C202" s="200" t="s">
        <v>551</v>
      </c>
      <c r="D202" s="200" t="s">
        <v>128</v>
      </c>
      <c r="E202" s="201" t="s">
        <v>552</v>
      </c>
      <c r="F202" s="202" t="s">
        <v>553</v>
      </c>
      <c r="G202" s="203" t="s">
        <v>175</v>
      </c>
      <c r="H202" s="204">
        <v>9</v>
      </c>
      <c r="I202" s="205"/>
      <c r="J202" s="206">
        <f t="shared" ref="J202:J208" si="40">ROUND(I202*H202,2)</f>
        <v>0</v>
      </c>
      <c r="K202" s="202" t="s">
        <v>167</v>
      </c>
      <c r="L202" s="36"/>
      <c r="M202" s="207" t="s">
        <v>1</v>
      </c>
      <c r="N202" s="208" t="s">
        <v>44</v>
      </c>
      <c r="O202" s="68"/>
      <c r="P202" s="209">
        <f t="shared" ref="P202:P208" si="41">O202*H202</f>
        <v>0</v>
      </c>
      <c r="Q202" s="209">
        <v>1.31E-3</v>
      </c>
      <c r="R202" s="209">
        <f t="shared" ref="R202:R208" si="42">Q202*H202</f>
        <v>1.179E-2</v>
      </c>
      <c r="S202" s="209">
        <v>0</v>
      </c>
      <c r="T202" s="210">
        <f t="shared" ref="T202:T208" si="43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1" t="s">
        <v>144</v>
      </c>
      <c r="AT202" s="211" t="s">
        <v>128</v>
      </c>
      <c r="AU202" s="211" t="s">
        <v>89</v>
      </c>
      <c r="AY202" s="14" t="s">
        <v>125</v>
      </c>
      <c r="BE202" s="212">
        <f t="shared" ref="BE202:BE208" si="44">IF(N202="základní",J202,0)</f>
        <v>0</v>
      </c>
      <c r="BF202" s="212">
        <f t="shared" ref="BF202:BF208" si="45">IF(N202="snížená",J202,0)</f>
        <v>0</v>
      </c>
      <c r="BG202" s="212">
        <f t="shared" ref="BG202:BG208" si="46">IF(N202="zákl. přenesená",J202,0)</f>
        <v>0</v>
      </c>
      <c r="BH202" s="212">
        <f t="shared" ref="BH202:BH208" si="47">IF(N202="sníž. přenesená",J202,0)</f>
        <v>0</v>
      </c>
      <c r="BI202" s="212">
        <f t="shared" ref="BI202:BI208" si="48">IF(N202="nulová",J202,0)</f>
        <v>0</v>
      </c>
      <c r="BJ202" s="14" t="s">
        <v>87</v>
      </c>
      <c r="BK202" s="212">
        <f t="shared" ref="BK202:BK208" si="49">ROUND(I202*H202,2)</f>
        <v>0</v>
      </c>
      <c r="BL202" s="14" t="s">
        <v>144</v>
      </c>
      <c r="BM202" s="211" t="s">
        <v>554</v>
      </c>
    </row>
    <row r="203" spans="1:65" s="2" customFormat="1" ht="24">
      <c r="A203" s="31"/>
      <c r="B203" s="32"/>
      <c r="C203" s="200" t="s">
        <v>555</v>
      </c>
      <c r="D203" s="200" t="s">
        <v>128</v>
      </c>
      <c r="E203" s="201" t="s">
        <v>556</v>
      </c>
      <c r="F203" s="202" t="s">
        <v>557</v>
      </c>
      <c r="G203" s="203" t="s">
        <v>131</v>
      </c>
      <c r="H203" s="204">
        <v>1</v>
      </c>
      <c r="I203" s="205"/>
      <c r="J203" s="206">
        <f t="shared" si="40"/>
        <v>0</v>
      </c>
      <c r="K203" s="202" t="s">
        <v>1</v>
      </c>
      <c r="L203" s="36"/>
      <c r="M203" s="207" t="s">
        <v>1</v>
      </c>
      <c r="N203" s="208" t="s">
        <v>44</v>
      </c>
      <c r="O203" s="68"/>
      <c r="P203" s="209">
        <f t="shared" si="41"/>
        <v>0</v>
      </c>
      <c r="Q203" s="209">
        <v>2</v>
      </c>
      <c r="R203" s="209">
        <f t="shared" si="42"/>
        <v>2</v>
      </c>
      <c r="S203" s="209">
        <v>0</v>
      </c>
      <c r="T203" s="210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1" t="s">
        <v>144</v>
      </c>
      <c r="AT203" s="211" t="s">
        <v>128</v>
      </c>
      <c r="AU203" s="211" t="s">
        <v>89</v>
      </c>
      <c r="AY203" s="14" t="s">
        <v>125</v>
      </c>
      <c r="BE203" s="212">
        <f t="shared" si="44"/>
        <v>0</v>
      </c>
      <c r="BF203" s="212">
        <f t="shared" si="45"/>
        <v>0</v>
      </c>
      <c r="BG203" s="212">
        <f t="shared" si="46"/>
        <v>0</v>
      </c>
      <c r="BH203" s="212">
        <f t="shared" si="47"/>
        <v>0</v>
      </c>
      <c r="BI203" s="212">
        <f t="shared" si="48"/>
        <v>0</v>
      </c>
      <c r="BJ203" s="14" t="s">
        <v>87</v>
      </c>
      <c r="BK203" s="212">
        <f t="shared" si="49"/>
        <v>0</v>
      </c>
      <c r="BL203" s="14" t="s">
        <v>144</v>
      </c>
      <c r="BM203" s="211" t="s">
        <v>558</v>
      </c>
    </row>
    <row r="204" spans="1:65" s="2" customFormat="1" ht="24">
      <c r="A204" s="31"/>
      <c r="B204" s="32"/>
      <c r="C204" s="200" t="s">
        <v>559</v>
      </c>
      <c r="D204" s="200" t="s">
        <v>128</v>
      </c>
      <c r="E204" s="201" t="s">
        <v>560</v>
      </c>
      <c r="F204" s="202" t="s">
        <v>561</v>
      </c>
      <c r="G204" s="203" t="s">
        <v>131</v>
      </c>
      <c r="H204" s="204">
        <v>2</v>
      </c>
      <c r="I204" s="205"/>
      <c r="J204" s="206">
        <f t="shared" si="40"/>
        <v>0</v>
      </c>
      <c r="K204" s="202" t="s">
        <v>1</v>
      </c>
      <c r="L204" s="36"/>
      <c r="M204" s="207" t="s">
        <v>1</v>
      </c>
      <c r="N204" s="208" t="s">
        <v>44</v>
      </c>
      <c r="O204" s="68"/>
      <c r="P204" s="209">
        <f t="shared" si="41"/>
        <v>0</v>
      </c>
      <c r="Q204" s="209">
        <v>1</v>
      </c>
      <c r="R204" s="209">
        <f t="shared" si="42"/>
        <v>2</v>
      </c>
      <c r="S204" s="209">
        <v>0</v>
      </c>
      <c r="T204" s="210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1" t="s">
        <v>144</v>
      </c>
      <c r="AT204" s="211" t="s">
        <v>128</v>
      </c>
      <c r="AU204" s="211" t="s">
        <v>89</v>
      </c>
      <c r="AY204" s="14" t="s">
        <v>125</v>
      </c>
      <c r="BE204" s="212">
        <f t="shared" si="44"/>
        <v>0</v>
      </c>
      <c r="BF204" s="212">
        <f t="shared" si="45"/>
        <v>0</v>
      </c>
      <c r="BG204" s="212">
        <f t="shared" si="46"/>
        <v>0</v>
      </c>
      <c r="BH204" s="212">
        <f t="shared" si="47"/>
        <v>0</v>
      </c>
      <c r="BI204" s="212">
        <f t="shared" si="48"/>
        <v>0</v>
      </c>
      <c r="BJ204" s="14" t="s">
        <v>87</v>
      </c>
      <c r="BK204" s="212">
        <f t="shared" si="49"/>
        <v>0</v>
      </c>
      <c r="BL204" s="14" t="s">
        <v>144</v>
      </c>
      <c r="BM204" s="211" t="s">
        <v>562</v>
      </c>
    </row>
    <row r="205" spans="1:65" s="2" customFormat="1" ht="16.5" customHeight="1">
      <c r="A205" s="31"/>
      <c r="B205" s="32"/>
      <c r="C205" s="200" t="s">
        <v>563</v>
      </c>
      <c r="D205" s="200" t="s">
        <v>128</v>
      </c>
      <c r="E205" s="201" t="s">
        <v>564</v>
      </c>
      <c r="F205" s="202" t="s">
        <v>565</v>
      </c>
      <c r="G205" s="203" t="s">
        <v>181</v>
      </c>
      <c r="H205" s="204">
        <v>1</v>
      </c>
      <c r="I205" s="205"/>
      <c r="J205" s="206">
        <f t="shared" si="40"/>
        <v>0</v>
      </c>
      <c r="K205" s="202" t="s">
        <v>1</v>
      </c>
      <c r="L205" s="36"/>
      <c r="M205" s="207" t="s">
        <v>1</v>
      </c>
      <c r="N205" s="208" t="s">
        <v>44</v>
      </c>
      <c r="O205" s="68"/>
      <c r="P205" s="209">
        <f t="shared" si="41"/>
        <v>0</v>
      </c>
      <c r="Q205" s="209">
        <v>0</v>
      </c>
      <c r="R205" s="209">
        <f t="shared" si="42"/>
        <v>0</v>
      </c>
      <c r="S205" s="209">
        <v>0</v>
      </c>
      <c r="T205" s="210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1" t="s">
        <v>144</v>
      </c>
      <c r="AT205" s="211" t="s">
        <v>128</v>
      </c>
      <c r="AU205" s="211" t="s">
        <v>89</v>
      </c>
      <c r="AY205" s="14" t="s">
        <v>125</v>
      </c>
      <c r="BE205" s="212">
        <f t="shared" si="44"/>
        <v>0</v>
      </c>
      <c r="BF205" s="212">
        <f t="shared" si="45"/>
        <v>0</v>
      </c>
      <c r="BG205" s="212">
        <f t="shared" si="46"/>
        <v>0</v>
      </c>
      <c r="BH205" s="212">
        <f t="shared" si="47"/>
        <v>0</v>
      </c>
      <c r="BI205" s="212">
        <f t="shared" si="48"/>
        <v>0</v>
      </c>
      <c r="BJ205" s="14" t="s">
        <v>87</v>
      </c>
      <c r="BK205" s="212">
        <f t="shared" si="49"/>
        <v>0</v>
      </c>
      <c r="BL205" s="14" t="s">
        <v>144</v>
      </c>
      <c r="BM205" s="211" t="s">
        <v>566</v>
      </c>
    </row>
    <row r="206" spans="1:65" s="2" customFormat="1" ht="16.5" customHeight="1">
      <c r="A206" s="31"/>
      <c r="B206" s="32"/>
      <c r="C206" s="200" t="s">
        <v>567</v>
      </c>
      <c r="D206" s="200" t="s">
        <v>128</v>
      </c>
      <c r="E206" s="201" t="s">
        <v>568</v>
      </c>
      <c r="F206" s="202" t="s">
        <v>569</v>
      </c>
      <c r="G206" s="203" t="s">
        <v>131</v>
      </c>
      <c r="H206" s="204">
        <v>1</v>
      </c>
      <c r="I206" s="205"/>
      <c r="J206" s="206">
        <f t="shared" si="40"/>
        <v>0</v>
      </c>
      <c r="K206" s="202" t="s">
        <v>1</v>
      </c>
      <c r="L206" s="36"/>
      <c r="M206" s="207" t="s">
        <v>1</v>
      </c>
      <c r="N206" s="208" t="s">
        <v>44</v>
      </c>
      <c r="O206" s="68"/>
      <c r="P206" s="209">
        <f t="shared" si="41"/>
        <v>0</v>
      </c>
      <c r="Q206" s="209">
        <v>0</v>
      </c>
      <c r="R206" s="209">
        <f t="shared" si="42"/>
        <v>0</v>
      </c>
      <c r="S206" s="209">
        <v>0</v>
      </c>
      <c r="T206" s="210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1" t="s">
        <v>144</v>
      </c>
      <c r="AT206" s="211" t="s">
        <v>128</v>
      </c>
      <c r="AU206" s="211" t="s">
        <v>89</v>
      </c>
      <c r="AY206" s="14" t="s">
        <v>125</v>
      </c>
      <c r="BE206" s="212">
        <f t="shared" si="44"/>
        <v>0</v>
      </c>
      <c r="BF206" s="212">
        <f t="shared" si="45"/>
        <v>0</v>
      </c>
      <c r="BG206" s="212">
        <f t="shared" si="46"/>
        <v>0</v>
      </c>
      <c r="BH206" s="212">
        <f t="shared" si="47"/>
        <v>0</v>
      </c>
      <c r="BI206" s="212">
        <f t="shared" si="48"/>
        <v>0</v>
      </c>
      <c r="BJ206" s="14" t="s">
        <v>87</v>
      </c>
      <c r="BK206" s="212">
        <f t="shared" si="49"/>
        <v>0</v>
      </c>
      <c r="BL206" s="14" t="s">
        <v>144</v>
      </c>
      <c r="BM206" s="211" t="s">
        <v>570</v>
      </c>
    </row>
    <row r="207" spans="1:65" s="2" customFormat="1" ht="16.5" customHeight="1">
      <c r="A207" s="31"/>
      <c r="B207" s="32"/>
      <c r="C207" s="200" t="s">
        <v>571</v>
      </c>
      <c r="D207" s="200" t="s">
        <v>128</v>
      </c>
      <c r="E207" s="201" t="s">
        <v>572</v>
      </c>
      <c r="F207" s="202" t="s">
        <v>573</v>
      </c>
      <c r="G207" s="203" t="s">
        <v>131</v>
      </c>
      <c r="H207" s="204">
        <v>1</v>
      </c>
      <c r="I207" s="205"/>
      <c r="J207" s="206">
        <f t="shared" si="40"/>
        <v>0</v>
      </c>
      <c r="K207" s="202" t="s">
        <v>1</v>
      </c>
      <c r="L207" s="36"/>
      <c r="M207" s="207" t="s">
        <v>1</v>
      </c>
      <c r="N207" s="208" t="s">
        <v>44</v>
      </c>
      <c r="O207" s="68"/>
      <c r="P207" s="209">
        <f t="shared" si="41"/>
        <v>0</v>
      </c>
      <c r="Q207" s="209">
        <v>0</v>
      </c>
      <c r="R207" s="209">
        <f t="shared" si="42"/>
        <v>0</v>
      </c>
      <c r="S207" s="209">
        <v>0</v>
      </c>
      <c r="T207" s="210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1" t="s">
        <v>144</v>
      </c>
      <c r="AT207" s="211" t="s">
        <v>128</v>
      </c>
      <c r="AU207" s="211" t="s">
        <v>89</v>
      </c>
      <c r="AY207" s="14" t="s">
        <v>125</v>
      </c>
      <c r="BE207" s="212">
        <f t="shared" si="44"/>
        <v>0</v>
      </c>
      <c r="BF207" s="212">
        <f t="shared" si="45"/>
        <v>0</v>
      </c>
      <c r="BG207" s="212">
        <f t="shared" si="46"/>
        <v>0</v>
      </c>
      <c r="BH207" s="212">
        <f t="shared" si="47"/>
        <v>0</v>
      </c>
      <c r="BI207" s="212">
        <f t="shared" si="48"/>
        <v>0</v>
      </c>
      <c r="BJ207" s="14" t="s">
        <v>87</v>
      </c>
      <c r="BK207" s="212">
        <f t="shared" si="49"/>
        <v>0</v>
      </c>
      <c r="BL207" s="14" t="s">
        <v>144</v>
      </c>
      <c r="BM207" s="211" t="s">
        <v>574</v>
      </c>
    </row>
    <row r="208" spans="1:65" s="2" customFormat="1" ht="16.5" customHeight="1">
      <c r="A208" s="31"/>
      <c r="B208" s="32"/>
      <c r="C208" s="200" t="s">
        <v>575</v>
      </c>
      <c r="D208" s="200" t="s">
        <v>128</v>
      </c>
      <c r="E208" s="201" t="s">
        <v>576</v>
      </c>
      <c r="F208" s="202" t="s">
        <v>577</v>
      </c>
      <c r="G208" s="203" t="s">
        <v>131</v>
      </c>
      <c r="H208" s="204">
        <v>1</v>
      </c>
      <c r="I208" s="205"/>
      <c r="J208" s="206">
        <f t="shared" si="40"/>
        <v>0</v>
      </c>
      <c r="K208" s="202" t="s">
        <v>1</v>
      </c>
      <c r="L208" s="36"/>
      <c r="M208" s="207" t="s">
        <v>1</v>
      </c>
      <c r="N208" s="208" t="s">
        <v>44</v>
      </c>
      <c r="O208" s="68"/>
      <c r="P208" s="209">
        <f t="shared" si="41"/>
        <v>0</v>
      </c>
      <c r="Q208" s="209">
        <v>0</v>
      </c>
      <c r="R208" s="209">
        <f t="shared" si="42"/>
        <v>0</v>
      </c>
      <c r="S208" s="209">
        <v>0</v>
      </c>
      <c r="T208" s="210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1" t="s">
        <v>144</v>
      </c>
      <c r="AT208" s="211" t="s">
        <v>128</v>
      </c>
      <c r="AU208" s="211" t="s">
        <v>89</v>
      </c>
      <c r="AY208" s="14" t="s">
        <v>125</v>
      </c>
      <c r="BE208" s="212">
        <f t="shared" si="44"/>
        <v>0</v>
      </c>
      <c r="BF208" s="212">
        <f t="shared" si="45"/>
        <v>0</v>
      </c>
      <c r="BG208" s="212">
        <f t="shared" si="46"/>
        <v>0</v>
      </c>
      <c r="BH208" s="212">
        <f t="shared" si="47"/>
        <v>0</v>
      </c>
      <c r="BI208" s="212">
        <f t="shared" si="48"/>
        <v>0</v>
      </c>
      <c r="BJ208" s="14" t="s">
        <v>87</v>
      </c>
      <c r="BK208" s="212">
        <f t="shared" si="49"/>
        <v>0</v>
      </c>
      <c r="BL208" s="14" t="s">
        <v>144</v>
      </c>
      <c r="BM208" s="211" t="s">
        <v>578</v>
      </c>
    </row>
    <row r="209" spans="1:65" s="12" customFormat="1" ht="22.9" customHeight="1">
      <c r="B209" s="184"/>
      <c r="C209" s="185"/>
      <c r="D209" s="186" t="s">
        <v>78</v>
      </c>
      <c r="E209" s="198" t="s">
        <v>177</v>
      </c>
      <c r="F209" s="198" t="s">
        <v>178</v>
      </c>
      <c r="G209" s="185"/>
      <c r="H209" s="185"/>
      <c r="I209" s="188"/>
      <c r="J209" s="199">
        <f>BK209</f>
        <v>0</v>
      </c>
      <c r="K209" s="185"/>
      <c r="L209" s="190"/>
      <c r="M209" s="191"/>
      <c r="N209" s="192"/>
      <c r="O209" s="192"/>
      <c r="P209" s="193">
        <f>SUM(P210:P215)</f>
        <v>0</v>
      </c>
      <c r="Q209" s="192"/>
      <c r="R209" s="193">
        <f>SUM(R210:R215)</f>
        <v>0.68154999999999999</v>
      </c>
      <c r="S209" s="192"/>
      <c r="T209" s="194">
        <f>SUM(T210:T215)</f>
        <v>0</v>
      </c>
      <c r="AR209" s="195" t="s">
        <v>87</v>
      </c>
      <c r="AT209" s="196" t="s">
        <v>78</v>
      </c>
      <c r="AU209" s="196" t="s">
        <v>87</v>
      </c>
      <c r="AY209" s="195" t="s">
        <v>125</v>
      </c>
      <c r="BK209" s="197">
        <f>SUM(BK210:BK215)</f>
        <v>0</v>
      </c>
    </row>
    <row r="210" spans="1:65" s="2" customFormat="1" ht="16.5" customHeight="1">
      <c r="A210" s="31"/>
      <c r="B210" s="32"/>
      <c r="C210" s="200" t="s">
        <v>579</v>
      </c>
      <c r="D210" s="200" t="s">
        <v>128</v>
      </c>
      <c r="E210" s="201" t="s">
        <v>580</v>
      </c>
      <c r="F210" s="202" t="s">
        <v>581</v>
      </c>
      <c r="G210" s="203" t="s">
        <v>171</v>
      </c>
      <c r="H210" s="204">
        <v>294</v>
      </c>
      <c r="I210" s="205"/>
      <c r="J210" s="206">
        <f>ROUND(I210*H210,2)</f>
        <v>0</v>
      </c>
      <c r="K210" s="202" t="s">
        <v>1</v>
      </c>
      <c r="L210" s="36"/>
      <c r="M210" s="207" t="s">
        <v>1</v>
      </c>
      <c r="N210" s="208" t="s">
        <v>44</v>
      </c>
      <c r="O210" s="68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1" t="s">
        <v>144</v>
      </c>
      <c r="AT210" s="211" t="s">
        <v>128</v>
      </c>
      <c r="AU210" s="211" t="s">
        <v>89</v>
      </c>
      <c r="AY210" s="14" t="s">
        <v>125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4" t="s">
        <v>87</v>
      </c>
      <c r="BK210" s="212">
        <f>ROUND(I210*H210,2)</f>
        <v>0</v>
      </c>
      <c r="BL210" s="14" t="s">
        <v>144</v>
      </c>
      <c r="BM210" s="211" t="s">
        <v>582</v>
      </c>
    </row>
    <row r="211" spans="1:65" s="2" customFormat="1" ht="16.5" customHeight="1">
      <c r="A211" s="31"/>
      <c r="B211" s="32"/>
      <c r="C211" s="200" t="s">
        <v>583</v>
      </c>
      <c r="D211" s="200" t="s">
        <v>128</v>
      </c>
      <c r="E211" s="201" t="s">
        <v>584</v>
      </c>
      <c r="F211" s="202" t="s">
        <v>585</v>
      </c>
      <c r="G211" s="203" t="s">
        <v>131</v>
      </c>
      <c r="H211" s="204">
        <v>1</v>
      </c>
      <c r="I211" s="205"/>
      <c r="J211" s="206">
        <f>ROUND(I211*H211,2)</f>
        <v>0</v>
      </c>
      <c r="K211" s="202" t="s">
        <v>1</v>
      </c>
      <c r="L211" s="36"/>
      <c r="M211" s="207" t="s">
        <v>1</v>
      </c>
      <c r="N211" s="208" t="s">
        <v>44</v>
      </c>
      <c r="O211" s="68"/>
      <c r="P211" s="209">
        <f>O211*H211</f>
        <v>0</v>
      </c>
      <c r="Q211" s="209">
        <v>4.0000000000000003E-5</v>
      </c>
      <c r="R211" s="209">
        <f>Q211*H211</f>
        <v>4.0000000000000003E-5</v>
      </c>
      <c r="S211" s="209">
        <v>0</v>
      </c>
      <c r="T211" s="210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1" t="s">
        <v>144</v>
      </c>
      <c r="AT211" s="211" t="s">
        <v>128</v>
      </c>
      <c r="AU211" s="211" t="s">
        <v>89</v>
      </c>
      <c r="AY211" s="14" t="s">
        <v>125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4" t="s">
        <v>87</v>
      </c>
      <c r="BK211" s="212">
        <f>ROUND(I211*H211,2)</f>
        <v>0</v>
      </c>
      <c r="BL211" s="14" t="s">
        <v>144</v>
      </c>
      <c r="BM211" s="211" t="s">
        <v>586</v>
      </c>
    </row>
    <row r="212" spans="1:65" s="2" customFormat="1" ht="16.5" customHeight="1">
      <c r="A212" s="31"/>
      <c r="B212" s="32"/>
      <c r="C212" s="200" t="s">
        <v>587</v>
      </c>
      <c r="D212" s="200" t="s">
        <v>128</v>
      </c>
      <c r="E212" s="201" t="s">
        <v>588</v>
      </c>
      <c r="F212" s="202" t="s">
        <v>589</v>
      </c>
      <c r="G212" s="203" t="s">
        <v>131</v>
      </c>
      <c r="H212" s="204">
        <v>1</v>
      </c>
      <c r="I212" s="205"/>
      <c r="J212" s="206">
        <f>ROUND(I212*H212,2)</f>
        <v>0</v>
      </c>
      <c r="K212" s="202" t="s">
        <v>1</v>
      </c>
      <c r="L212" s="36"/>
      <c r="M212" s="207" t="s">
        <v>1</v>
      </c>
      <c r="N212" s="208" t="s">
        <v>44</v>
      </c>
      <c r="O212" s="68"/>
      <c r="P212" s="209">
        <f>O212*H212</f>
        <v>0</v>
      </c>
      <c r="Q212" s="209">
        <v>0.22717000000000001</v>
      </c>
      <c r="R212" s="209">
        <f>Q212*H212</f>
        <v>0.22717000000000001</v>
      </c>
      <c r="S212" s="209">
        <v>0</v>
      </c>
      <c r="T212" s="210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1" t="s">
        <v>144</v>
      </c>
      <c r="AT212" s="211" t="s">
        <v>128</v>
      </c>
      <c r="AU212" s="211" t="s">
        <v>89</v>
      </c>
      <c r="AY212" s="14" t="s">
        <v>125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4" t="s">
        <v>87</v>
      </c>
      <c r="BK212" s="212">
        <f>ROUND(I212*H212,2)</f>
        <v>0</v>
      </c>
      <c r="BL212" s="14" t="s">
        <v>144</v>
      </c>
      <c r="BM212" s="211" t="s">
        <v>590</v>
      </c>
    </row>
    <row r="213" spans="1:65" s="2" customFormat="1" ht="16.5" customHeight="1">
      <c r="A213" s="31"/>
      <c r="B213" s="32"/>
      <c r="C213" s="200" t="s">
        <v>591</v>
      </c>
      <c r="D213" s="200" t="s">
        <v>128</v>
      </c>
      <c r="E213" s="201" t="s">
        <v>592</v>
      </c>
      <c r="F213" s="202" t="s">
        <v>593</v>
      </c>
      <c r="G213" s="203" t="s">
        <v>131</v>
      </c>
      <c r="H213" s="204">
        <v>1</v>
      </c>
      <c r="I213" s="205"/>
      <c r="J213" s="206">
        <f>ROUND(I213*H213,2)</f>
        <v>0</v>
      </c>
      <c r="K213" s="202" t="s">
        <v>1</v>
      </c>
      <c r="L213" s="36"/>
      <c r="M213" s="207" t="s">
        <v>1</v>
      </c>
      <c r="N213" s="208" t="s">
        <v>44</v>
      </c>
      <c r="O213" s="68"/>
      <c r="P213" s="209">
        <f>O213*H213</f>
        <v>0</v>
      </c>
      <c r="Q213" s="209">
        <v>0.22717000000000001</v>
      </c>
      <c r="R213" s="209">
        <f>Q213*H213</f>
        <v>0.22717000000000001</v>
      </c>
      <c r="S213" s="209">
        <v>0</v>
      </c>
      <c r="T213" s="21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1" t="s">
        <v>144</v>
      </c>
      <c r="AT213" s="211" t="s">
        <v>128</v>
      </c>
      <c r="AU213" s="211" t="s">
        <v>89</v>
      </c>
      <c r="AY213" s="14" t="s">
        <v>125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4" t="s">
        <v>87</v>
      </c>
      <c r="BK213" s="212">
        <f>ROUND(I213*H213,2)</f>
        <v>0</v>
      </c>
      <c r="BL213" s="14" t="s">
        <v>144</v>
      </c>
      <c r="BM213" s="211" t="s">
        <v>594</v>
      </c>
    </row>
    <row r="214" spans="1:65" s="2" customFormat="1" ht="16.5" customHeight="1">
      <c r="A214" s="31"/>
      <c r="B214" s="32"/>
      <c r="C214" s="200" t="s">
        <v>595</v>
      </c>
      <c r="D214" s="200" t="s">
        <v>128</v>
      </c>
      <c r="E214" s="201" t="s">
        <v>596</v>
      </c>
      <c r="F214" s="202" t="s">
        <v>597</v>
      </c>
      <c r="G214" s="203" t="s">
        <v>131</v>
      </c>
      <c r="H214" s="204">
        <v>1</v>
      </c>
      <c r="I214" s="205"/>
      <c r="J214" s="206">
        <f>ROUND(I214*H214,2)</f>
        <v>0</v>
      </c>
      <c r="K214" s="202" t="s">
        <v>1</v>
      </c>
      <c r="L214" s="36"/>
      <c r="M214" s="207" t="s">
        <v>1</v>
      </c>
      <c r="N214" s="208" t="s">
        <v>44</v>
      </c>
      <c r="O214" s="68"/>
      <c r="P214" s="209">
        <f>O214*H214</f>
        <v>0</v>
      </c>
      <c r="Q214" s="209">
        <v>0.22717000000000001</v>
      </c>
      <c r="R214" s="209">
        <f>Q214*H214</f>
        <v>0.22717000000000001</v>
      </c>
      <c r="S214" s="209">
        <v>0</v>
      </c>
      <c r="T214" s="210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1" t="s">
        <v>144</v>
      </c>
      <c r="AT214" s="211" t="s">
        <v>128</v>
      </c>
      <c r="AU214" s="211" t="s">
        <v>89</v>
      </c>
      <c r="AY214" s="14" t="s">
        <v>125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4" t="s">
        <v>87</v>
      </c>
      <c r="BK214" s="212">
        <f>ROUND(I214*H214,2)</f>
        <v>0</v>
      </c>
      <c r="BL214" s="14" t="s">
        <v>144</v>
      </c>
      <c r="BM214" s="211" t="s">
        <v>598</v>
      </c>
    </row>
    <row r="215" spans="1:65" s="2" customFormat="1" ht="39">
      <c r="A215" s="31"/>
      <c r="B215" s="32"/>
      <c r="C215" s="33"/>
      <c r="D215" s="218" t="s">
        <v>264</v>
      </c>
      <c r="E215" s="33"/>
      <c r="F215" s="219" t="s">
        <v>599</v>
      </c>
      <c r="G215" s="33"/>
      <c r="H215" s="33"/>
      <c r="I215" s="112"/>
      <c r="J215" s="33"/>
      <c r="K215" s="33"/>
      <c r="L215" s="36"/>
      <c r="M215" s="220"/>
      <c r="N215" s="221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4" t="s">
        <v>264</v>
      </c>
      <c r="AU215" s="14" t="s">
        <v>89</v>
      </c>
    </row>
    <row r="216" spans="1:65" s="12" customFormat="1" ht="22.9" customHeight="1">
      <c r="B216" s="184"/>
      <c r="C216" s="185"/>
      <c r="D216" s="186" t="s">
        <v>78</v>
      </c>
      <c r="E216" s="198" t="s">
        <v>600</v>
      </c>
      <c r="F216" s="198" t="s">
        <v>601</v>
      </c>
      <c r="G216" s="185"/>
      <c r="H216" s="185"/>
      <c r="I216" s="188"/>
      <c r="J216" s="199">
        <f>BK216</f>
        <v>0</v>
      </c>
      <c r="K216" s="185"/>
      <c r="L216" s="190"/>
      <c r="M216" s="191"/>
      <c r="N216" s="192"/>
      <c r="O216" s="192"/>
      <c r="P216" s="193">
        <f>P217</f>
        <v>0</v>
      </c>
      <c r="Q216" s="192"/>
      <c r="R216" s="193">
        <f>R217</f>
        <v>0</v>
      </c>
      <c r="S216" s="192"/>
      <c r="T216" s="194">
        <f>T217</f>
        <v>0</v>
      </c>
      <c r="AR216" s="195" t="s">
        <v>87</v>
      </c>
      <c r="AT216" s="196" t="s">
        <v>78</v>
      </c>
      <c r="AU216" s="196" t="s">
        <v>87</v>
      </c>
      <c r="AY216" s="195" t="s">
        <v>125</v>
      </c>
      <c r="BK216" s="197">
        <f>BK217</f>
        <v>0</v>
      </c>
    </row>
    <row r="217" spans="1:65" s="2" customFormat="1" ht="16.5" customHeight="1">
      <c r="A217" s="31"/>
      <c r="B217" s="32"/>
      <c r="C217" s="200" t="s">
        <v>602</v>
      </c>
      <c r="D217" s="200" t="s">
        <v>128</v>
      </c>
      <c r="E217" s="201" t="s">
        <v>603</v>
      </c>
      <c r="F217" s="202" t="s">
        <v>604</v>
      </c>
      <c r="G217" s="203" t="s">
        <v>283</v>
      </c>
      <c r="H217" s="204">
        <v>66.463999999999999</v>
      </c>
      <c r="I217" s="205"/>
      <c r="J217" s="206">
        <f>ROUND(I217*H217,2)</f>
        <v>0</v>
      </c>
      <c r="K217" s="202" t="s">
        <v>167</v>
      </c>
      <c r="L217" s="36"/>
      <c r="M217" s="207" t="s">
        <v>1</v>
      </c>
      <c r="N217" s="208" t="s">
        <v>44</v>
      </c>
      <c r="O217" s="68"/>
      <c r="P217" s="209">
        <f>O217*H217</f>
        <v>0</v>
      </c>
      <c r="Q217" s="209">
        <v>0</v>
      </c>
      <c r="R217" s="209">
        <f>Q217*H217</f>
        <v>0</v>
      </c>
      <c r="S217" s="209">
        <v>0</v>
      </c>
      <c r="T217" s="21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1" t="s">
        <v>144</v>
      </c>
      <c r="AT217" s="211" t="s">
        <v>128</v>
      </c>
      <c r="AU217" s="211" t="s">
        <v>89</v>
      </c>
      <c r="AY217" s="14" t="s">
        <v>125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4" t="s">
        <v>87</v>
      </c>
      <c r="BK217" s="212">
        <f>ROUND(I217*H217,2)</f>
        <v>0</v>
      </c>
      <c r="BL217" s="14" t="s">
        <v>144</v>
      </c>
      <c r="BM217" s="211" t="s">
        <v>605</v>
      </c>
    </row>
    <row r="218" spans="1:65" s="12" customFormat="1" ht="25.9" customHeight="1">
      <c r="B218" s="184"/>
      <c r="C218" s="185"/>
      <c r="D218" s="186" t="s">
        <v>78</v>
      </c>
      <c r="E218" s="187" t="s">
        <v>298</v>
      </c>
      <c r="F218" s="187" t="s">
        <v>299</v>
      </c>
      <c r="G218" s="185"/>
      <c r="H218" s="185"/>
      <c r="I218" s="188"/>
      <c r="J218" s="189">
        <f>BK218</f>
        <v>0</v>
      </c>
      <c r="K218" s="185"/>
      <c r="L218" s="190"/>
      <c r="M218" s="191"/>
      <c r="N218" s="192"/>
      <c r="O218" s="192"/>
      <c r="P218" s="193">
        <f>P219+P237+P241+P248+P251+P265+P280+P286+P299+P303+P307</f>
        <v>0</v>
      </c>
      <c r="Q218" s="192"/>
      <c r="R218" s="193">
        <f>R219+R237+R241+R248+R251+R265+R280+R286+R299+R303+R307</f>
        <v>17.404732989999999</v>
      </c>
      <c r="S218" s="192"/>
      <c r="T218" s="194">
        <f>T219+T237+T241+T248+T251+T265+T280+T286+T299+T303+T307</f>
        <v>0</v>
      </c>
      <c r="AR218" s="195" t="s">
        <v>89</v>
      </c>
      <c r="AT218" s="196" t="s">
        <v>78</v>
      </c>
      <c r="AU218" s="196" t="s">
        <v>79</v>
      </c>
      <c r="AY218" s="195" t="s">
        <v>125</v>
      </c>
      <c r="BK218" s="197">
        <f>BK219+BK237+BK241+BK248+BK251+BK265+BK280+BK286+BK299+BK303+BK307</f>
        <v>0</v>
      </c>
    </row>
    <row r="219" spans="1:65" s="12" customFormat="1" ht="22.9" customHeight="1">
      <c r="B219" s="184"/>
      <c r="C219" s="185"/>
      <c r="D219" s="186" t="s">
        <v>78</v>
      </c>
      <c r="E219" s="198" t="s">
        <v>606</v>
      </c>
      <c r="F219" s="198" t="s">
        <v>607</v>
      </c>
      <c r="G219" s="185"/>
      <c r="H219" s="185"/>
      <c r="I219" s="188"/>
      <c r="J219" s="199">
        <f>BK219</f>
        <v>0</v>
      </c>
      <c r="K219" s="185"/>
      <c r="L219" s="190"/>
      <c r="M219" s="191"/>
      <c r="N219" s="192"/>
      <c r="O219" s="192"/>
      <c r="P219" s="193">
        <f>SUM(P220:P236)</f>
        <v>0</v>
      </c>
      <c r="Q219" s="192"/>
      <c r="R219" s="193">
        <f>SUM(R220:R236)</f>
        <v>1.879999</v>
      </c>
      <c r="S219" s="192"/>
      <c r="T219" s="194">
        <f>SUM(T220:T236)</f>
        <v>0</v>
      </c>
      <c r="AR219" s="195" t="s">
        <v>89</v>
      </c>
      <c r="AT219" s="196" t="s">
        <v>78</v>
      </c>
      <c r="AU219" s="196" t="s">
        <v>87</v>
      </c>
      <c r="AY219" s="195" t="s">
        <v>125</v>
      </c>
      <c r="BK219" s="197">
        <f>SUM(BK220:BK236)</f>
        <v>0</v>
      </c>
    </row>
    <row r="220" spans="1:65" s="2" customFormat="1" ht="16.5" customHeight="1">
      <c r="A220" s="31"/>
      <c r="B220" s="32"/>
      <c r="C220" s="200" t="s">
        <v>608</v>
      </c>
      <c r="D220" s="200" t="s">
        <v>128</v>
      </c>
      <c r="E220" s="201" t="s">
        <v>609</v>
      </c>
      <c r="F220" s="202" t="s">
        <v>610</v>
      </c>
      <c r="G220" s="203" t="s">
        <v>171</v>
      </c>
      <c r="H220" s="204">
        <v>80.5</v>
      </c>
      <c r="I220" s="205"/>
      <c r="J220" s="206">
        <f t="shared" ref="J220:J236" si="50">ROUND(I220*H220,2)</f>
        <v>0</v>
      </c>
      <c r="K220" s="202" t="s">
        <v>167</v>
      </c>
      <c r="L220" s="36"/>
      <c r="M220" s="207" t="s">
        <v>1</v>
      </c>
      <c r="N220" s="208" t="s">
        <v>44</v>
      </c>
      <c r="O220" s="68"/>
      <c r="P220" s="209">
        <f t="shared" ref="P220:P236" si="51">O220*H220</f>
        <v>0</v>
      </c>
      <c r="Q220" s="209">
        <v>0</v>
      </c>
      <c r="R220" s="209">
        <f t="shared" ref="R220:R236" si="52">Q220*H220</f>
        <v>0</v>
      </c>
      <c r="S220" s="209">
        <v>0</v>
      </c>
      <c r="T220" s="210">
        <f t="shared" ref="T220:T236" si="53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1" t="s">
        <v>225</v>
      </c>
      <c r="AT220" s="211" t="s">
        <v>128</v>
      </c>
      <c r="AU220" s="211" t="s">
        <v>89</v>
      </c>
      <c r="AY220" s="14" t="s">
        <v>125</v>
      </c>
      <c r="BE220" s="212">
        <f t="shared" ref="BE220:BE236" si="54">IF(N220="základní",J220,0)</f>
        <v>0</v>
      </c>
      <c r="BF220" s="212">
        <f t="shared" ref="BF220:BF236" si="55">IF(N220="snížená",J220,0)</f>
        <v>0</v>
      </c>
      <c r="BG220" s="212">
        <f t="shared" ref="BG220:BG236" si="56">IF(N220="zákl. přenesená",J220,0)</f>
        <v>0</v>
      </c>
      <c r="BH220" s="212">
        <f t="shared" ref="BH220:BH236" si="57">IF(N220="sníž. přenesená",J220,0)</f>
        <v>0</v>
      </c>
      <c r="BI220" s="212">
        <f t="shared" ref="BI220:BI236" si="58">IF(N220="nulová",J220,0)</f>
        <v>0</v>
      </c>
      <c r="BJ220" s="14" t="s">
        <v>87</v>
      </c>
      <c r="BK220" s="212">
        <f t="shared" ref="BK220:BK236" si="59">ROUND(I220*H220,2)</f>
        <v>0</v>
      </c>
      <c r="BL220" s="14" t="s">
        <v>225</v>
      </c>
      <c r="BM220" s="211" t="s">
        <v>611</v>
      </c>
    </row>
    <row r="221" spans="1:65" s="2" customFormat="1" ht="16.5" customHeight="1">
      <c r="A221" s="31"/>
      <c r="B221" s="32"/>
      <c r="C221" s="222" t="s">
        <v>612</v>
      </c>
      <c r="D221" s="222" t="s">
        <v>403</v>
      </c>
      <c r="E221" s="223" t="s">
        <v>613</v>
      </c>
      <c r="F221" s="224" t="s">
        <v>614</v>
      </c>
      <c r="G221" s="225" t="s">
        <v>283</v>
      </c>
      <c r="H221" s="226">
        <v>2.8000000000000001E-2</v>
      </c>
      <c r="I221" s="227"/>
      <c r="J221" s="228">
        <f t="shared" si="50"/>
        <v>0</v>
      </c>
      <c r="K221" s="224" t="s">
        <v>167</v>
      </c>
      <c r="L221" s="229"/>
      <c r="M221" s="230" t="s">
        <v>1</v>
      </c>
      <c r="N221" s="231" t="s">
        <v>44</v>
      </c>
      <c r="O221" s="68"/>
      <c r="P221" s="209">
        <f t="shared" si="51"/>
        <v>0</v>
      </c>
      <c r="Q221" s="209">
        <v>1</v>
      </c>
      <c r="R221" s="209">
        <f t="shared" si="52"/>
        <v>2.8000000000000001E-2</v>
      </c>
      <c r="S221" s="209">
        <v>0</v>
      </c>
      <c r="T221" s="210">
        <f t="shared" si="5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1" t="s">
        <v>294</v>
      </c>
      <c r="AT221" s="211" t="s">
        <v>403</v>
      </c>
      <c r="AU221" s="211" t="s">
        <v>89</v>
      </c>
      <c r="AY221" s="14" t="s">
        <v>125</v>
      </c>
      <c r="BE221" s="212">
        <f t="shared" si="54"/>
        <v>0</v>
      </c>
      <c r="BF221" s="212">
        <f t="shared" si="55"/>
        <v>0</v>
      </c>
      <c r="BG221" s="212">
        <f t="shared" si="56"/>
        <v>0</v>
      </c>
      <c r="BH221" s="212">
        <f t="shared" si="57"/>
        <v>0</v>
      </c>
      <c r="BI221" s="212">
        <f t="shared" si="58"/>
        <v>0</v>
      </c>
      <c r="BJ221" s="14" t="s">
        <v>87</v>
      </c>
      <c r="BK221" s="212">
        <f t="shared" si="59"/>
        <v>0</v>
      </c>
      <c r="BL221" s="14" t="s">
        <v>225</v>
      </c>
      <c r="BM221" s="211" t="s">
        <v>615</v>
      </c>
    </row>
    <row r="222" spans="1:65" s="2" customFormat="1" ht="16.5" customHeight="1">
      <c r="A222" s="31"/>
      <c r="B222" s="32"/>
      <c r="C222" s="200" t="s">
        <v>616</v>
      </c>
      <c r="D222" s="200" t="s">
        <v>128</v>
      </c>
      <c r="E222" s="201" t="s">
        <v>617</v>
      </c>
      <c r="F222" s="202" t="s">
        <v>618</v>
      </c>
      <c r="G222" s="203" t="s">
        <v>171</v>
      </c>
      <c r="H222" s="204">
        <v>161</v>
      </c>
      <c r="I222" s="205"/>
      <c r="J222" s="206">
        <f t="shared" si="50"/>
        <v>0</v>
      </c>
      <c r="K222" s="202" t="s">
        <v>167</v>
      </c>
      <c r="L222" s="36"/>
      <c r="M222" s="207" t="s">
        <v>1</v>
      </c>
      <c r="N222" s="208" t="s">
        <v>44</v>
      </c>
      <c r="O222" s="68"/>
      <c r="P222" s="209">
        <f t="shared" si="51"/>
        <v>0</v>
      </c>
      <c r="Q222" s="209">
        <v>4.0000000000000002E-4</v>
      </c>
      <c r="R222" s="209">
        <f t="shared" si="52"/>
        <v>6.4399999999999999E-2</v>
      </c>
      <c r="S222" s="209">
        <v>0</v>
      </c>
      <c r="T222" s="210">
        <f t="shared" si="5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1" t="s">
        <v>225</v>
      </c>
      <c r="AT222" s="211" t="s">
        <v>128</v>
      </c>
      <c r="AU222" s="211" t="s">
        <v>89</v>
      </c>
      <c r="AY222" s="14" t="s">
        <v>125</v>
      </c>
      <c r="BE222" s="212">
        <f t="shared" si="54"/>
        <v>0</v>
      </c>
      <c r="BF222" s="212">
        <f t="shared" si="55"/>
        <v>0</v>
      </c>
      <c r="BG222" s="212">
        <f t="shared" si="56"/>
        <v>0</v>
      </c>
      <c r="BH222" s="212">
        <f t="shared" si="57"/>
        <v>0</v>
      </c>
      <c r="BI222" s="212">
        <f t="shared" si="58"/>
        <v>0</v>
      </c>
      <c r="BJ222" s="14" t="s">
        <v>87</v>
      </c>
      <c r="BK222" s="212">
        <f t="shared" si="59"/>
        <v>0</v>
      </c>
      <c r="BL222" s="14" t="s">
        <v>225</v>
      </c>
      <c r="BM222" s="211" t="s">
        <v>619</v>
      </c>
    </row>
    <row r="223" spans="1:65" s="2" customFormat="1" ht="16.5" customHeight="1">
      <c r="A223" s="31"/>
      <c r="B223" s="32"/>
      <c r="C223" s="222" t="s">
        <v>620</v>
      </c>
      <c r="D223" s="222" t="s">
        <v>403</v>
      </c>
      <c r="E223" s="223" t="s">
        <v>621</v>
      </c>
      <c r="F223" s="224" t="s">
        <v>622</v>
      </c>
      <c r="G223" s="225" t="s">
        <v>171</v>
      </c>
      <c r="H223" s="226">
        <v>193.2</v>
      </c>
      <c r="I223" s="227"/>
      <c r="J223" s="228">
        <f t="shared" si="50"/>
        <v>0</v>
      </c>
      <c r="K223" s="224" t="s">
        <v>167</v>
      </c>
      <c r="L223" s="229"/>
      <c r="M223" s="230" t="s">
        <v>1</v>
      </c>
      <c r="N223" s="231" t="s">
        <v>44</v>
      </c>
      <c r="O223" s="68"/>
      <c r="P223" s="209">
        <f t="shared" si="51"/>
        <v>0</v>
      </c>
      <c r="Q223" s="209">
        <v>5.4000000000000003E-3</v>
      </c>
      <c r="R223" s="209">
        <f t="shared" si="52"/>
        <v>1.04328</v>
      </c>
      <c r="S223" s="209">
        <v>0</v>
      </c>
      <c r="T223" s="210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1" t="s">
        <v>294</v>
      </c>
      <c r="AT223" s="211" t="s">
        <v>403</v>
      </c>
      <c r="AU223" s="211" t="s">
        <v>89</v>
      </c>
      <c r="AY223" s="14" t="s">
        <v>125</v>
      </c>
      <c r="BE223" s="212">
        <f t="shared" si="54"/>
        <v>0</v>
      </c>
      <c r="BF223" s="212">
        <f t="shared" si="55"/>
        <v>0</v>
      </c>
      <c r="BG223" s="212">
        <f t="shared" si="56"/>
        <v>0</v>
      </c>
      <c r="BH223" s="212">
        <f t="shared" si="57"/>
        <v>0</v>
      </c>
      <c r="BI223" s="212">
        <f t="shared" si="58"/>
        <v>0</v>
      </c>
      <c r="BJ223" s="14" t="s">
        <v>87</v>
      </c>
      <c r="BK223" s="212">
        <f t="shared" si="59"/>
        <v>0</v>
      </c>
      <c r="BL223" s="14" t="s">
        <v>225</v>
      </c>
      <c r="BM223" s="211" t="s">
        <v>623</v>
      </c>
    </row>
    <row r="224" spans="1:65" s="2" customFormat="1" ht="16.5" customHeight="1">
      <c r="A224" s="31"/>
      <c r="B224" s="32"/>
      <c r="C224" s="200" t="s">
        <v>624</v>
      </c>
      <c r="D224" s="200" t="s">
        <v>128</v>
      </c>
      <c r="E224" s="201" t="s">
        <v>625</v>
      </c>
      <c r="F224" s="202" t="s">
        <v>626</v>
      </c>
      <c r="G224" s="203" t="s">
        <v>171</v>
      </c>
      <c r="H224" s="204">
        <v>88</v>
      </c>
      <c r="I224" s="205"/>
      <c r="J224" s="206">
        <f t="shared" si="50"/>
        <v>0</v>
      </c>
      <c r="K224" s="202" t="s">
        <v>167</v>
      </c>
      <c r="L224" s="36"/>
      <c r="M224" s="207" t="s">
        <v>1</v>
      </c>
      <c r="N224" s="208" t="s">
        <v>44</v>
      </c>
      <c r="O224" s="68"/>
      <c r="P224" s="209">
        <f t="shared" si="51"/>
        <v>0</v>
      </c>
      <c r="Q224" s="209">
        <v>0</v>
      </c>
      <c r="R224" s="209">
        <f t="shared" si="52"/>
        <v>0</v>
      </c>
      <c r="S224" s="209">
        <v>0</v>
      </c>
      <c r="T224" s="210">
        <f t="shared" si="5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1" t="s">
        <v>225</v>
      </c>
      <c r="AT224" s="211" t="s">
        <v>128</v>
      </c>
      <c r="AU224" s="211" t="s">
        <v>89</v>
      </c>
      <c r="AY224" s="14" t="s">
        <v>125</v>
      </c>
      <c r="BE224" s="212">
        <f t="shared" si="54"/>
        <v>0</v>
      </c>
      <c r="BF224" s="212">
        <f t="shared" si="55"/>
        <v>0</v>
      </c>
      <c r="BG224" s="212">
        <f t="shared" si="56"/>
        <v>0</v>
      </c>
      <c r="BH224" s="212">
        <f t="shared" si="57"/>
        <v>0</v>
      </c>
      <c r="BI224" s="212">
        <f t="shared" si="58"/>
        <v>0</v>
      </c>
      <c r="BJ224" s="14" t="s">
        <v>87</v>
      </c>
      <c r="BK224" s="212">
        <f t="shared" si="59"/>
        <v>0</v>
      </c>
      <c r="BL224" s="14" t="s">
        <v>225</v>
      </c>
      <c r="BM224" s="211" t="s">
        <v>627</v>
      </c>
    </row>
    <row r="225" spans="1:65" s="2" customFormat="1" ht="16.5" customHeight="1">
      <c r="A225" s="31"/>
      <c r="B225" s="32"/>
      <c r="C225" s="222" t="s">
        <v>628</v>
      </c>
      <c r="D225" s="222" t="s">
        <v>403</v>
      </c>
      <c r="E225" s="223" t="s">
        <v>613</v>
      </c>
      <c r="F225" s="224" t="s">
        <v>614</v>
      </c>
      <c r="G225" s="225" t="s">
        <v>283</v>
      </c>
      <c r="H225" s="226">
        <v>3.1E-2</v>
      </c>
      <c r="I225" s="227"/>
      <c r="J225" s="228">
        <f t="shared" si="50"/>
        <v>0</v>
      </c>
      <c r="K225" s="224" t="s">
        <v>167</v>
      </c>
      <c r="L225" s="229"/>
      <c r="M225" s="230" t="s">
        <v>1</v>
      </c>
      <c r="N225" s="231" t="s">
        <v>44</v>
      </c>
      <c r="O225" s="68"/>
      <c r="P225" s="209">
        <f t="shared" si="51"/>
        <v>0</v>
      </c>
      <c r="Q225" s="209">
        <v>1</v>
      </c>
      <c r="R225" s="209">
        <f t="shared" si="52"/>
        <v>3.1E-2</v>
      </c>
      <c r="S225" s="209">
        <v>0</v>
      </c>
      <c r="T225" s="210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1" t="s">
        <v>294</v>
      </c>
      <c r="AT225" s="211" t="s">
        <v>403</v>
      </c>
      <c r="AU225" s="211" t="s">
        <v>89</v>
      </c>
      <c r="AY225" s="14" t="s">
        <v>125</v>
      </c>
      <c r="BE225" s="212">
        <f t="shared" si="54"/>
        <v>0</v>
      </c>
      <c r="BF225" s="212">
        <f t="shared" si="55"/>
        <v>0</v>
      </c>
      <c r="BG225" s="212">
        <f t="shared" si="56"/>
        <v>0</v>
      </c>
      <c r="BH225" s="212">
        <f t="shared" si="57"/>
        <v>0</v>
      </c>
      <c r="BI225" s="212">
        <f t="shared" si="58"/>
        <v>0</v>
      </c>
      <c r="BJ225" s="14" t="s">
        <v>87</v>
      </c>
      <c r="BK225" s="212">
        <f t="shared" si="59"/>
        <v>0</v>
      </c>
      <c r="BL225" s="14" t="s">
        <v>225</v>
      </c>
      <c r="BM225" s="211" t="s">
        <v>629</v>
      </c>
    </row>
    <row r="226" spans="1:65" s="2" customFormat="1" ht="16.5" customHeight="1">
      <c r="A226" s="31"/>
      <c r="B226" s="32"/>
      <c r="C226" s="200" t="s">
        <v>630</v>
      </c>
      <c r="D226" s="200" t="s">
        <v>128</v>
      </c>
      <c r="E226" s="201" t="s">
        <v>631</v>
      </c>
      <c r="F226" s="202" t="s">
        <v>632</v>
      </c>
      <c r="G226" s="203" t="s">
        <v>171</v>
      </c>
      <c r="H226" s="204">
        <v>9.8000000000000007</v>
      </c>
      <c r="I226" s="205"/>
      <c r="J226" s="206">
        <f t="shared" si="50"/>
        <v>0</v>
      </c>
      <c r="K226" s="202" t="s">
        <v>167</v>
      </c>
      <c r="L226" s="36"/>
      <c r="M226" s="207" t="s">
        <v>1</v>
      </c>
      <c r="N226" s="208" t="s">
        <v>44</v>
      </c>
      <c r="O226" s="68"/>
      <c r="P226" s="209">
        <f t="shared" si="51"/>
        <v>0</v>
      </c>
      <c r="Q226" s="209">
        <v>0</v>
      </c>
      <c r="R226" s="209">
        <f t="shared" si="52"/>
        <v>0</v>
      </c>
      <c r="S226" s="209">
        <v>0</v>
      </c>
      <c r="T226" s="210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1" t="s">
        <v>225</v>
      </c>
      <c r="AT226" s="211" t="s">
        <v>128</v>
      </c>
      <c r="AU226" s="211" t="s">
        <v>89</v>
      </c>
      <c r="AY226" s="14" t="s">
        <v>125</v>
      </c>
      <c r="BE226" s="212">
        <f t="shared" si="54"/>
        <v>0</v>
      </c>
      <c r="BF226" s="212">
        <f t="shared" si="55"/>
        <v>0</v>
      </c>
      <c r="BG226" s="212">
        <f t="shared" si="56"/>
        <v>0</v>
      </c>
      <c r="BH226" s="212">
        <f t="shared" si="57"/>
        <v>0</v>
      </c>
      <c r="BI226" s="212">
        <f t="shared" si="58"/>
        <v>0</v>
      </c>
      <c r="BJ226" s="14" t="s">
        <v>87</v>
      </c>
      <c r="BK226" s="212">
        <f t="shared" si="59"/>
        <v>0</v>
      </c>
      <c r="BL226" s="14" t="s">
        <v>225</v>
      </c>
      <c r="BM226" s="211" t="s">
        <v>633</v>
      </c>
    </row>
    <row r="227" spans="1:65" s="2" customFormat="1" ht="16.5" customHeight="1">
      <c r="A227" s="31"/>
      <c r="B227" s="32"/>
      <c r="C227" s="222" t="s">
        <v>634</v>
      </c>
      <c r="D227" s="222" t="s">
        <v>403</v>
      </c>
      <c r="E227" s="223" t="s">
        <v>635</v>
      </c>
      <c r="F227" s="224" t="s">
        <v>636</v>
      </c>
      <c r="G227" s="225" t="s">
        <v>171</v>
      </c>
      <c r="H227" s="226">
        <v>11.27</v>
      </c>
      <c r="I227" s="227"/>
      <c r="J227" s="228">
        <f t="shared" si="50"/>
        <v>0</v>
      </c>
      <c r="K227" s="224" t="s">
        <v>167</v>
      </c>
      <c r="L227" s="229"/>
      <c r="M227" s="230" t="s">
        <v>1</v>
      </c>
      <c r="N227" s="231" t="s">
        <v>44</v>
      </c>
      <c r="O227" s="68"/>
      <c r="P227" s="209">
        <f t="shared" si="51"/>
        <v>0</v>
      </c>
      <c r="Q227" s="209">
        <v>1.6999999999999999E-3</v>
      </c>
      <c r="R227" s="209">
        <f t="shared" si="52"/>
        <v>1.9158999999999999E-2</v>
      </c>
      <c r="S227" s="209">
        <v>0</v>
      </c>
      <c r="T227" s="210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1" t="s">
        <v>294</v>
      </c>
      <c r="AT227" s="211" t="s">
        <v>403</v>
      </c>
      <c r="AU227" s="211" t="s">
        <v>89</v>
      </c>
      <c r="AY227" s="14" t="s">
        <v>125</v>
      </c>
      <c r="BE227" s="212">
        <f t="shared" si="54"/>
        <v>0</v>
      </c>
      <c r="BF227" s="212">
        <f t="shared" si="55"/>
        <v>0</v>
      </c>
      <c r="BG227" s="212">
        <f t="shared" si="56"/>
        <v>0</v>
      </c>
      <c r="BH227" s="212">
        <f t="shared" si="57"/>
        <v>0</v>
      </c>
      <c r="BI227" s="212">
        <f t="shared" si="58"/>
        <v>0</v>
      </c>
      <c r="BJ227" s="14" t="s">
        <v>87</v>
      </c>
      <c r="BK227" s="212">
        <f t="shared" si="59"/>
        <v>0</v>
      </c>
      <c r="BL227" s="14" t="s">
        <v>225</v>
      </c>
      <c r="BM227" s="211" t="s">
        <v>637</v>
      </c>
    </row>
    <row r="228" spans="1:65" s="2" customFormat="1" ht="16.5" customHeight="1">
      <c r="A228" s="31"/>
      <c r="B228" s="32"/>
      <c r="C228" s="200" t="s">
        <v>638</v>
      </c>
      <c r="D228" s="200" t="s">
        <v>128</v>
      </c>
      <c r="E228" s="201" t="s">
        <v>639</v>
      </c>
      <c r="F228" s="202" t="s">
        <v>640</v>
      </c>
      <c r="G228" s="203" t="s">
        <v>171</v>
      </c>
      <c r="H228" s="204">
        <v>88</v>
      </c>
      <c r="I228" s="205"/>
      <c r="J228" s="206">
        <f t="shared" si="50"/>
        <v>0</v>
      </c>
      <c r="K228" s="202" t="s">
        <v>167</v>
      </c>
      <c r="L228" s="36"/>
      <c r="M228" s="207" t="s">
        <v>1</v>
      </c>
      <c r="N228" s="208" t="s">
        <v>44</v>
      </c>
      <c r="O228" s="68"/>
      <c r="P228" s="209">
        <f t="shared" si="51"/>
        <v>0</v>
      </c>
      <c r="Q228" s="209">
        <v>4.0000000000000002E-4</v>
      </c>
      <c r="R228" s="209">
        <f t="shared" si="52"/>
        <v>3.5200000000000002E-2</v>
      </c>
      <c r="S228" s="209">
        <v>0</v>
      </c>
      <c r="T228" s="210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1" t="s">
        <v>225</v>
      </c>
      <c r="AT228" s="211" t="s">
        <v>128</v>
      </c>
      <c r="AU228" s="211" t="s">
        <v>89</v>
      </c>
      <c r="AY228" s="14" t="s">
        <v>125</v>
      </c>
      <c r="BE228" s="212">
        <f t="shared" si="54"/>
        <v>0</v>
      </c>
      <c r="BF228" s="212">
        <f t="shared" si="55"/>
        <v>0</v>
      </c>
      <c r="BG228" s="212">
        <f t="shared" si="56"/>
        <v>0</v>
      </c>
      <c r="BH228" s="212">
        <f t="shared" si="57"/>
        <v>0</v>
      </c>
      <c r="BI228" s="212">
        <f t="shared" si="58"/>
        <v>0</v>
      </c>
      <c r="BJ228" s="14" t="s">
        <v>87</v>
      </c>
      <c r="BK228" s="212">
        <f t="shared" si="59"/>
        <v>0</v>
      </c>
      <c r="BL228" s="14" t="s">
        <v>225</v>
      </c>
      <c r="BM228" s="211" t="s">
        <v>641</v>
      </c>
    </row>
    <row r="229" spans="1:65" s="2" customFormat="1" ht="16.5" customHeight="1">
      <c r="A229" s="31"/>
      <c r="B229" s="32"/>
      <c r="C229" s="222" t="s">
        <v>642</v>
      </c>
      <c r="D229" s="222" t="s">
        <v>403</v>
      </c>
      <c r="E229" s="223" t="s">
        <v>643</v>
      </c>
      <c r="F229" s="224" t="s">
        <v>644</v>
      </c>
      <c r="G229" s="225" t="s">
        <v>171</v>
      </c>
      <c r="H229" s="226">
        <v>101.2</v>
      </c>
      <c r="I229" s="227"/>
      <c r="J229" s="228">
        <f t="shared" si="50"/>
        <v>0</v>
      </c>
      <c r="K229" s="224" t="s">
        <v>1</v>
      </c>
      <c r="L229" s="229"/>
      <c r="M229" s="230" t="s">
        <v>1</v>
      </c>
      <c r="N229" s="231" t="s">
        <v>44</v>
      </c>
      <c r="O229" s="68"/>
      <c r="P229" s="209">
        <f t="shared" si="51"/>
        <v>0</v>
      </c>
      <c r="Q229" s="209">
        <v>5.3E-3</v>
      </c>
      <c r="R229" s="209">
        <f t="shared" si="52"/>
        <v>0.53636000000000006</v>
      </c>
      <c r="S229" s="209">
        <v>0</v>
      </c>
      <c r="T229" s="210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1" t="s">
        <v>294</v>
      </c>
      <c r="AT229" s="211" t="s">
        <v>403</v>
      </c>
      <c r="AU229" s="211" t="s">
        <v>89</v>
      </c>
      <c r="AY229" s="14" t="s">
        <v>125</v>
      </c>
      <c r="BE229" s="212">
        <f t="shared" si="54"/>
        <v>0</v>
      </c>
      <c r="BF229" s="212">
        <f t="shared" si="55"/>
        <v>0</v>
      </c>
      <c r="BG229" s="212">
        <f t="shared" si="56"/>
        <v>0</v>
      </c>
      <c r="BH229" s="212">
        <f t="shared" si="57"/>
        <v>0</v>
      </c>
      <c r="BI229" s="212">
        <f t="shared" si="58"/>
        <v>0</v>
      </c>
      <c r="BJ229" s="14" t="s">
        <v>87</v>
      </c>
      <c r="BK229" s="212">
        <f t="shared" si="59"/>
        <v>0</v>
      </c>
      <c r="BL229" s="14" t="s">
        <v>225</v>
      </c>
      <c r="BM229" s="211" t="s">
        <v>645</v>
      </c>
    </row>
    <row r="230" spans="1:65" s="2" customFormat="1" ht="16.5" customHeight="1">
      <c r="A230" s="31"/>
      <c r="B230" s="32"/>
      <c r="C230" s="200" t="s">
        <v>646</v>
      </c>
      <c r="D230" s="200" t="s">
        <v>128</v>
      </c>
      <c r="E230" s="201" t="s">
        <v>647</v>
      </c>
      <c r="F230" s="202" t="s">
        <v>648</v>
      </c>
      <c r="G230" s="203" t="s">
        <v>171</v>
      </c>
      <c r="H230" s="204">
        <v>80.5</v>
      </c>
      <c r="I230" s="205"/>
      <c r="J230" s="206">
        <f t="shared" si="50"/>
        <v>0</v>
      </c>
      <c r="K230" s="202" t="s">
        <v>167</v>
      </c>
      <c r="L230" s="36"/>
      <c r="M230" s="207" t="s">
        <v>1</v>
      </c>
      <c r="N230" s="208" t="s">
        <v>44</v>
      </c>
      <c r="O230" s="68"/>
      <c r="P230" s="209">
        <f t="shared" si="51"/>
        <v>0</v>
      </c>
      <c r="Q230" s="209">
        <v>0</v>
      </c>
      <c r="R230" s="209">
        <f t="shared" si="52"/>
        <v>0</v>
      </c>
      <c r="S230" s="209">
        <v>0</v>
      </c>
      <c r="T230" s="210">
        <f t="shared" si="5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1" t="s">
        <v>225</v>
      </c>
      <c r="AT230" s="211" t="s">
        <v>128</v>
      </c>
      <c r="AU230" s="211" t="s">
        <v>89</v>
      </c>
      <c r="AY230" s="14" t="s">
        <v>125</v>
      </c>
      <c r="BE230" s="212">
        <f t="shared" si="54"/>
        <v>0</v>
      </c>
      <c r="BF230" s="212">
        <f t="shared" si="55"/>
        <v>0</v>
      </c>
      <c r="BG230" s="212">
        <f t="shared" si="56"/>
        <v>0</v>
      </c>
      <c r="BH230" s="212">
        <f t="shared" si="57"/>
        <v>0</v>
      </c>
      <c r="BI230" s="212">
        <f t="shared" si="58"/>
        <v>0</v>
      </c>
      <c r="BJ230" s="14" t="s">
        <v>87</v>
      </c>
      <c r="BK230" s="212">
        <f t="shared" si="59"/>
        <v>0</v>
      </c>
      <c r="BL230" s="14" t="s">
        <v>225</v>
      </c>
      <c r="BM230" s="211" t="s">
        <v>649</v>
      </c>
    </row>
    <row r="231" spans="1:65" s="2" customFormat="1" ht="16.5" customHeight="1">
      <c r="A231" s="31"/>
      <c r="B231" s="32"/>
      <c r="C231" s="222" t="s">
        <v>650</v>
      </c>
      <c r="D231" s="222" t="s">
        <v>403</v>
      </c>
      <c r="E231" s="223" t="s">
        <v>421</v>
      </c>
      <c r="F231" s="224" t="s">
        <v>422</v>
      </c>
      <c r="G231" s="225" t="s">
        <v>171</v>
      </c>
      <c r="H231" s="226">
        <v>96.6</v>
      </c>
      <c r="I231" s="227"/>
      <c r="J231" s="228">
        <f t="shared" si="50"/>
        <v>0</v>
      </c>
      <c r="K231" s="224" t="s">
        <v>167</v>
      </c>
      <c r="L231" s="229"/>
      <c r="M231" s="230" t="s">
        <v>1</v>
      </c>
      <c r="N231" s="231" t="s">
        <v>44</v>
      </c>
      <c r="O231" s="68"/>
      <c r="P231" s="209">
        <f t="shared" si="51"/>
        <v>0</v>
      </c>
      <c r="Q231" s="209">
        <v>5.0000000000000001E-4</v>
      </c>
      <c r="R231" s="209">
        <f t="shared" si="52"/>
        <v>4.8299999999999996E-2</v>
      </c>
      <c r="S231" s="209">
        <v>0</v>
      </c>
      <c r="T231" s="210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1" t="s">
        <v>294</v>
      </c>
      <c r="AT231" s="211" t="s">
        <v>403</v>
      </c>
      <c r="AU231" s="211" t="s">
        <v>89</v>
      </c>
      <c r="AY231" s="14" t="s">
        <v>125</v>
      </c>
      <c r="BE231" s="212">
        <f t="shared" si="54"/>
        <v>0</v>
      </c>
      <c r="BF231" s="212">
        <f t="shared" si="55"/>
        <v>0</v>
      </c>
      <c r="BG231" s="212">
        <f t="shared" si="56"/>
        <v>0</v>
      </c>
      <c r="BH231" s="212">
        <f t="shared" si="57"/>
        <v>0</v>
      </c>
      <c r="BI231" s="212">
        <f t="shared" si="58"/>
        <v>0</v>
      </c>
      <c r="BJ231" s="14" t="s">
        <v>87</v>
      </c>
      <c r="BK231" s="212">
        <f t="shared" si="59"/>
        <v>0</v>
      </c>
      <c r="BL231" s="14" t="s">
        <v>225</v>
      </c>
      <c r="BM231" s="211" t="s">
        <v>651</v>
      </c>
    </row>
    <row r="232" spans="1:65" s="2" customFormat="1" ht="16.5" customHeight="1">
      <c r="A232" s="31"/>
      <c r="B232" s="32"/>
      <c r="C232" s="200" t="s">
        <v>652</v>
      </c>
      <c r="D232" s="200" t="s">
        <v>128</v>
      </c>
      <c r="E232" s="201" t="s">
        <v>653</v>
      </c>
      <c r="F232" s="202" t="s">
        <v>654</v>
      </c>
      <c r="G232" s="203" t="s">
        <v>171</v>
      </c>
      <c r="H232" s="204">
        <v>80.5</v>
      </c>
      <c r="I232" s="205"/>
      <c r="J232" s="206">
        <f t="shared" si="50"/>
        <v>0</v>
      </c>
      <c r="K232" s="202" t="s">
        <v>167</v>
      </c>
      <c r="L232" s="36"/>
      <c r="M232" s="207" t="s">
        <v>1</v>
      </c>
      <c r="N232" s="208" t="s">
        <v>44</v>
      </c>
      <c r="O232" s="68"/>
      <c r="P232" s="209">
        <f t="shared" si="51"/>
        <v>0</v>
      </c>
      <c r="Q232" s="209">
        <v>0</v>
      </c>
      <c r="R232" s="209">
        <f t="shared" si="52"/>
        <v>0</v>
      </c>
      <c r="S232" s="209">
        <v>0</v>
      </c>
      <c r="T232" s="210">
        <f t="shared" si="5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1" t="s">
        <v>225</v>
      </c>
      <c r="AT232" s="211" t="s">
        <v>128</v>
      </c>
      <c r="AU232" s="211" t="s">
        <v>89</v>
      </c>
      <c r="AY232" s="14" t="s">
        <v>125</v>
      </c>
      <c r="BE232" s="212">
        <f t="shared" si="54"/>
        <v>0</v>
      </c>
      <c r="BF232" s="212">
        <f t="shared" si="55"/>
        <v>0</v>
      </c>
      <c r="BG232" s="212">
        <f t="shared" si="56"/>
        <v>0</v>
      </c>
      <c r="BH232" s="212">
        <f t="shared" si="57"/>
        <v>0</v>
      </c>
      <c r="BI232" s="212">
        <f t="shared" si="58"/>
        <v>0</v>
      </c>
      <c r="BJ232" s="14" t="s">
        <v>87</v>
      </c>
      <c r="BK232" s="212">
        <f t="shared" si="59"/>
        <v>0</v>
      </c>
      <c r="BL232" s="14" t="s">
        <v>225</v>
      </c>
      <c r="BM232" s="211" t="s">
        <v>655</v>
      </c>
    </row>
    <row r="233" spans="1:65" s="2" customFormat="1" ht="16.5" customHeight="1">
      <c r="A233" s="31"/>
      <c r="B233" s="32"/>
      <c r="C233" s="222" t="s">
        <v>656</v>
      </c>
      <c r="D233" s="222" t="s">
        <v>403</v>
      </c>
      <c r="E233" s="223" t="s">
        <v>421</v>
      </c>
      <c r="F233" s="224" t="s">
        <v>422</v>
      </c>
      <c r="G233" s="225" t="s">
        <v>171</v>
      </c>
      <c r="H233" s="226">
        <v>96.6</v>
      </c>
      <c r="I233" s="227"/>
      <c r="J233" s="228">
        <f t="shared" si="50"/>
        <v>0</v>
      </c>
      <c r="K233" s="224" t="s">
        <v>167</v>
      </c>
      <c r="L233" s="229"/>
      <c r="M233" s="230" t="s">
        <v>1</v>
      </c>
      <c r="N233" s="231" t="s">
        <v>44</v>
      </c>
      <c r="O233" s="68"/>
      <c r="P233" s="209">
        <f t="shared" si="51"/>
        <v>0</v>
      </c>
      <c r="Q233" s="209">
        <v>5.0000000000000001E-4</v>
      </c>
      <c r="R233" s="209">
        <f t="shared" si="52"/>
        <v>4.8299999999999996E-2</v>
      </c>
      <c r="S233" s="209">
        <v>0</v>
      </c>
      <c r="T233" s="210">
        <f t="shared" si="5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1" t="s">
        <v>294</v>
      </c>
      <c r="AT233" s="211" t="s">
        <v>403</v>
      </c>
      <c r="AU233" s="211" t="s">
        <v>89</v>
      </c>
      <c r="AY233" s="14" t="s">
        <v>125</v>
      </c>
      <c r="BE233" s="212">
        <f t="shared" si="54"/>
        <v>0</v>
      </c>
      <c r="BF233" s="212">
        <f t="shared" si="55"/>
        <v>0</v>
      </c>
      <c r="BG233" s="212">
        <f t="shared" si="56"/>
        <v>0</v>
      </c>
      <c r="BH233" s="212">
        <f t="shared" si="57"/>
        <v>0</v>
      </c>
      <c r="BI233" s="212">
        <f t="shared" si="58"/>
        <v>0</v>
      </c>
      <c r="BJ233" s="14" t="s">
        <v>87</v>
      </c>
      <c r="BK233" s="212">
        <f t="shared" si="59"/>
        <v>0</v>
      </c>
      <c r="BL233" s="14" t="s">
        <v>225</v>
      </c>
      <c r="BM233" s="211" t="s">
        <v>657</v>
      </c>
    </row>
    <row r="234" spans="1:65" s="2" customFormat="1" ht="16.5" customHeight="1">
      <c r="A234" s="31"/>
      <c r="B234" s="32"/>
      <c r="C234" s="200" t="s">
        <v>658</v>
      </c>
      <c r="D234" s="200" t="s">
        <v>128</v>
      </c>
      <c r="E234" s="201" t="s">
        <v>659</v>
      </c>
      <c r="F234" s="202" t="s">
        <v>660</v>
      </c>
      <c r="G234" s="203" t="s">
        <v>171</v>
      </c>
      <c r="H234" s="204">
        <v>65</v>
      </c>
      <c r="I234" s="205"/>
      <c r="J234" s="206">
        <f t="shared" si="50"/>
        <v>0</v>
      </c>
      <c r="K234" s="202" t="s">
        <v>167</v>
      </c>
      <c r="L234" s="36"/>
      <c r="M234" s="207" t="s">
        <v>1</v>
      </c>
      <c r="N234" s="208" t="s">
        <v>44</v>
      </c>
      <c r="O234" s="68"/>
      <c r="P234" s="209">
        <f t="shared" si="51"/>
        <v>0</v>
      </c>
      <c r="Q234" s="209">
        <v>4.0000000000000003E-5</v>
      </c>
      <c r="R234" s="209">
        <f t="shared" si="52"/>
        <v>2.6000000000000003E-3</v>
      </c>
      <c r="S234" s="209">
        <v>0</v>
      </c>
      <c r="T234" s="210">
        <f t="shared" si="5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1" t="s">
        <v>225</v>
      </c>
      <c r="AT234" s="211" t="s">
        <v>128</v>
      </c>
      <c r="AU234" s="211" t="s">
        <v>89</v>
      </c>
      <c r="AY234" s="14" t="s">
        <v>125</v>
      </c>
      <c r="BE234" s="212">
        <f t="shared" si="54"/>
        <v>0</v>
      </c>
      <c r="BF234" s="212">
        <f t="shared" si="55"/>
        <v>0</v>
      </c>
      <c r="BG234" s="212">
        <f t="shared" si="56"/>
        <v>0</v>
      </c>
      <c r="BH234" s="212">
        <f t="shared" si="57"/>
        <v>0</v>
      </c>
      <c r="BI234" s="212">
        <f t="shared" si="58"/>
        <v>0</v>
      </c>
      <c r="BJ234" s="14" t="s">
        <v>87</v>
      </c>
      <c r="BK234" s="212">
        <f t="shared" si="59"/>
        <v>0</v>
      </c>
      <c r="BL234" s="14" t="s">
        <v>225</v>
      </c>
      <c r="BM234" s="211" t="s">
        <v>661</v>
      </c>
    </row>
    <row r="235" spans="1:65" s="2" customFormat="1" ht="16.5" customHeight="1">
      <c r="A235" s="31"/>
      <c r="B235" s="32"/>
      <c r="C235" s="222" t="s">
        <v>662</v>
      </c>
      <c r="D235" s="222" t="s">
        <v>403</v>
      </c>
      <c r="E235" s="223" t="s">
        <v>663</v>
      </c>
      <c r="F235" s="224" t="s">
        <v>664</v>
      </c>
      <c r="G235" s="225" t="s">
        <v>171</v>
      </c>
      <c r="H235" s="226">
        <v>78</v>
      </c>
      <c r="I235" s="227"/>
      <c r="J235" s="228">
        <f t="shared" si="50"/>
        <v>0</v>
      </c>
      <c r="K235" s="224" t="s">
        <v>167</v>
      </c>
      <c r="L235" s="229"/>
      <c r="M235" s="230" t="s">
        <v>1</v>
      </c>
      <c r="N235" s="231" t="s">
        <v>44</v>
      </c>
      <c r="O235" s="68"/>
      <c r="P235" s="209">
        <f t="shared" si="51"/>
        <v>0</v>
      </c>
      <c r="Q235" s="209">
        <v>2.9999999999999997E-4</v>
      </c>
      <c r="R235" s="209">
        <f t="shared" si="52"/>
        <v>2.3399999999999997E-2</v>
      </c>
      <c r="S235" s="209">
        <v>0</v>
      </c>
      <c r="T235" s="210">
        <f t="shared" si="5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1" t="s">
        <v>294</v>
      </c>
      <c r="AT235" s="211" t="s">
        <v>403</v>
      </c>
      <c r="AU235" s="211" t="s">
        <v>89</v>
      </c>
      <c r="AY235" s="14" t="s">
        <v>125</v>
      </c>
      <c r="BE235" s="212">
        <f t="shared" si="54"/>
        <v>0</v>
      </c>
      <c r="BF235" s="212">
        <f t="shared" si="55"/>
        <v>0</v>
      </c>
      <c r="BG235" s="212">
        <f t="shared" si="56"/>
        <v>0</v>
      </c>
      <c r="BH235" s="212">
        <f t="shared" si="57"/>
        <v>0</v>
      </c>
      <c r="BI235" s="212">
        <f t="shared" si="58"/>
        <v>0</v>
      </c>
      <c r="BJ235" s="14" t="s">
        <v>87</v>
      </c>
      <c r="BK235" s="212">
        <f t="shared" si="59"/>
        <v>0</v>
      </c>
      <c r="BL235" s="14" t="s">
        <v>225</v>
      </c>
      <c r="BM235" s="211" t="s">
        <v>665</v>
      </c>
    </row>
    <row r="236" spans="1:65" s="2" customFormat="1" ht="16.5" customHeight="1">
      <c r="A236" s="31"/>
      <c r="B236" s="32"/>
      <c r="C236" s="200" t="s">
        <v>666</v>
      </c>
      <c r="D236" s="200" t="s">
        <v>128</v>
      </c>
      <c r="E236" s="201" t="s">
        <v>667</v>
      </c>
      <c r="F236" s="202" t="s">
        <v>668</v>
      </c>
      <c r="G236" s="203" t="s">
        <v>669</v>
      </c>
      <c r="H236" s="232"/>
      <c r="I236" s="205"/>
      <c r="J236" s="206">
        <f t="shared" si="50"/>
        <v>0</v>
      </c>
      <c r="K236" s="202" t="s">
        <v>167</v>
      </c>
      <c r="L236" s="36"/>
      <c r="M236" s="207" t="s">
        <v>1</v>
      </c>
      <c r="N236" s="208" t="s">
        <v>44</v>
      </c>
      <c r="O236" s="68"/>
      <c r="P236" s="209">
        <f t="shared" si="51"/>
        <v>0</v>
      </c>
      <c r="Q236" s="209">
        <v>0</v>
      </c>
      <c r="R236" s="209">
        <f t="shared" si="52"/>
        <v>0</v>
      </c>
      <c r="S236" s="209">
        <v>0</v>
      </c>
      <c r="T236" s="210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1" t="s">
        <v>225</v>
      </c>
      <c r="AT236" s="211" t="s">
        <v>128</v>
      </c>
      <c r="AU236" s="211" t="s">
        <v>89</v>
      </c>
      <c r="AY236" s="14" t="s">
        <v>125</v>
      </c>
      <c r="BE236" s="212">
        <f t="shared" si="54"/>
        <v>0</v>
      </c>
      <c r="BF236" s="212">
        <f t="shared" si="55"/>
        <v>0</v>
      </c>
      <c r="BG236" s="212">
        <f t="shared" si="56"/>
        <v>0</v>
      </c>
      <c r="BH236" s="212">
        <f t="shared" si="57"/>
        <v>0</v>
      </c>
      <c r="BI236" s="212">
        <f t="shared" si="58"/>
        <v>0</v>
      </c>
      <c r="BJ236" s="14" t="s">
        <v>87</v>
      </c>
      <c r="BK236" s="212">
        <f t="shared" si="59"/>
        <v>0</v>
      </c>
      <c r="BL236" s="14" t="s">
        <v>225</v>
      </c>
      <c r="BM236" s="211" t="s">
        <v>670</v>
      </c>
    </row>
    <row r="237" spans="1:65" s="12" customFormat="1" ht="22.9" customHeight="1">
      <c r="B237" s="184"/>
      <c r="C237" s="185"/>
      <c r="D237" s="186" t="s">
        <v>78</v>
      </c>
      <c r="E237" s="198" t="s">
        <v>671</v>
      </c>
      <c r="F237" s="198" t="s">
        <v>672</v>
      </c>
      <c r="G237" s="185"/>
      <c r="H237" s="185"/>
      <c r="I237" s="188"/>
      <c r="J237" s="199">
        <f>BK237</f>
        <v>0</v>
      </c>
      <c r="K237" s="185"/>
      <c r="L237" s="190"/>
      <c r="M237" s="191"/>
      <c r="N237" s="192"/>
      <c r="O237" s="192"/>
      <c r="P237" s="193">
        <f>SUM(P238:P240)</f>
        <v>0</v>
      </c>
      <c r="Q237" s="192"/>
      <c r="R237" s="193">
        <f>SUM(R238:R240)</f>
        <v>4.3005000000000002E-2</v>
      </c>
      <c r="S237" s="192"/>
      <c r="T237" s="194">
        <f>SUM(T238:T240)</f>
        <v>0</v>
      </c>
      <c r="AR237" s="195" t="s">
        <v>89</v>
      </c>
      <c r="AT237" s="196" t="s">
        <v>78</v>
      </c>
      <c r="AU237" s="196" t="s">
        <v>87</v>
      </c>
      <c r="AY237" s="195" t="s">
        <v>125</v>
      </c>
      <c r="BK237" s="197">
        <f>SUM(BK238:BK240)</f>
        <v>0</v>
      </c>
    </row>
    <row r="238" spans="1:65" s="2" customFormat="1" ht="16.5" customHeight="1">
      <c r="A238" s="31"/>
      <c r="B238" s="32"/>
      <c r="C238" s="200" t="s">
        <v>673</v>
      </c>
      <c r="D238" s="200" t="s">
        <v>128</v>
      </c>
      <c r="E238" s="201" t="s">
        <v>674</v>
      </c>
      <c r="F238" s="202" t="s">
        <v>675</v>
      </c>
      <c r="G238" s="203" t="s">
        <v>171</v>
      </c>
      <c r="H238" s="204">
        <v>141</v>
      </c>
      <c r="I238" s="205"/>
      <c r="J238" s="206">
        <f>ROUND(I238*H238,2)</f>
        <v>0</v>
      </c>
      <c r="K238" s="202" t="s">
        <v>1</v>
      </c>
      <c r="L238" s="36"/>
      <c r="M238" s="207" t="s">
        <v>1</v>
      </c>
      <c r="N238" s="208" t="s">
        <v>44</v>
      </c>
      <c r="O238" s="68"/>
      <c r="P238" s="209">
        <f>O238*H238</f>
        <v>0</v>
      </c>
      <c r="Q238" s="209">
        <v>1.9000000000000001E-4</v>
      </c>
      <c r="R238" s="209">
        <f>Q238*H238</f>
        <v>2.6790000000000001E-2</v>
      </c>
      <c r="S238" s="209">
        <v>0</v>
      </c>
      <c r="T238" s="210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1" t="s">
        <v>225</v>
      </c>
      <c r="AT238" s="211" t="s">
        <v>128</v>
      </c>
      <c r="AU238" s="211" t="s">
        <v>89</v>
      </c>
      <c r="AY238" s="14" t="s">
        <v>125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4" t="s">
        <v>87</v>
      </c>
      <c r="BK238" s="212">
        <f>ROUND(I238*H238,2)</f>
        <v>0</v>
      </c>
      <c r="BL238" s="14" t="s">
        <v>225</v>
      </c>
      <c r="BM238" s="211" t="s">
        <v>676</v>
      </c>
    </row>
    <row r="239" spans="1:65" s="2" customFormat="1" ht="16.5" customHeight="1">
      <c r="A239" s="31"/>
      <c r="B239" s="32"/>
      <c r="C239" s="222" t="s">
        <v>677</v>
      </c>
      <c r="D239" s="222" t="s">
        <v>403</v>
      </c>
      <c r="E239" s="223" t="s">
        <v>678</v>
      </c>
      <c r="F239" s="224" t="s">
        <v>679</v>
      </c>
      <c r="G239" s="225" t="s">
        <v>171</v>
      </c>
      <c r="H239" s="226">
        <v>162.15</v>
      </c>
      <c r="I239" s="227"/>
      <c r="J239" s="228">
        <f>ROUND(I239*H239,2)</f>
        <v>0</v>
      </c>
      <c r="K239" s="224" t="s">
        <v>1</v>
      </c>
      <c r="L239" s="229"/>
      <c r="M239" s="230" t="s">
        <v>1</v>
      </c>
      <c r="N239" s="231" t="s">
        <v>44</v>
      </c>
      <c r="O239" s="68"/>
      <c r="P239" s="209">
        <f>O239*H239</f>
        <v>0</v>
      </c>
      <c r="Q239" s="209">
        <v>1E-4</v>
      </c>
      <c r="R239" s="209">
        <f>Q239*H239</f>
        <v>1.6215E-2</v>
      </c>
      <c r="S239" s="209">
        <v>0</v>
      </c>
      <c r="T239" s="210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1" t="s">
        <v>294</v>
      </c>
      <c r="AT239" s="211" t="s">
        <v>403</v>
      </c>
      <c r="AU239" s="211" t="s">
        <v>89</v>
      </c>
      <c r="AY239" s="14" t="s">
        <v>125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4" t="s">
        <v>87</v>
      </c>
      <c r="BK239" s="212">
        <f>ROUND(I239*H239,2)</f>
        <v>0</v>
      </c>
      <c r="BL239" s="14" t="s">
        <v>225</v>
      </c>
      <c r="BM239" s="211" t="s">
        <v>680</v>
      </c>
    </row>
    <row r="240" spans="1:65" s="2" customFormat="1" ht="16.5" customHeight="1">
      <c r="A240" s="31"/>
      <c r="B240" s="32"/>
      <c r="C240" s="200" t="s">
        <v>681</v>
      </c>
      <c r="D240" s="200" t="s">
        <v>128</v>
      </c>
      <c r="E240" s="201" t="s">
        <v>682</v>
      </c>
      <c r="F240" s="202" t="s">
        <v>683</v>
      </c>
      <c r="G240" s="203" t="s">
        <v>669</v>
      </c>
      <c r="H240" s="232"/>
      <c r="I240" s="205"/>
      <c r="J240" s="206">
        <f>ROUND(I240*H240,2)</f>
        <v>0</v>
      </c>
      <c r="K240" s="202" t="s">
        <v>167</v>
      </c>
      <c r="L240" s="36"/>
      <c r="M240" s="207" t="s">
        <v>1</v>
      </c>
      <c r="N240" s="208" t="s">
        <v>44</v>
      </c>
      <c r="O240" s="68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1" t="s">
        <v>225</v>
      </c>
      <c r="AT240" s="211" t="s">
        <v>128</v>
      </c>
      <c r="AU240" s="211" t="s">
        <v>89</v>
      </c>
      <c r="AY240" s="14" t="s">
        <v>125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4" t="s">
        <v>87</v>
      </c>
      <c r="BK240" s="212">
        <f>ROUND(I240*H240,2)</f>
        <v>0</v>
      </c>
      <c r="BL240" s="14" t="s">
        <v>225</v>
      </c>
      <c r="BM240" s="211" t="s">
        <v>684</v>
      </c>
    </row>
    <row r="241" spans="1:65" s="12" customFormat="1" ht="22.9" customHeight="1">
      <c r="B241" s="184"/>
      <c r="C241" s="185"/>
      <c r="D241" s="186" t="s">
        <v>78</v>
      </c>
      <c r="E241" s="198" t="s">
        <v>685</v>
      </c>
      <c r="F241" s="198" t="s">
        <v>686</v>
      </c>
      <c r="G241" s="185"/>
      <c r="H241" s="185"/>
      <c r="I241" s="188"/>
      <c r="J241" s="199">
        <f>BK241</f>
        <v>0</v>
      </c>
      <c r="K241" s="185"/>
      <c r="L241" s="190"/>
      <c r="M241" s="191"/>
      <c r="N241" s="192"/>
      <c r="O241" s="192"/>
      <c r="P241" s="193">
        <f>SUM(P242:P247)</f>
        <v>0</v>
      </c>
      <c r="Q241" s="192"/>
      <c r="R241" s="193">
        <f>SUM(R242:R247)</f>
        <v>1.3373999999999999</v>
      </c>
      <c r="S241" s="192"/>
      <c r="T241" s="194">
        <f>SUM(T242:T247)</f>
        <v>0</v>
      </c>
      <c r="AR241" s="195" t="s">
        <v>89</v>
      </c>
      <c r="AT241" s="196" t="s">
        <v>78</v>
      </c>
      <c r="AU241" s="196" t="s">
        <v>87</v>
      </c>
      <c r="AY241" s="195" t="s">
        <v>125</v>
      </c>
      <c r="BK241" s="197">
        <f>SUM(BK242:BK247)</f>
        <v>0</v>
      </c>
    </row>
    <row r="242" spans="1:65" s="2" customFormat="1" ht="16.5" customHeight="1">
      <c r="A242" s="31"/>
      <c r="B242" s="32"/>
      <c r="C242" s="200" t="s">
        <v>687</v>
      </c>
      <c r="D242" s="200" t="s">
        <v>128</v>
      </c>
      <c r="E242" s="201" t="s">
        <v>688</v>
      </c>
      <c r="F242" s="202" t="s">
        <v>689</v>
      </c>
      <c r="G242" s="203" t="s">
        <v>171</v>
      </c>
      <c r="H242" s="204">
        <v>88</v>
      </c>
      <c r="I242" s="205"/>
      <c r="J242" s="206">
        <f>ROUND(I242*H242,2)</f>
        <v>0</v>
      </c>
      <c r="K242" s="202" t="s">
        <v>167</v>
      </c>
      <c r="L242" s="36"/>
      <c r="M242" s="207" t="s">
        <v>1</v>
      </c>
      <c r="N242" s="208" t="s">
        <v>44</v>
      </c>
      <c r="O242" s="68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1" t="s">
        <v>225</v>
      </c>
      <c r="AT242" s="211" t="s">
        <v>128</v>
      </c>
      <c r="AU242" s="211" t="s">
        <v>89</v>
      </c>
      <c r="AY242" s="14" t="s">
        <v>125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4" t="s">
        <v>87</v>
      </c>
      <c r="BK242" s="212">
        <f>ROUND(I242*H242,2)</f>
        <v>0</v>
      </c>
      <c r="BL242" s="14" t="s">
        <v>225</v>
      </c>
      <c r="BM242" s="211" t="s">
        <v>690</v>
      </c>
    </row>
    <row r="243" spans="1:65" s="2" customFormat="1" ht="16.5" customHeight="1">
      <c r="A243" s="31"/>
      <c r="B243" s="32"/>
      <c r="C243" s="222" t="s">
        <v>691</v>
      </c>
      <c r="D243" s="222" t="s">
        <v>403</v>
      </c>
      <c r="E243" s="223" t="s">
        <v>692</v>
      </c>
      <c r="F243" s="224" t="s">
        <v>693</v>
      </c>
      <c r="G243" s="225" t="s">
        <v>171</v>
      </c>
      <c r="H243" s="226">
        <v>184.8</v>
      </c>
      <c r="I243" s="227"/>
      <c r="J243" s="228">
        <f>ROUND(I243*H243,2)</f>
        <v>0</v>
      </c>
      <c r="K243" s="224" t="s">
        <v>1</v>
      </c>
      <c r="L243" s="229"/>
      <c r="M243" s="230" t="s">
        <v>1</v>
      </c>
      <c r="N243" s="231" t="s">
        <v>44</v>
      </c>
      <c r="O243" s="68"/>
      <c r="P243" s="209">
        <f>O243*H243</f>
        <v>0</v>
      </c>
      <c r="Q243" s="209">
        <v>5.0000000000000001E-3</v>
      </c>
      <c r="R243" s="209">
        <f>Q243*H243</f>
        <v>0.92400000000000004</v>
      </c>
      <c r="S243" s="209">
        <v>0</v>
      </c>
      <c r="T243" s="210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1" t="s">
        <v>294</v>
      </c>
      <c r="AT243" s="211" t="s">
        <v>403</v>
      </c>
      <c r="AU243" s="211" t="s">
        <v>89</v>
      </c>
      <c r="AY243" s="14" t="s">
        <v>125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4" t="s">
        <v>87</v>
      </c>
      <c r="BK243" s="212">
        <f>ROUND(I243*H243,2)</f>
        <v>0</v>
      </c>
      <c r="BL243" s="14" t="s">
        <v>225</v>
      </c>
      <c r="BM243" s="211" t="s">
        <v>694</v>
      </c>
    </row>
    <row r="244" spans="1:65" s="2" customFormat="1" ht="19.5">
      <c r="A244" s="31"/>
      <c r="B244" s="32"/>
      <c r="C244" s="33"/>
      <c r="D244" s="218" t="s">
        <v>264</v>
      </c>
      <c r="E244" s="33"/>
      <c r="F244" s="219" t="s">
        <v>695</v>
      </c>
      <c r="G244" s="33"/>
      <c r="H244" s="33"/>
      <c r="I244" s="112"/>
      <c r="J244" s="33"/>
      <c r="K244" s="33"/>
      <c r="L244" s="36"/>
      <c r="M244" s="220"/>
      <c r="N244" s="221"/>
      <c r="O244" s="68"/>
      <c r="P244" s="68"/>
      <c r="Q244" s="68"/>
      <c r="R244" s="68"/>
      <c r="S244" s="68"/>
      <c r="T244" s="69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4" t="s">
        <v>264</v>
      </c>
      <c r="AU244" s="14" t="s">
        <v>89</v>
      </c>
    </row>
    <row r="245" spans="1:65" s="2" customFormat="1" ht="16.5" customHeight="1">
      <c r="A245" s="31"/>
      <c r="B245" s="32"/>
      <c r="C245" s="200" t="s">
        <v>696</v>
      </c>
      <c r="D245" s="200" t="s">
        <v>128</v>
      </c>
      <c r="E245" s="201" t="s">
        <v>697</v>
      </c>
      <c r="F245" s="202" t="s">
        <v>698</v>
      </c>
      <c r="G245" s="203" t="s">
        <v>171</v>
      </c>
      <c r="H245" s="204">
        <v>65</v>
      </c>
      <c r="I245" s="205"/>
      <c r="J245" s="206">
        <f>ROUND(I245*H245,2)</f>
        <v>0</v>
      </c>
      <c r="K245" s="202" t="s">
        <v>167</v>
      </c>
      <c r="L245" s="36"/>
      <c r="M245" s="207" t="s">
        <v>1</v>
      </c>
      <c r="N245" s="208" t="s">
        <v>44</v>
      </c>
      <c r="O245" s="68"/>
      <c r="P245" s="209">
        <f>O245*H245</f>
        <v>0</v>
      </c>
      <c r="Q245" s="209">
        <v>3.0000000000000001E-3</v>
      </c>
      <c r="R245" s="209">
        <f>Q245*H245</f>
        <v>0.19500000000000001</v>
      </c>
      <c r="S245" s="209">
        <v>0</v>
      </c>
      <c r="T245" s="210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1" t="s">
        <v>225</v>
      </c>
      <c r="AT245" s="211" t="s">
        <v>128</v>
      </c>
      <c r="AU245" s="211" t="s">
        <v>89</v>
      </c>
      <c r="AY245" s="14" t="s">
        <v>125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4" t="s">
        <v>87</v>
      </c>
      <c r="BK245" s="212">
        <f>ROUND(I245*H245,2)</f>
        <v>0</v>
      </c>
      <c r="BL245" s="14" t="s">
        <v>225</v>
      </c>
      <c r="BM245" s="211" t="s">
        <v>699</v>
      </c>
    </row>
    <row r="246" spans="1:65" s="2" customFormat="1" ht="16.5" customHeight="1">
      <c r="A246" s="31"/>
      <c r="B246" s="32"/>
      <c r="C246" s="222" t="s">
        <v>700</v>
      </c>
      <c r="D246" s="222" t="s">
        <v>403</v>
      </c>
      <c r="E246" s="223" t="s">
        <v>701</v>
      </c>
      <c r="F246" s="224" t="s">
        <v>702</v>
      </c>
      <c r="G246" s="225" t="s">
        <v>171</v>
      </c>
      <c r="H246" s="226">
        <v>68.25</v>
      </c>
      <c r="I246" s="227"/>
      <c r="J246" s="228">
        <f>ROUND(I246*H246,2)</f>
        <v>0</v>
      </c>
      <c r="K246" s="224" t="s">
        <v>167</v>
      </c>
      <c r="L246" s="229"/>
      <c r="M246" s="230" t="s">
        <v>1</v>
      </c>
      <c r="N246" s="231" t="s">
        <v>44</v>
      </c>
      <c r="O246" s="68"/>
      <c r="P246" s="209">
        <f>O246*H246</f>
        <v>0</v>
      </c>
      <c r="Q246" s="209">
        <v>3.2000000000000002E-3</v>
      </c>
      <c r="R246" s="209">
        <f>Q246*H246</f>
        <v>0.21840000000000001</v>
      </c>
      <c r="S246" s="209">
        <v>0</v>
      </c>
      <c r="T246" s="210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1" t="s">
        <v>294</v>
      </c>
      <c r="AT246" s="211" t="s">
        <v>403</v>
      </c>
      <c r="AU246" s="211" t="s">
        <v>89</v>
      </c>
      <c r="AY246" s="14" t="s">
        <v>125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4" t="s">
        <v>87</v>
      </c>
      <c r="BK246" s="212">
        <f>ROUND(I246*H246,2)</f>
        <v>0</v>
      </c>
      <c r="BL246" s="14" t="s">
        <v>225</v>
      </c>
      <c r="BM246" s="211" t="s">
        <v>703</v>
      </c>
    </row>
    <row r="247" spans="1:65" s="2" customFormat="1" ht="16.5" customHeight="1">
      <c r="A247" s="31"/>
      <c r="B247" s="32"/>
      <c r="C247" s="200" t="s">
        <v>704</v>
      </c>
      <c r="D247" s="200" t="s">
        <v>128</v>
      </c>
      <c r="E247" s="201" t="s">
        <v>705</v>
      </c>
      <c r="F247" s="202" t="s">
        <v>706</v>
      </c>
      <c r="G247" s="203" t="s">
        <v>669</v>
      </c>
      <c r="H247" s="232"/>
      <c r="I247" s="205"/>
      <c r="J247" s="206">
        <f>ROUND(I247*H247,2)</f>
        <v>0</v>
      </c>
      <c r="K247" s="202" t="s">
        <v>167</v>
      </c>
      <c r="L247" s="36"/>
      <c r="M247" s="207" t="s">
        <v>1</v>
      </c>
      <c r="N247" s="208" t="s">
        <v>44</v>
      </c>
      <c r="O247" s="68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1" t="s">
        <v>225</v>
      </c>
      <c r="AT247" s="211" t="s">
        <v>128</v>
      </c>
      <c r="AU247" s="211" t="s">
        <v>89</v>
      </c>
      <c r="AY247" s="14" t="s">
        <v>125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4" t="s">
        <v>87</v>
      </c>
      <c r="BK247" s="212">
        <f>ROUND(I247*H247,2)</f>
        <v>0</v>
      </c>
      <c r="BL247" s="14" t="s">
        <v>225</v>
      </c>
      <c r="BM247" s="211" t="s">
        <v>707</v>
      </c>
    </row>
    <row r="248" spans="1:65" s="12" customFormat="1" ht="22.9" customHeight="1">
      <c r="B248" s="184"/>
      <c r="C248" s="185"/>
      <c r="D248" s="186" t="s">
        <v>78</v>
      </c>
      <c r="E248" s="198" t="s">
        <v>708</v>
      </c>
      <c r="F248" s="198" t="s">
        <v>709</v>
      </c>
      <c r="G248" s="185"/>
      <c r="H248" s="185"/>
      <c r="I248" s="188"/>
      <c r="J248" s="199">
        <f>BK248</f>
        <v>0</v>
      </c>
      <c r="K248" s="185"/>
      <c r="L248" s="190"/>
      <c r="M248" s="191"/>
      <c r="N248" s="192"/>
      <c r="O248" s="192"/>
      <c r="P248" s="193">
        <f>SUM(P249:P250)</f>
        <v>0</v>
      </c>
      <c r="Q248" s="192"/>
      <c r="R248" s="193">
        <f>SUM(R249:R250)</f>
        <v>0.10607999999999999</v>
      </c>
      <c r="S248" s="192"/>
      <c r="T248" s="194">
        <f>SUM(T249:T250)</f>
        <v>0</v>
      </c>
      <c r="AR248" s="195" t="s">
        <v>89</v>
      </c>
      <c r="AT248" s="196" t="s">
        <v>78</v>
      </c>
      <c r="AU248" s="196" t="s">
        <v>87</v>
      </c>
      <c r="AY248" s="195" t="s">
        <v>125</v>
      </c>
      <c r="BK248" s="197">
        <f>SUM(BK249:BK250)</f>
        <v>0</v>
      </c>
    </row>
    <row r="249" spans="1:65" s="2" customFormat="1" ht="21.75" customHeight="1">
      <c r="A249" s="31"/>
      <c r="B249" s="32"/>
      <c r="C249" s="200" t="s">
        <v>710</v>
      </c>
      <c r="D249" s="200" t="s">
        <v>128</v>
      </c>
      <c r="E249" s="201" t="s">
        <v>711</v>
      </c>
      <c r="F249" s="202" t="s">
        <v>712</v>
      </c>
      <c r="G249" s="203" t="s">
        <v>181</v>
      </c>
      <c r="H249" s="204">
        <v>4</v>
      </c>
      <c r="I249" s="205"/>
      <c r="J249" s="206">
        <f>ROUND(I249*H249,2)</f>
        <v>0</v>
      </c>
      <c r="K249" s="202" t="s">
        <v>167</v>
      </c>
      <c r="L249" s="36"/>
      <c r="M249" s="207" t="s">
        <v>1</v>
      </c>
      <c r="N249" s="208" t="s">
        <v>44</v>
      </c>
      <c r="O249" s="68"/>
      <c r="P249" s="209">
        <f>O249*H249</f>
        <v>0</v>
      </c>
      <c r="Q249" s="209">
        <v>2.6519999999999998E-2</v>
      </c>
      <c r="R249" s="209">
        <f>Q249*H249</f>
        <v>0.10607999999999999</v>
      </c>
      <c r="S249" s="209">
        <v>0</v>
      </c>
      <c r="T249" s="210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11" t="s">
        <v>225</v>
      </c>
      <c r="AT249" s="211" t="s">
        <v>128</v>
      </c>
      <c r="AU249" s="211" t="s">
        <v>89</v>
      </c>
      <c r="AY249" s="14" t="s">
        <v>125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4" t="s">
        <v>87</v>
      </c>
      <c r="BK249" s="212">
        <f>ROUND(I249*H249,2)</f>
        <v>0</v>
      </c>
      <c r="BL249" s="14" t="s">
        <v>225</v>
      </c>
      <c r="BM249" s="211" t="s">
        <v>713</v>
      </c>
    </row>
    <row r="250" spans="1:65" s="2" customFormat="1" ht="16.5" customHeight="1">
      <c r="A250" s="31"/>
      <c r="B250" s="32"/>
      <c r="C250" s="200" t="s">
        <v>714</v>
      </c>
      <c r="D250" s="200" t="s">
        <v>128</v>
      </c>
      <c r="E250" s="201" t="s">
        <v>715</v>
      </c>
      <c r="F250" s="202" t="s">
        <v>716</v>
      </c>
      <c r="G250" s="203" t="s">
        <v>669</v>
      </c>
      <c r="H250" s="232"/>
      <c r="I250" s="205"/>
      <c r="J250" s="206">
        <f>ROUND(I250*H250,2)</f>
        <v>0</v>
      </c>
      <c r="K250" s="202" t="s">
        <v>167</v>
      </c>
      <c r="L250" s="36"/>
      <c r="M250" s="207" t="s">
        <v>1</v>
      </c>
      <c r="N250" s="208" t="s">
        <v>44</v>
      </c>
      <c r="O250" s="68"/>
      <c r="P250" s="209">
        <f>O250*H250</f>
        <v>0</v>
      </c>
      <c r="Q250" s="209">
        <v>0</v>
      </c>
      <c r="R250" s="209">
        <f>Q250*H250</f>
        <v>0</v>
      </c>
      <c r="S250" s="209">
        <v>0</v>
      </c>
      <c r="T250" s="210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1" t="s">
        <v>225</v>
      </c>
      <c r="AT250" s="211" t="s">
        <v>128</v>
      </c>
      <c r="AU250" s="211" t="s">
        <v>89</v>
      </c>
      <c r="AY250" s="14" t="s">
        <v>125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4" t="s">
        <v>87</v>
      </c>
      <c r="BK250" s="212">
        <f>ROUND(I250*H250,2)</f>
        <v>0</v>
      </c>
      <c r="BL250" s="14" t="s">
        <v>225</v>
      </c>
      <c r="BM250" s="211" t="s">
        <v>717</v>
      </c>
    </row>
    <row r="251" spans="1:65" s="12" customFormat="1" ht="22.9" customHeight="1">
      <c r="B251" s="184"/>
      <c r="C251" s="185"/>
      <c r="D251" s="186" t="s">
        <v>78</v>
      </c>
      <c r="E251" s="198" t="s">
        <v>300</v>
      </c>
      <c r="F251" s="198" t="s">
        <v>301</v>
      </c>
      <c r="G251" s="185"/>
      <c r="H251" s="185"/>
      <c r="I251" s="188"/>
      <c r="J251" s="199">
        <f>BK251</f>
        <v>0</v>
      </c>
      <c r="K251" s="185"/>
      <c r="L251" s="190"/>
      <c r="M251" s="191"/>
      <c r="N251" s="192"/>
      <c r="O251" s="192"/>
      <c r="P251" s="193">
        <f>SUM(P252:P264)</f>
        <v>0</v>
      </c>
      <c r="Q251" s="192"/>
      <c r="R251" s="193">
        <f>SUM(R252:R264)</f>
        <v>4.8032699899999995</v>
      </c>
      <c r="S251" s="192"/>
      <c r="T251" s="194">
        <f>SUM(T252:T264)</f>
        <v>0</v>
      </c>
      <c r="AR251" s="195" t="s">
        <v>89</v>
      </c>
      <c r="AT251" s="196" t="s">
        <v>78</v>
      </c>
      <c r="AU251" s="196" t="s">
        <v>87</v>
      </c>
      <c r="AY251" s="195" t="s">
        <v>125</v>
      </c>
      <c r="BK251" s="197">
        <f>SUM(BK252:BK264)</f>
        <v>0</v>
      </c>
    </row>
    <row r="252" spans="1:65" s="2" customFormat="1" ht="16.5" customHeight="1">
      <c r="A252" s="31"/>
      <c r="B252" s="32"/>
      <c r="C252" s="200" t="s">
        <v>718</v>
      </c>
      <c r="D252" s="200" t="s">
        <v>128</v>
      </c>
      <c r="E252" s="201" t="s">
        <v>719</v>
      </c>
      <c r="F252" s="202" t="s">
        <v>720</v>
      </c>
      <c r="G252" s="203" t="s">
        <v>197</v>
      </c>
      <c r="H252" s="204">
        <v>6.3289999999999997</v>
      </c>
      <c r="I252" s="205"/>
      <c r="J252" s="206">
        <f t="shared" ref="J252:J264" si="60">ROUND(I252*H252,2)</f>
        <v>0</v>
      </c>
      <c r="K252" s="202" t="s">
        <v>167</v>
      </c>
      <c r="L252" s="36"/>
      <c r="M252" s="207" t="s">
        <v>1</v>
      </c>
      <c r="N252" s="208" t="s">
        <v>44</v>
      </c>
      <c r="O252" s="68"/>
      <c r="P252" s="209">
        <f t="shared" ref="P252:P264" si="61">O252*H252</f>
        <v>0</v>
      </c>
      <c r="Q252" s="209">
        <v>1.2199999999999999E-3</v>
      </c>
      <c r="R252" s="209">
        <f t="shared" ref="R252:R264" si="62">Q252*H252</f>
        <v>7.721379999999999E-3</v>
      </c>
      <c r="S252" s="209">
        <v>0</v>
      </c>
      <c r="T252" s="210">
        <f t="shared" ref="T252:T264" si="63"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1" t="s">
        <v>225</v>
      </c>
      <c r="AT252" s="211" t="s">
        <v>128</v>
      </c>
      <c r="AU252" s="211" t="s">
        <v>89</v>
      </c>
      <c r="AY252" s="14" t="s">
        <v>125</v>
      </c>
      <c r="BE252" s="212">
        <f t="shared" ref="BE252:BE264" si="64">IF(N252="základní",J252,0)</f>
        <v>0</v>
      </c>
      <c r="BF252" s="212">
        <f t="shared" ref="BF252:BF264" si="65">IF(N252="snížená",J252,0)</f>
        <v>0</v>
      </c>
      <c r="BG252" s="212">
        <f t="shared" ref="BG252:BG264" si="66">IF(N252="zákl. přenesená",J252,0)</f>
        <v>0</v>
      </c>
      <c r="BH252" s="212">
        <f t="shared" ref="BH252:BH264" si="67">IF(N252="sníž. přenesená",J252,0)</f>
        <v>0</v>
      </c>
      <c r="BI252" s="212">
        <f t="shared" ref="BI252:BI264" si="68">IF(N252="nulová",J252,0)</f>
        <v>0</v>
      </c>
      <c r="BJ252" s="14" t="s">
        <v>87</v>
      </c>
      <c r="BK252" s="212">
        <f t="shared" ref="BK252:BK264" si="69">ROUND(I252*H252,2)</f>
        <v>0</v>
      </c>
      <c r="BL252" s="14" t="s">
        <v>225</v>
      </c>
      <c r="BM252" s="211" t="s">
        <v>721</v>
      </c>
    </row>
    <row r="253" spans="1:65" s="2" customFormat="1" ht="16.5" customHeight="1">
      <c r="A253" s="31"/>
      <c r="B253" s="32"/>
      <c r="C253" s="200" t="s">
        <v>722</v>
      </c>
      <c r="D253" s="200" t="s">
        <v>128</v>
      </c>
      <c r="E253" s="201" t="s">
        <v>723</v>
      </c>
      <c r="F253" s="202" t="s">
        <v>724</v>
      </c>
      <c r="G253" s="203" t="s">
        <v>175</v>
      </c>
      <c r="H253" s="204">
        <v>73.599999999999994</v>
      </c>
      <c r="I253" s="205"/>
      <c r="J253" s="206">
        <f t="shared" si="60"/>
        <v>0</v>
      </c>
      <c r="K253" s="202" t="s">
        <v>167</v>
      </c>
      <c r="L253" s="36"/>
      <c r="M253" s="207" t="s">
        <v>1</v>
      </c>
      <c r="N253" s="208" t="s">
        <v>44</v>
      </c>
      <c r="O253" s="68"/>
      <c r="P253" s="209">
        <f t="shared" si="61"/>
        <v>0</v>
      </c>
      <c r="Q253" s="209">
        <v>0</v>
      </c>
      <c r="R253" s="209">
        <f t="shared" si="62"/>
        <v>0</v>
      </c>
      <c r="S253" s="209">
        <v>0</v>
      </c>
      <c r="T253" s="210">
        <f t="shared" si="6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11" t="s">
        <v>225</v>
      </c>
      <c r="AT253" s="211" t="s">
        <v>128</v>
      </c>
      <c r="AU253" s="211" t="s">
        <v>89</v>
      </c>
      <c r="AY253" s="14" t="s">
        <v>125</v>
      </c>
      <c r="BE253" s="212">
        <f t="shared" si="64"/>
        <v>0</v>
      </c>
      <c r="BF253" s="212">
        <f t="shared" si="65"/>
        <v>0</v>
      </c>
      <c r="BG253" s="212">
        <f t="shared" si="66"/>
        <v>0</v>
      </c>
      <c r="BH253" s="212">
        <f t="shared" si="67"/>
        <v>0</v>
      </c>
      <c r="BI253" s="212">
        <f t="shared" si="68"/>
        <v>0</v>
      </c>
      <c r="BJ253" s="14" t="s">
        <v>87</v>
      </c>
      <c r="BK253" s="212">
        <f t="shared" si="69"/>
        <v>0</v>
      </c>
      <c r="BL253" s="14" t="s">
        <v>225</v>
      </c>
      <c r="BM253" s="211" t="s">
        <v>725</v>
      </c>
    </row>
    <row r="254" spans="1:65" s="2" customFormat="1" ht="16.5" customHeight="1">
      <c r="A254" s="31"/>
      <c r="B254" s="32"/>
      <c r="C254" s="200" t="s">
        <v>726</v>
      </c>
      <c r="D254" s="200" t="s">
        <v>128</v>
      </c>
      <c r="E254" s="201" t="s">
        <v>727</v>
      </c>
      <c r="F254" s="202" t="s">
        <v>728</v>
      </c>
      <c r="G254" s="203" t="s">
        <v>175</v>
      </c>
      <c r="H254" s="204">
        <v>157.4</v>
      </c>
      <c r="I254" s="205"/>
      <c r="J254" s="206">
        <f t="shared" si="60"/>
        <v>0</v>
      </c>
      <c r="K254" s="202" t="s">
        <v>167</v>
      </c>
      <c r="L254" s="36"/>
      <c r="M254" s="207" t="s">
        <v>1</v>
      </c>
      <c r="N254" s="208" t="s">
        <v>44</v>
      </c>
      <c r="O254" s="68"/>
      <c r="P254" s="209">
        <f t="shared" si="61"/>
        <v>0</v>
      </c>
      <c r="Q254" s="209">
        <v>0</v>
      </c>
      <c r="R254" s="209">
        <f t="shared" si="62"/>
        <v>0</v>
      </c>
      <c r="S254" s="209">
        <v>0</v>
      </c>
      <c r="T254" s="210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1" t="s">
        <v>225</v>
      </c>
      <c r="AT254" s="211" t="s">
        <v>128</v>
      </c>
      <c r="AU254" s="211" t="s">
        <v>89</v>
      </c>
      <c r="AY254" s="14" t="s">
        <v>125</v>
      </c>
      <c r="BE254" s="212">
        <f t="shared" si="64"/>
        <v>0</v>
      </c>
      <c r="BF254" s="212">
        <f t="shared" si="65"/>
        <v>0</v>
      </c>
      <c r="BG254" s="212">
        <f t="shared" si="66"/>
        <v>0</v>
      </c>
      <c r="BH254" s="212">
        <f t="shared" si="67"/>
        <v>0</v>
      </c>
      <c r="BI254" s="212">
        <f t="shared" si="68"/>
        <v>0</v>
      </c>
      <c r="BJ254" s="14" t="s">
        <v>87</v>
      </c>
      <c r="BK254" s="212">
        <f t="shared" si="69"/>
        <v>0</v>
      </c>
      <c r="BL254" s="14" t="s">
        <v>225</v>
      </c>
      <c r="BM254" s="211" t="s">
        <v>729</v>
      </c>
    </row>
    <row r="255" spans="1:65" s="2" customFormat="1" ht="16.5" customHeight="1">
      <c r="A255" s="31"/>
      <c r="B255" s="32"/>
      <c r="C255" s="200" t="s">
        <v>730</v>
      </c>
      <c r="D255" s="200" t="s">
        <v>128</v>
      </c>
      <c r="E255" s="201" t="s">
        <v>731</v>
      </c>
      <c r="F255" s="202" t="s">
        <v>732</v>
      </c>
      <c r="G255" s="203" t="s">
        <v>175</v>
      </c>
      <c r="H255" s="204">
        <v>24</v>
      </c>
      <c r="I255" s="205"/>
      <c r="J255" s="206">
        <f t="shared" si="60"/>
        <v>0</v>
      </c>
      <c r="K255" s="202" t="s">
        <v>167</v>
      </c>
      <c r="L255" s="36"/>
      <c r="M255" s="207" t="s">
        <v>1</v>
      </c>
      <c r="N255" s="208" t="s">
        <v>44</v>
      </c>
      <c r="O255" s="68"/>
      <c r="P255" s="209">
        <f t="shared" si="61"/>
        <v>0</v>
      </c>
      <c r="Q255" s="209">
        <v>0</v>
      </c>
      <c r="R255" s="209">
        <f t="shared" si="62"/>
        <v>0</v>
      </c>
      <c r="S255" s="209">
        <v>0</v>
      </c>
      <c r="T255" s="210">
        <f t="shared" si="6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1" t="s">
        <v>225</v>
      </c>
      <c r="AT255" s="211" t="s">
        <v>128</v>
      </c>
      <c r="AU255" s="211" t="s">
        <v>89</v>
      </c>
      <c r="AY255" s="14" t="s">
        <v>125</v>
      </c>
      <c r="BE255" s="212">
        <f t="shared" si="64"/>
        <v>0</v>
      </c>
      <c r="BF255" s="212">
        <f t="shared" si="65"/>
        <v>0</v>
      </c>
      <c r="BG255" s="212">
        <f t="shared" si="66"/>
        <v>0</v>
      </c>
      <c r="BH255" s="212">
        <f t="shared" si="67"/>
        <v>0</v>
      </c>
      <c r="BI255" s="212">
        <f t="shared" si="68"/>
        <v>0</v>
      </c>
      <c r="BJ255" s="14" t="s">
        <v>87</v>
      </c>
      <c r="BK255" s="212">
        <f t="shared" si="69"/>
        <v>0</v>
      </c>
      <c r="BL255" s="14" t="s">
        <v>225</v>
      </c>
      <c r="BM255" s="211" t="s">
        <v>733</v>
      </c>
    </row>
    <row r="256" spans="1:65" s="2" customFormat="1" ht="16.5" customHeight="1">
      <c r="A256" s="31"/>
      <c r="B256" s="32"/>
      <c r="C256" s="200" t="s">
        <v>734</v>
      </c>
      <c r="D256" s="200" t="s">
        <v>128</v>
      </c>
      <c r="E256" s="201" t="s">
        <v>735</v>
      </c>
      <c r="F256" s="202" t="s">
        <v>736</v>
      </c>
      <c r="G256" s="203" t="s">
        <v>175</v>
      </c>
      <c r="H256" s="204">
        <v>57.6</v>
      </c>
      <c r="I256" s="205"/>
      <c r="J256" s="206">
        <f t="shared" si="60"/>
        <v>0</v>
      </c>
      <c r="K256" s="202" t="s">
        <v>167</v>
      </c>
      <c r="L256" s="36"/>
      <c r="M256" s="207" t="s">
        <v>1</v>
      </c>
      <c r="N256" s="208" t="s">
        <v>44</v>
      </c>
      <c r="O256" s="68"/>
      <c r="P256" s="209">
        <f t="shared" si="61"/>
        <v>0</v>
      </c>
      <c r="Q256" s="209">
        <v>0</v>
      </c>
      <c r="R256" s="209">
        <f t="shared" si="62"/>
        <v>0</v>
      </c>
      <c r="S256" s="209">
        <v>0</v>
      </c>
      <c r="T256" s="210">
        <f t="shared" si="6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11" t="s">
        <v>225</v>
      </c>
      <c r="AT256" s="211" t="s">
        <v>128</v>
      </c>
      <c r="AU256" s="211" t="s">
        <v>89</v>
      </c>
      <c r="AY256" s="14" t="s">
        <v>125</v>
      </c>
      <c r="BE256" s="212">
        <f t="shared" si="64"/>
        <v>0</v>
      </c>
      <c r="BF256" s="212">
        <f t="shared" si="65"/>
        <v>0</v>
      </c>
      <c r="BG256" s="212">
        <f t="shared" si="66"/>
        <v>0</v>
      </c>
      <c r="BH256" s="212">
        <f t="shared" si="67"/>
        <v>0</v>
      </c>
      <c r="BI256" s="212">
        <f t="shared" si="68"/>
        <v>0</v>
      </c>
      <c r="BJ256" s="14" t="s">
        <v>87</v>
      </c>
      <c r="BK256" s="212">
        <f t="shared" si="69"/>
        <v>0</v>
      </c>
      <c r="BL256" s="14" t="s">
        <v>225</v>
      </c>
      <c r="BM256" s="211" t="s">
        <v>737</v>
      </c>
    </row>
    <row r="257" spans="1:65" s="2" customFormat="1" ht="16.5" customHeight="1">
      <c r="A257" s="31"/>
      <c r="B257" s="32"/>
      <c r="C257" s="222" t="s">
        <v>738</v>
      </c>
      <c r="D257" s="222" t="s">
        <v>403</v>
      </c>
      <c r="E257" s="223" t="s">
        <v>739</v>
      </c>
      <c r="F257" s="224" t="s">
        <v>740</v>
      </c>
      <c r="G257" s="225" t="s">
        <v>197</v>
      </c>
      <c r="H257" s="226">
        <v>6.3289999999999997</v>
      </c>
      <c r="I257" s="227"/>
      <c r="J257" s="228">
        <f t="shared" si="60"/>
        <v>0</v>
      </c>
      <c r="K257" s="224" t="s">
        <v>167</v>
      </c>
      <c r="L257" s="229"/>
      <c r="M257" s="230" t="s">
        <v>1</v>
      </c>
      <c r="N257" s="231" t="s">
        <v>44</v>
      </c>
      <c r="O257" s="68"/>
      <c r="P257" s="209">
        <f t="shared" si="61"/>
        <v>0</v>
      </c>
      <c r="Q257" s="209">
        <v>0.5</v>
      </c>
      <c r="R257" s="209">
        <f t="shared" si="62"/>
        <v>3.1644999999999999</v>
      </c>
      <c r="S257" s="209">
        <v>0</v>
      </c>
      <c r="T257" s="210">
        <f t="shared" si="6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11" t="s">
        <v>294</v>
      </c>
      <c r="AT257" s="211" t="s">
        <v>403</v>
      </c>
      <c r="AU257" s="211" t="s">
        <v>89</v>
      </c>
      <c r="AY257" s="14" t="s">
        <v>125</v>
      </c>
      <c r="BE257" s="212">
        <f t="shared" si="64"/>
        <v>0</v>
      </c>
      <c r="BF257" s="212">
        <f t="shared" si="65"/>
        <v>0</v>
      </c>
      <c r="BG257" s="212">
        <f t="shared" si="66"/>
        <v>0</v>
      </c>
      <c r="BH257" s="212">
        <f t="shared" si="67"/>
        <v>0</v>
      </c>
      <c r="BI257" s="212">
        <f t="shared" si="68"/>
        <v>0</v>
      </c>
      <c r="BJ257" s="14" t="s">
        <v>87</v>
      </c>
      <c r="BK257" s="212">
        <f t="shared" si="69"/>
        <v>0</v>
      </c>
      <c r="BL257" s="14" t="s">
        <v>225</v>
      </c>
      <c r="BM257" s="211" t="s">
        <v>741</v>
      </c>
    </row>
    <row r="258" spans="1:65" s="2" customFormat="1" ht="16.5" customHeight="1">
      <c r="A258" s="31"/>
      <c r="B258" s="32"/>
      <c r="C258" s="200" t="s">
        <v>742</v>
      </c>
      <c r="D258" s="200" t="s">
        <v>128</v>
      </c>
      <c r="E258" s="201" t="s">
        <v>743</v>
      </c>
      <c r="F258" s="202" t="s">
        <v>744</v>
      </c>
      <c r="G258" s="203" t="s">
        <v>171</v>
      </c>
      <c r="H258" s="204">
        <v>128</v>
      </c>
      <c r="I258" s="205"/>
      <c r="J258" s="206">
        <f t="shared" si="60"/>
        <v>0</v>
      </c>
      <c r="K258" s="202" t="s">
        <v>167</v>
      </c>
      <c r="L258" s="36"/>
      <c r="M258" s="207" t="s">
        <v>1</v>
      </c>
      <c r="N258" s="208" t="s">
        <v>44</v>
      </c>
      <c r="O258" s="68"/>
      <c r="P258" s="209">
        <f t="shared" si="61"/>
        <v>0</v>
      </c>
      <c r="Q258" s="209">
        <v>0</v>
      </c>
      <c r="R258" s="209">
        <f t="shared" si="62"/>
        <v>0</v>
      </c>
      <c r="S258" s="209">
        <v>0</v>
      </c>
      <c r="T258" s="210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1" t="s">
        <v>225</v>
      </c>
      <c r="AT258" s="211" t="s">
        <v>128</v>
      </c>
      <c r="AU258" s="211" t="s">
        <v>89</v>
      </c>
      <c r="AY258" s="14" t="s">
        <v>125</v>
      </c>
      <c r="BE258" s="212">
        <f t="shared" si="64"/>
        <v>0</v>
      </c>
      <c r="BF258" s="212">
        <f t="shared" si="65"/>
        <v>0</v>
      </c>
      <c r="BG258" s="212">
        <f t="shared" si="66"/>
        <v>0</v>
      </c>
      <c r="BH258" s="212">
        <f t="shared" si="67"/>
        <v>0</v>
      </c>
      <c r="BI258" s="212">
        <f t="shared" si="68"/>
        <v>0</v>
      </c>
      <c r="BJ258" s="14" t="s">
        <v>87</v>
      </c>
      <c r="BK258" s="212">
        <f t="shared" si="69"/>
        <v>0</v>
      </c>
      <c r="BL258" s="14" t="s">
        <v>225</v>
      </c>
      <c r="BM258" s="211" t="s">
        <v>745</v>
      </c>
    </row>
    <row r="259" spans="1:65" s="2" customFormat="1" ht="16.5" customHeight="1">
      <c r="A259" s="31"/>
      <c r="B259" s="32"/>
      <c r="C259" s="222" t="s">
        <v>746</v>
      </c>
      <c r="D259" s="222" t="s">
        <v>403</v>
      </c>
      <c r="E259" s="223" t="s">
        <v>747</v>
      </c>
      <c r="F259" s="224" t="s">
        <v>748</v>
      </c>
      <c r="G259" s="225" t="s">
        <v>197</v>
      </c>
      <c r="H259" s="226">
        <v>1.3460000000000001</v>
      </c>
      <c r="I259" s="227"/>
      <c r="J259" s="228">
        <f t="shared" si="60"/>
        <v>0</v>
      </c>
      <c r="K259" s="224" t="s">
        <v>167</v>
      </c>
      <c r="L259" s="229"/>
      <c r="M259" s="230" t="s">
        <v>1</v>
      </c>
      <c r="N259" s="231" t="s">
        <v>44</v>
      </c>
      <c r="O259" s="68"/>
      <c r="P259" s="209">
        <f t="shared" si="61"/>
        <v>0</v>
      </c>
      <c r="Q259" s="209">
        <v>0.55000000000000004</v>
      </c>
      <c r="R259" s="209">
        <f t="shared" si="62"/>
        <v>0.74030000000000007</v>
      </c>
      <c r="S259" s="209">
        <v>0</v>
      </c>
      <c r="T259" s="210">
        <f t="shared" si="6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1" t="s">
        <v>294</v>
      </c>
      <c r="AT259" s="211" t="s">
        <v>403</v>
      </c>
      <c r="AU259" s="211" t="s">
        <v>89</v>
      </c>
      <c r="AY259" s="14" t="s">
        <v>125</v>
      </c>
      <c r="BE259" s="212">
        <f t="shared" si="64"/>
        <v>0</v>
      </c>
      <c r="BF259" s="212">
        <f t="shared" si="65"/>
        <v>0</v>
      </c>
      <c r="BG259" s="212">
        <f t="shared" si="66"/>
        <v>0</v>
      </c>
      <c r="BH259" s="212">
        <f t="shared" si="67"/>
        <v>0</v>
      </c>
      <c r="BI259" s="212">
        <f t="shared" si="68"/>
        <v>0</v>
      </c>
      <c r="BJ259" s="14" t="s">
        <v>87</v>
      </c>
      <c r="BK259" s="212">
        <f t="shared" si="69"/>
        <v>0</v>
      </c>
      <c r="BL259" s="14" t="s">
        <v>225</v>
      </c>
      <c r="BM259" s="211" t="s">
        <v>749</v>
      </c>
    </row>
    <row r="260" spans="1:65" s="2" customFormat="1" ht="16.5" customHeight="1">
      <c r="A260" s="31"/>
      <c r="B260" s="32"/>
      <c r="C260" s="200" t="s">
        <v>750</v>
      </c>
      <c r="D260" s="200" t="s">
        <v>128</v>
      </c>
      <c r="E260" s="201" t="s">
        <v>751</v>
      </c>
      <c r="F260" s="202" t="s">
        <v>752</v>
      </c>
      <c r="G260" s="203" t="s">
        <v>175</v>
      </c>
      <c r="H260" s="204">
        <v>143</v>
      </c>
      <c r="I260" s="205"/>
      <c r="J260" s="206">
        <f t="shared" si="60"/>
        <v>0</v>
      </c>
      <c r="K260" s="202" t="s">
        <v>167</v>
      </c>
      <c r="L260" s="36"/>
      <c r="M260" s="207" t="s">
        <v>1</v>
      </c>
      <c r="N260" s="208" t="s">
        <v>44</v>
      </c>
      <c r="O260" s="68"/>
      <c r="P260" s="209">
        <f t="shared" si="61"/>
        <v>0</v>
      </c>
      <c r="Q260" s="209">
        <v>0</v>
      </c>
      <c r="R260" s="209">
        <f t="shared" si="62"/>
        <v>0</v>
      </c>
      <c r="S260" s="209">
        <v>0</v>
      </c>
      <c r="T260" s="210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1" t="s">
        <v>225</v>
      </c>
      <c r="AT260" s="211" t="s">
        <v>128</v>
      </c>
      <c r="AU260" s="211" t="s">
        <v>89</v>
      </c>
      <c r="AY260" s="14" t="s">
        <v>125</v>
      </c>
      <c r="BE260" s="212">
        <f t="shared" si="64"/>
        <v>0</v>
      </c>
      <c r="BF260" s="212">
        <f t="shared" si="65"/>
        <v>0</v>
      </c>
      <c r="BG260" s="212">
        <f t="shared" si="66"/>
        <v>0</v>
      </c>
      <c r="BH260" s="212">
        <f t="shared" si="67"/>
        <v>0</v>
      </c>
      <c r="BI260" s="212">
        <f t="shared" si="68"/>
        <v>0</v>
      </c>
      <c r="BJ260" s="14" t="s">
        <v>87</v>
      </c>
      <c r="BK260" s="212">
        <f t="shared" si="69"/>
        <v>0</v>
      </c>
      <c r="BL260" s="14" t="s">
        <v>225</v>
      </c>
      <c r="BM260" s="211" t="s">
        <v>753</v>
      </c>
    </row>
    <row r="261" spans="1:65" s="2" customFormat="1" ht="16.5" customHeight="1">
      <c r="A261" s="31"/>
      <c r="B261" s="32"/>
      <c r="C261" s="222" t="s">
        <v>754</v>
      </c>
      <c r="D261" s="222" t="s">
        <v>403</v>
      </c>
      <c r="E261" s="223" t="s">
        <v>747</v>
      </c>
      <c r="F261" s="224" t="s">
        <v>748</v>
      </c>
      <c r="G261" s="225" t="s">
        <v>197</v>
      </c>
      <c r="H261" s="226">
        <v>0.378</v>
      </c>
      <c r="I261" s="227"/>
      <c r="J261" s="228">
        <f t="shared" si="60"/>
        <v>0</v>
      </c>
      <c r="K261" s="224" t="s">
        <v>167</v>
      </c>
      <c r="L261" s="229"/>
      <c r="M261" s="230" t="s">
        <v>1</v>
      </c>
      <c r="N261" s="231" t="s">
        <v>44</v>
      </c>
      <c r="O261" s="68"/>
      <c r="P261" s="209">
        <f t="shared" si="61"/>
        <v>0</v>
      </c>
      <c r="Q261" s="209">
        <v>0.55000000000000004</v>
      </c>
      <c r="R261" s="209">
        <f t="shared" si="62"/>
        <v>0.20790000000000003</v>
      </c>
      <c r="S261" s="209">
        <v>0</v>
      </c>
      <c r="T261" s="210">
        <f t="shared" si="6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1" t="s">
        <v>294</v>
      </c>
      <c r="AT261" s="211" t="s">
        <v>403</v>
      </c>
      <c r="AU261" s="211" t="s">
        <v>89</v>
      </c>
      <c r="AY261" s="14" t="s">
        <v>125</v>
      </c>
      <c r="BE261" s="212">
        <f t="shared" si="64"/>
        <v>0</v>
      </c>
      <c r="BF261" s="212">
        <f t="shared" si="65"/>
        <v>0</v>
      </c>
      <c r="BG261" s="212">
        <f t="shared" si="66"/>
        <v>0</v>
      </c>
      <c r="BH261" s="212">
        <f t="shared" si="67"/>
        <v>0</v>
      </c>
      <c r="BI261" s="212">
        <f t="shared" si="68"/>
        <v>0</v>
      </c>
      <c r="BJ261" s="14" t="s">
        <v>87</v>
      </c>
      <c r="BK261" s="212">
        <f t="shared" si="69"/>
        <v>0</v>
      </c>
      <c r="BL261" s="14" t="s">
        <v>225</v>
      </c>
      <c r="BM261" s="211" t="s">
        <v>755</v>
      </c>
    </row>
    <row r="262" spans="1:65" s="2" customFormat="1" ht="16.5" customHeight="1">
      <c r="A262" s="31"/>
      <c r="B262" s="32"/>
      <c r="C262" s="200" t="s">
        <v>756</v>
      </c>
      <c r="D262" s="200" t="s">
        <v>128</v>
      </c>
      <c r="E262" s="201" t="s">
        <v>757</v>
      </c>
      <c r="F262" s="202" t="s">
        <v>758</v>
      </c>
      <c r="G262" s="203" t="s">
        <v>197</v>
      </c>
      <c r="H262" s="204">
        <v>8.0530000000000008</v>
      </c>
      <c r="I262" s="205"/>
      <c r="J262" s="206">
        <f t="shared" si="60"/>
        <v>0</v>
      </c>
      <c r="K262" s="202" t="s">
        <v>167</v>
      </c>
      <c r="L262" s="36"/>
      <c r="M262" s="207" t="s">
        <v>1</v>
      </c>
      <c r="N262" s="208" t="s">
        <v>44</v>
      </c>
      <c r="O262" s="68"/>
      <c r="P262" s="209">
        <f t="shared" si="61"/>
        <v>0</v>
      </c>
      <c r="Q262" s="209">
        <v>2.3369999999999998E-2</v>
      </c>
      <c r="R262" s="209">
        <f t="shared" si="62"/>
        <v>0.18819861000000002</v>
      </c>
      <c r="S262" s="209">
        <v>0</v>
      </c>
      <c r="T262" s="210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11" t="s">
        <v>225</v>
      </c>
      <c r="AT262" s="211" t="s">
        <v>128</v>
      </c>
      <c r="AU262" s="211" t="s">
        <v>89</v>
      </c>
      <c r="AY262" s="14" t="s">
        <v>125</v>
      </c>
      <c r="BE262" s="212">
        <f t="shared" si="64"/>
        <v>0</v>
      </c>
      <c r="BF262" s="212">
        <f t="shared" si="65"/>
        <v>0</v>
      </c>
      <c r="BG262" s="212">
        <f t="shared" si="66"/>
        <v>0</v>
      </c>
      <c r="BH262" s="212">
        <f t="shared" si="67"/>
        <v>0</v>
      </c>
      <c r="BI262" s="212">
        <f t="shared" si="68"/>
        <v>0</v>
      </c>
      <c r="BJ262" s="14" t="s">
        <v>87</v>
      </c>
      <c r="BK262" s="212">
        <f t="shared" si="69"/>
        <v>0</v>
      </c>
      <c r="BL262" s="14" t="s">
        <v>225</v>
      </c>
      <c r="BM262" s="211" t="s">
        <v>759</v>
      </c>
    </row>
    <row r="263" spans="1:65" s="2" customFormat="1" ht="16.5" customHeight="1">
      <c r="A263" s="31"/>
      <c r="B263" s="32"/>
      <c r="C263" s="200" t="s">
        <v>760</v>
      </c>
      <c r="D263" s="200" t="s">
        <v>128</v>
      </c>
      <c r="E263" s="201" t="s">
        <v>761</v>
      </c>
      <c r="F263" s="202" t="s">
        <v>762</v>
      </c>
      <c r="G263" s="203" t="s">
        <v>171</v>
      </c>
      <c r="H263" s="204">
        <v>65</v>
      </c>
      <c r="I263" s="205"/>
      <c r="J263" s="206">
        <f t="shared" si="60"/>
        <v>0</v>
      </c>
      <c r="K263" s="202" t="s">
        <v>1</v>
      </c>
      <c r="L263" s="36"/>
      <c r="M263" s="207" t="s">
        <v>1</v>
      </c>
      <c r="N263" s="208" t="s">
        <v>44</v>
      </c>
      <c r="O263" s="68"/>
      <c r="P263" s="209">
        <f t="shared" si="61"/>
        <v>0</v>
      </c>
      <c r="Q263" s="209">
        <v>7.6099999999999996E-3</v>
      </c>
      <c r="R263" s="209">
        <f t="shared" si="62"/>
        <v>0.49464999999999998</v>
      </c>
      <c r="S263" s="209">
        <v>0</v>
      </c>
      <c r="T263" s="210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1" t="s">
        <v>225</v>
      </c>
      <c r="AT263" s="211" t="s">
        <v>128</v>
      </c>
      <c r="AU263" s="211" t="s">
        <v>89</v>
      </c>
      <c r="AY263" s="14" t="s">
        <v>125</v>
      </c>
      <c r="BE263" s="212">
        <f t="shared" si="64"/>
        <v>0</v>
      </c>
      <c r="BF263" s="212">
        <f t="shared" si="65"/>
        <v>0</v>
      </c>
      <c r="BG263" s="212">
        <f t="shared" si="66"/>
        <v>0</v>
      </c>
      <c r="BH263" s="212">
        <f t="shared" si="67"/>
        <v>0</v>
      </c>
      <c r="BI263" s="212">
        <f t="shared" si="68"/>
        <v>0</v>
      </c>
      <c r="BJ263" s="14" t="s">
        <v>87</v>
      </c>
      <c r="BK263" s="212">
        <f t="shared" si="69"/>
        <v>0</v>
      </c>
      <c r="BL263" s="14" t="s">
        <v>225</v>
      </c>
      <c r="BM263" s="211" t="s">
        <v>763</v>
      </c>
    </row>
    <row r="264" spans="1:65" s="2" customFormat="1" ht="16.5" customHeight="1">
      <c r="A264" s="31"/>
      <c r="B264" s="32"/>
      <c r="C264" s="200" t="s">
        <v>764</v>
      </c>
      <c r="D264" s="200" t="s">
        <v>128</v>
      </c>
      <c r="E264" s="201" t="s">
        <v>765</v>
      </c>
      <c r="F264" s="202" t="s">
        <v>766</v>
      </c>
      <c r="G264" s="203" t="s">
        <v>669</v>
      </c>
      <c r="H264" s="232"/>
      <c r="I264" s="205"/>
      <c r="J264" s="206">
        <f t="shared" si="60"/>
        <v>0</v>
      </c>
      <c r="K264" s="202" t="s">
        <v>167</v>
      </c>
      <c r="L264" s="36"/>
      <c r="M264" s="207" t="s">
        <v>1</v>
      </c>
      <c r="N264" s="208" t="s">
        <v>44</v>
      </c>
      <c r="O264" s="68"/>
      <c r="P264" s="209">
        <f t="shared" si="61"/>
        <v>0</v>
      </c>
      <c r="Q264" s="209">
        <v>0</v>
      </c>
      <c r="R264" s="209">
        <f t="shared" si="62"/>
        <v>0</v>
      </c>
      <c r="S264" s="209">
        <v>0</v>
      </c>
      <c r="T264" s="210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11" t="s">
        <v>225</v>
      </c>
      <c r="AT264" s="211" t="s">
        <v>128</v>
      </c>
      <c r="AU264" s="211" t="s">
        <v>89</v>
      </c>
      <c r="AY264" s="14" t="s">
        <v>125</v>
      </c>
      <c r="BE264" s="212">
        <f t="shared" si="64"/>
        <v>0</v>
      </c>
      <c r="BF264" s="212">
        <f t="shared" si="65"/>
        <v>0</v>
      </c>
      <c r="BG264" s="212">
        <f t="shared" si="66"/>
        <v>0</v>
      </c>
      <c r="BH264" s="212">
        <f t="shared" si="67"/>
        <v>0</v>
      </c>
      <c r="BI264" s="212">
        <f t="shared" si="68"/>
        <v>0</v>
      </c>
      <c r="BJ264" s="14" t="s">
        <v>87</v>
      </c>
      <c r="BK264" s="212">
        <f t="shared" si="69"/>
        <v>0</v>
      </c>
      <c r="BL264" s="14" t="s">
        <v>225</v>
      </c>
      <c r="BM264" s="211" t="s">
        <v>767</v>
      </c>
    </row>
    <row r="265" spans="1:65" s="12" customFormat="1" ht="22.9" customHeight="1">
      <c r="B265" s="184"/>
      <c r="C265" s="185"/>
      <c r="D265" s="186" t="s">
        <v>78</v>
      </c>
      <c r="E265" s="198" t="s">
        <v>318</v>
      </c>
      <c r="F265" s="198" t="s">
        <v>319</v>
      </c>
      <c r="G265" s="185"/>
      <c r="H265" s="185"/>
      <c r="I265" s="188"/>
      <c r="J265" s="199">
        <f>BK265</f>
        <v>0</v>
      </c>
      <c r="K265" s="185"/>
      <c r="L265" s="190"/>
      <c r="M265" s="191"/>
      <c r="N265" s="192"/>
      <c r="O265" s="192"/>
      <c r="P265" s="193">
        <f>SUM(P266:P279)</f>
        <v>0</v>
      </c>
      <c r="Q265" s="192"/>
      <c r="R265" s="193">
        <f>SUM(R266:R279)</f>
        <v>0</v>
      </c>
      <c r="S265" s="192"/>
      <c r="T265" s="194">
        <f>SUM(T266:T279)</f>
        <v>0</v>
      </c>
      <c r="AR265" s="195" t="s">
        <v>89</v>
      </c>
      <c r="AT265" s="196" t="s">
        <v>78</v>
      </c>
      <c r="AU265" s="196" t="s">
        <v>87</v>
      </c>
      <c r="AY265" s="195" t="s">
        <v>125</v>
      </c>
      <c r="BK265" s="197">
        <f>SUM(BK266:BK279)</f>
        <v>0</v>
      </c>
    </row>
    <row r="266" spans="1:65" s="2" customFormat="1" ht="24">
      <c r="A266" s="31"/>
      <c r="B266" s="32"/>
      <c r="C266" s="200" t="s">
        <v>768</v>
      </c>
      <c r="D266" s="200" t="s">
        <v>128</v>
      </c>
      <c r="E266" s="201" t="s">
        <v>769</v>
      </c>
      <c r="F266" s="202" t="s">
        <v>770</v>
      </c>
      <c r="G266" s="203" t="s">
        <v>175</v>
      </c>
      <c r="H266" s="204">
        <v>3</v>
      </c>
      <c r="I266" s="205"/>
      <c r="J266" s="206">
        <f t="shared" ref="J266:J279" si="70">ROUND(I266*H266,2)</f>
        <v>0</v>
      </c>
      <c r="K266" s="202" t="s">
        <v>167</v>
      </c>
      <c r="L266" s="36"/>
      <c r="M266" s="207" t="s">
        <v>1</v>
      </c>
      <c r="N266" s="208" t="s">
        <v>44</v>
      </c>
      <c r="O266" s="68"/>
      <c r="P266" s="209">
        <f t="shared" ref="P266:P279" si="71">O266*H266</f>
        <v>0</v>
      </c>
      <c r="Q266" s="209">
        <v>0</v>
      </c>
      <c r="R266" s="209">
        <f t="shared" ref="R266:R279" si="72">Q266*H266</f>
        <v>0</v>
      </c>
      <c r="S266" s="209">
        <v>0</v>
      </c>
      <c r="T266" s="210">
        <f t="shared" ref="T266:T279" si="73"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11" t="s">
        <v>225</v>
      </c>
      <c r="AT266" s="211" t="s">
        <v>128</v>
      </c>
      <c r="AU266" s="211" t="s">
        <v>89</v>
      </c>
      <c r="AY266" s="14" t="s">
        <v>125</v>
      </c>
      <c r="BE266" s="212">
        <f t="shared" ref="BE266:BE279" si="74">IF(N266="základní",J266,0)</f>
        <v>0</v>
      </c>
      <c r="BF266" s="212">
        <f t="shared" ref="BF266:BF279" si="75">IF(N266="snížená",J266,0)</f>
        <v>0</v>
      </c>
      <c r="BG266" s="212">
        <f t="shared" ref="BG266:BG279" si="76">IF(N266="zákl. přenesená",J266,0)</f>
        <v>0</v>
      </c>
      <c r="BH266" s="212">
        <f t="shared" ref="BH266:BH279" si="77">IF(N266="sníž. přenesená",J266,0)</f>
        <v>0</v>
      </c>
      <c r="BI266" s="212">
        <f t="shared" ref="BI266:BI279" si="78">IF(N266="nulová",J266,0)</f>
        <v>0</v>
      </c>
      <c r="BJ266" s="14" t="s">
        <v>87</v>
      </c>
      <c r="BK266" s="212">
        <f t="shared" ref="BK266:BK279" si="79">ROUND(I266*H266,2)</f>
        <v>0</v>
      </c>
      <c r="BL266" s="14" t="s">
        <v>225</v>
      </c>
      <c r="BM266" s="211" t="s">
        <v>771</v>
      </c>
    </row>
    <row r="267" spans="1:65" s="2" customFormat="1" ht="24">
      <c r="A267" s="31"/>
      <c r="B267" s="32"/>
      <c r="C267" s="200" t="s">
        <v>772</v>
      </c>
      <c r="D267" s="200" t="s">
        <v>128</v>
      </c>
      <c r="E267" s="201" t="s">
        <v>773</v>
      </c>
      <c r="F267" s="202" t="s">
        <v>774</v>
      </c>
      <c r="G267" s="203" t="s">
        <v>175</v>
      </c>
      <c r="H267" s="204">
        <v>1</v>
      </c>
      <c r="I267" s="205"/>
      <c r="J267" s="206">
        <f t="shared" si="70"/>
        <v>0</v>
      </c>
      <c r="K267" s="202" t="s">
        <v>1</v>
      </c>
      <c r="L267" s="36"/>
      <c r="M267" s="207" t="s">
        <v>1</v>
      </c>
      <c r="N267" s="208" t="s">
        <v>44</v>
      </c>
      <c r="O267" s="68"/>
      <c r="P267" s="209">
        <f t="shared" si="71"/>
        <v>0</v>
      </c>
      <c r="Q267" s="209">
        <v>0</v>
      </c>
      <c r="R267" s="209">
        <f t="shared" si="72"/>
        <v>0</v>
      </c>
      <c r="S267" s="209">
        <v>0</v>
      </c>
      <c r="T267" s="210">
        <f t="shared" si="7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11" t="s">
        <v>225</v>
      </c>
      <c r="AT267" s="211" t="s">
        <v>128</v>
      </c>
      <c r="AU267" s="211" t="s">
        <v>89</v>
      </c>
      <c r="AY267" s="14" t="s">
        <v>125</v>
      </c>
      <c r="BE267" s="212">
        <f t="shared" si="74"/>
        <v>0</v>
      </c>
      <c r="BF267" s="212">
        <f t="shared" si="75"/>
        <v>0</v>
      </c>
      <c r="BG267" s="212">
        <f t="shared" si="76"/>
        <v>0</v>
      </c>
      <c r="BH267" s="212">
        <f t="shared" si="77"/>
        <v>0</v>
      </c>
      <c r="BI267" s="212">
        <f t="shared" si="78"/>
        <v>0</v>
      </c>
      <c r="BJ267" s="14" t="s">
        <v>87</v>
      </c>
      <c r="BK267" s="212">
        <f t="shared" si="79"/>
        <v>0</v>
      </c>
      <c r="BL267" s="14" t="s">
        <v>225</v>
      </c>
      <c r="BM267" s="211" t="s">
        <v>775</v>
      </c>
    </row>
    <row r="268" spans="1:65" s="2" customFormat="1" ht="24">
      <c r="A268" s="31"/>
      <c r="B268" s="32"/>
      <c r="C268" s="200" t="s">
        <v>776</v>
      </c>
      <c r="D268" s="200" t="s">
        <v>128</v>
      </c>
      <c r="E268" s="201" t="s">
        <v>777</v>
      </c>
      <c r="F268" s="202" t="s">
        <v>778</v>
      </c>
      <c r="G268" s="203" t="s">
        <v>175</v>
      </c>
      <c r="H268" s="204">
        <v>0.6</v>
      </c>
      <c r="I268" s="205"/>
      <c r="J268" s="206">
        <f t="shared" si="70"/>
        <v>0</v>
      </c>
      <c r="K268" s="202" t="s">
        <v>1</v>
      </c>
      <c r="L268" s="36"/>
      <c r="M268" s="207" t="s">
        <v>1</v>
      </c>
      <c r="N268" s="208" t="s">
        <v>44</v>
      </c>
      <c r="O268" s="68"/>
      <c r="P268" s="209">
        <f t="shared" si="71"/>
        <v>0</v>
      </c>
      <c r="Q268" s="209">
        <v>0</v>
      </c>
      <c r="R268" s="209">
        <f t="shared" si="72"/>
        <v>0</v>
      </c>
      <c r="S268" s="209">
        <v>0</v>
      </c>
      <c r="T268" s="210">
        <f t="shared" si="7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11" t="s">
        <v>225</v>
      </c>
      <c r="AT268" s="211" t="s">
        <v>128</v>
      </c>
      <c r="AU268" s="211" t="s">
        <v>89</v>
      </c>
      <c r="AY268" s="14" t="s">
        <v>125</v>
      </c>
      <c r="BE268" s="212">
        <f t="shared" si="74"/>
        <v>0</v>
      </c>
      <c r="BF268" s="212">
        <f t="shared" si="75"/>
        <v>0</v>
      </c>
      <c r="BG268" s="212">
        <f t="shared" si="76"/>
        <v>0</v>
      </c>
      <c r="BH268" s="212">
        <f t="shared" si="77"/>
        <v>0</v>
      </c>
      <c r="BI268" s="212">
        <f t="shared" si="78"/>
        <v>0</v>
      </c>
      <c r="BJ268" s="14" t="s">
        <v>87</v>
      </c>
      <c r="BK268" s="212">
        <f t="shared" si="79"/>
        <v>0</v>
      </c>
      <c r="BL268" s="14" t="s">
        <v>225</v>
      </c>
      <c r="BM268" s="211" t="s">
        <v>779</v>
      </c>
    </row>
    <row r="269" spans="1:65" s="2" customFormat="1" ht="24">
      <c r="A269" s="31"/>
      <c r="B269" s="32"/>
      <c r="C269" s="200" t="s">
        <v>780</v>
      </c>
      <c r="D269" s="200" t="s">
        <v>128</v>
      </c>
      <c r="E269" s="201" t="s">
        <v>781</v>
      </c>
      <c r="F269" s="202" t="s">
        <v>782</v>
      </c>
      <c r="G269" s="203" t="s">
        <v>175</v>
      </c>
      <c r="H269" s="204">
        <v>24</v>
      </c>
      <c r="I269" s="205"/>
      <c r="J269" s="206">
        <f t="shared" si="70"/>
        <v>0</v>
      </c>
      <c r="K269" s="202" t="s">
        <v>1</v>
      </c>
      <c r="L269" s="36"/>
      <c r="M269" s="207" t="s">
        <v>1</v>
      </c>
      <c r="N269" s="208" t="s">
        <v>44</v>
      </c>
      <c r="O269" s="68"/>
      <c r="P269" s="209">
        <f t="shared" si="71"/>
        <v>0</v>
      </c>
      <c r="Q269" s="209">
        <v>0</v>
      </c>
      <c r="R269" s="209">
        <f t="shared" si="72"/>
        <v>0</v>
      </c>
      <c r="S269" s="209">
        <v>0</v>
      </c>
      <c r="T269" s="210">
        <f t="shared" si="7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11" t="s">
        <v>225</v>
      </c>
      <c r="AT269" s="211" t="s">
        <v>128</v>
      </c>
      <c r="AU269" s="211" t="s">
        <v>89</v>
      </c>
      <c r="AY269" s="14" t="s">
        <v>125</v>
      </c>
      <c r="BE269" s="212">
        <f t="shared" si="74"/>
        <v>0</v>
      </c>
      <c r="BF269" s="212">
        <f t="shared" si="75"/>
        <v>0</v>
      </c>
      <c r="BG269" s="212">
        <f t="shared" si="76"/>
        <v>0</v>
      </c>
      <c r="BH269" s="212">
        <f t="shared" si="77"/>
        <v>0</v>
      </c>
      <c r="BI269" s="212">
        <f t="shared" si="78"/>
        <v>0</v>
      </c>
      <c r="BJ269" s="14" t="s">
        <v>87</v>
      </c>
      <c r="BK269" s="212">
        <f t="shared" si="79"/>
        <v>0</v>
      </c>
      <c r="BL269" s="14" t="s">
        <v>225</v>
      </c>
      <c r="BM269" s="211" t="s">
        <v>783</v>
      </c>
    </row>
    <row r="270" spans="1:65" s="2" customFormat="1" ht="24">
      <c r="A270" s="31"/>
      <c r="B270" s="32"/>
      <c r="C270" s="200" t="s">
        <v>784</v>
      </c>
      <c r="D270" s="200" t="s">
        <v>128</v>
      </c>
      <c r="E270" s="201" t="s">
        <v>785</v>
      </c>
      <c r="F270" s="202" t="s">
        <v>786</v>
      </c>
      <c r="G270" s="203" t="s">
        <v>175</v>
      </c>
      <c r="H270" s="204">
        <v>49</v>
      </c>
      <c r="I270" s="205"/>
      <c r="J270" s="206">
        <f t="shared" si="70"/>
        <v>0</v>
      </c>
      <c r="K270" s="202" t="s">
        <v>1</v>
      </c>
      <c r="L270" s="36"/>
      <c r="M270" s="207" t="s">
        <v>1</v>
      </c>
      <c r="N270" s="208" t="s">
        <v>44</v>
      </c>
      <c r="O270" s="68"/>
      <c r="P270" s="209">
        <f t="shared" si="71"/>
        <v>0</v>
      </c>
      <c r="Q270" s="209">
        <v>0</v>
      </c>
      <c r="R270" s="209">
        <f t="shared" si="72"/>
        <v>0</v>
      </c>
      <c r="S270" s="209">
        <v>0</v>
      </c>
      <c r="T270" s="210">
        <f t="shared" si="7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11" t="s">
        <v>225</v>
      </c>
      <c r="AT270" s="211" t="s">
        <v>128</v>
      </c>
      <c r="AU270" s="211" t="s">
        <v>89</v>
      </c>
      <c r="AY270" s="14" t="s">
        <v>125</v>
      </c>
      <c r="BE270" s="212">
        <f t="shared" si="74"/>
        <v>0</v>
      </c>
      <c r="BF270" s="212">
        <f t="shared" si="75"/>
        <v>0</v>
      </c>
      <c r="BG270" s="212">
        <f t="shared" si="76"/>
        <v>0</v>
      </c>
      <c r="BH270" s="212">
        <f t="shared" si="77"/>
        <v>0</v>
      </c>
      <c r="BI270" s="212">
        <f t="shared" si="78"/>
        <v>0</v>
      </c>
      <c r="BJ270" s="14" t="s">
        <v>87</v>
      </c>
      <c r="BK270" s="212">
        <f t="shared" si="79"/>
        <v>0</v>
      </c>
      <c r="BL270" s="14" t="s">
        <v>225</v>
      </c>
      <c r="BM270" s="211" t="s">
        <v>787</v>
      </c>
    </row>
    <row r="271" spans="1:65" s="2" customFormat="1" ht="36">
      <c r="A271" s="31"/>
      <c r="B271" s="32"/>
      <c r="C271" s="200" t="s">
        <v>788</v>
      </c>
      <c r="D271" s="200" t="s">
        <v>128</v>
      </c>
      <c r="E271" s="201" t="s">
        <v>789</v>
      </c>
      <c r="F271" s="202" t="s">
        <v>790</v>
      </c>
      <c r="G271" s="203" t="s">
        <v>181</v>
      </c>
      <c r="H271" s="204">
        <v>4</v>
      </c>
      <c r="I271" s="205"/>
      <c r="J271" s="206">
        <f t="shared" si="70"/>
        <v>0</v>
      </c>
      <c r="K271" s="202" t="s">
        <v>1</v>
      </c>
      <c r="L271" s="36"/>
      <c r="M271" s="207" t="s">
        <v>1</v>
      </c>
      <c r="N271" s="208" t="s">
        <v>44</v>
      </c>
      <c r="O271" s="68"/>
      <c r="P271" s="209">
        <f t="shared" si="71"/>
        <v>0</v>
      </c>
      <c r="Q271" s="209">
        <v>0</v>
      </c>
      <c r="R271" s="209">
        <f t="shared" si="72"/>
        <v>0</v>
      </c>
      <c r="S271" s="209">
        <v>0</v>
      </c>
      <c r="T271" s="210">
        <f t="shared" si="7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11" t="s">
        <v>225</v>
      </c>
      <c r="AT271" s="211" t="s">
        <v>128</v>
      </c>
      <c r="AU271" s="211" t="s">
        <v>89</v>
      </c>
      <c r="AY271" s="14" t="s">
        <v>125</v>
      </c>
      <c r="BE271" s="212">
        <f t="shared" si="74"/>
        <v>0</v>
      </c>
      <c r="BF271" s="212">
        <f t="shared" si="75"/>
        <v>0</v>
      </c>
      <c r="BG271" s="212">
        <f t="shared" si="76"/>
        <v>0</v>
      </c>
      <c r="BH271" s="212">
        <f t="shared" si="77"/>
        <v>0</v>
      </c>
      <c r="BI271" s="212">
        <f t="shared" si="78"/>
        <v>0</v>
      </c>
      <c r="BJ271" s="14" t="s">
        <v>87</v>
      </c>
      <c r="BK271" s="212">
        <f t="shared" si="79"/>
        <v>0</v>
      </c>
      <c r="BL271" s="14" t="s">
        <v>225</v>
      </c>
      <c r="BM271" s="211" t="s">
        <v>791</v>
      </c>
    </row>
    <row r="272" spans="1:65" s="2" customFormat="1" ht="36">
      <c r="A272" s="31"/>
      <c r="B272" s="32"/>
      <c r="C272" s="200" t="s">
        <v>792</v>
      </c>
      <c r="D272" s="200" t="s">
        <v>128</v>
      </c>
      <c r="E272" s="201" t="s">
        <v>793</v>
      </c>
      <c r="F272" s="202" t="s">
        <v>794</v>
      </c>
      <c r="G272" s="203" t="s">
        <v>181</v>
      </c>
      <c r="H272" s="204">
        <v>5</v>
      </c>
      <c r="I272" s="205"/>
      <c r="J272" s="206">
        <f t="shared" si="70"/>
        <v>0</v>
      </c>
      <c r="K272" s="202" t="s">
        <v>1</v>
      </c>
      <c r="L272" s="36"/>
      <c r="M272" s="207" t="s">
        <v>1</v>
      </c>
      <c r="N272" s="208" t="s">
        <v>44</v>
      </c>
      <c r="O272" s="68"/>
      <c r="P272" s="209">
        <f t="shared" si="71"/>
        <v>0</v>
      </c>
      <c r="Q272" s="209">
        <v>0</v>
      </c>
      <c r="R272" s="209">
        <f t="shared" si="72"/>
        <v>0</v>
      </c>
      <c r="S272" s="209">
        <v>0</v>
      </c>
      <c r="T272" s="210">
        <f t="shared" si="7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11" t="s">
        <v>225</v>
      </c>
      <c r="AT272" s="211" t="s">
        <v>128</v>
      </c>
      <c r="AU272" s="211" t="s">
        <v>89</v>
      </c>
      <c r="AY272" s="14" t="s">
        <v>125</v>
      </c>
      <c r="BE272" s="212">
        <f t="shared" si="74"/>
        <v>0</v>
      </c>
      <c r="BF272" s="212">
        <f t="shared" si="75"/>
        <v>0</v>
      </c>
      <c r="BG272" s="212">
        <f t="shared" si="76"/>
        <v>0</v>
      </c>
      <c r="BH272" s="212">
        <f t="shared" si="77"/>
        <v>0</v>
      </c>
      <c r="BI272" s="212">
        <f t="shared" si="78"/>
        <v>0</v>
      </c>
      <c r="BJ272" s="14" t="s">
        <v>87</v>
      </c>
      <c r="BK272" s="212">
        <f t="shared" si="79"/>
        <v>0</v>
      </c>
      <c r="BL272" s="14" t="s">
        <v>225</v>
      </c>
      <c r="BM272" s="211" t="s">
        <v>795</v>
      </c>
    </row>
    <row r="273" spans="1:65" s="2" customFormat="1" ht="24">
      <c r="A273" s="31"/>
      <c r="B273" s="32"/>
      <c r="C273" s="200" t="s">
        <v>796</v>
      </c>
      <c r="D273" s="200" t="s">
        <v>128</v>
      </c>
      <c r="E273" s="201" t="s">
        <v>797</v>
      </c>
      <c r="F273" s="202" t="s">
        <v>798</v>
      </c>
      <c r="G273" s="203" t="s">
        <v>181</v>
      </c>
      <c r="H273" s="204">
        <v>53</v>
      </c>
      <c r="I273" s="205"/>
      <c r="J273" s="206">
        <f t="shared" si="70"/>
        <v>0</v>
      </c>
      <c r="K273" s="202" t="s">
        <v>1</v>
      </c>
      <c r="L273" s="36"/>
      <c r="M273" s="207" t="s">
        <v>1</v>
      </c>
      <c r="N273" s="208" t="s">
        <v>44</v>
      </c>
      <c r="O273" s="68"/>
      <c r="P273" s="209">
        <f t="shared" si="71"/>
        <v>0</v>
      </c>
      <c r="Q273" s="209">
        <v>0</v>
      </c>
      <c r="R273" s="209">
        <f t="shared" si="72"/>
        <v>0</v>
      </c>
      <c r="S273" s="209">
        <v>0</v>
      </c>
      <c r="T273" s="210">
        <f t="shared" si="7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11" t="s">
        <v>225</v>
      </c>
      <c r="AT273" s="211" t="s">
        <v>128</v>
      </c>
      <c r="AU273" s="211" t="s">
        <v>89</v>
      </c>
      <c r="AY273" s="14" t="s">
        <v>125</v>
      </c>
      <c r="BE273" s="212">
        <f t="shared" si="74"/>
        <v>0</v>
      </c>
      <c r="BF273" s="212">
        <f t="shared" si="75"/>
        <v>0</v>
      </c>
      <c r="BG273" s="212">
        <f t="shared" si="76"/>
        <v>0</v>
      </c>
      <c r="BH273" s="212">
        <f t="shared" si="77"/>
        <v>0</v>
      </c>
      <c r="BI273" s="212">
        <f t="shared" si="78"/>
        <v>0</v>
      </c>
      <c r="BJ273" s="14" t="s">
        <v>87</v>
      </c>
      <c r="BK273" s="212">
        <f t="shared" si="79"/>
        <v>0</v>
      </c>
      <c r="BL273" s="14" t="s">
        <v>225</v>
      </c>
      <c r="BM273" s="211" t="s">
        <v>799</v>
      </c>
    </row>
    <row r="274" spans="1:65" s="2" customFormat="1" ht="24">
      <c r="A274" s="31"/>
      <c r="B274" s="32"/>
      <c r="C274" s="200" t="s">
        <v>800</v>
      </c>
      <c r="D274" s="200" t="s">
        <v>128</v>
      </c>
      <c r="E274" s="201" t="s">
        <v>801</v>
      </c>
      <c r="F274" s="202" t="s">
        <v>802</v>
      </c>
      <c r="G274" s="203" t="s">
        <v>181</v>
      </c>
      <c r="H274" s="204">
        <v>16</v>
      </c>
      <c r="I274" s="205"/>
      <c r="J274" s="206">
        <f t="shared" si="70"/>
        <v>0</v>
      </c>
      <c r="K274" s="202" t="s">
        <v>1</v>
      </c>
      <c r="L274" s="36"/>
      <c r="M274" s="207" t="s">
        <v>1</v>
      </c>
      <c r="N274" s="208" t="s">
        <v>44</v>
      </c>
      <c r="O274" s="68"/>
      <c r="P274" s="209">
        <f t="shared" si="71"/>
        <v>0</v>
      </c>
      <c r="Q274" s="209">
        <v>0</v>
      </c>
      <c r="R274" s="209">
        <f t="shared" si="72"/>
        <v>0</v>
      </c>
      <c r="S274" s="209">
        <v>0</v>
      </c>
      <c r="T274" s="210">
        <f t="shared" si="7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11" t="s">
        <v>225</v>
      </c>
      <c r="AT274" s="211" t="s">
        <v>128</v>
      </c>
      <c r="AU274" s="211" t="s">
        <v>89</v>
      </c>
      <c r="AY274" s="14" t="s">
        <v>125</v>
      </c>
      <c r="BE274" s="212">
        <f t="shared" si="74"/>
        <v>0</v>
      </c>
      <c r="BF274" s="212">
        <f t="shared" si="75"/>
        <v>0</v>
      </c>
      <c r="BG274" s="212">
        <f t="shared" si="76"/>
        <v>0</v>
      </c>
      <c r="BH274" s="212">
        <f t="shared" si="77"/>
        <v>0</v>
      </c>
      <c r="BI274" s="212">
        <f t="shared" si="78"/>
        <v>0</v>
      </c>
      <c r="BJ274" s="14" t="s">
        <v>87</v>
      </c>
      <c r="BK274" s="212">
        <f t="shared" si="79"/>
        <v>0</v>
      </c>
      <c r="BL274" s="14" t="s">
        <v>225</v>
      </c>
      <c r="BM274" s="211" t="s">
        <v>803</v>
      </c>
    </row>
    <row r="275" spans="1:65" s="2" customFormat="1" ht="36">
      <c r="A275" s="31"/>
      <c r="B275" s="32"/>
      <c r="C275" s="200" t="s">
        <v>804</v>
      </c>
      <c r="D275" s="200" t="s">
        <v>128</v>
      </c>
      <c r="E275" s="201" t="s">
        <v>805</v>
      </c>
      <c r="F275" s="202" t="s">
        <v>806</v>
      </c>
      <c r="G275" s="203" t="s">
        <v>175</v>
      </c>
      <c r="H275" s="204">
        <v>22</v>
      </c>
      <c r="I275" s="205"/>
      <c r="J275" s="206">
        <f t="shared" si="70"/>
        <v>0</v>
      </c>
      <c r="K275" s="202" t="s">
        <v>1</v>
      </c>
      <c r="L275" s="36"/>
      <c r="M275" s="207" t="s">
        <v>1</v>
      </c>
      <c r="N275" s="208" t="s">
        <v>44</v>
      </c>
      <c r="O275" s="68"/>
      <c r="P275" s="209">
        <f t="shared" si="71"/>
        <v>0</v>
      </c>
      <c r="Q275" s="209">
        <v>0</v>
      </c>
      <c r="R275" s="209">
        <f t="shared" si="72"/>
        <v>0</v>
      </c>
      <c r="S275" s="209">
        <v>0</v>
      </c>
      <c r="T275" s="210">
        <f t="shared" si="7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11" t="s">
        <v>225</v>
      </c>
      <c r="AT275" s="211" t="s">
        <v>128</v>
      </c>
      <c r="AU275" s="211" t="s">
        <v>89</v>
      </c>
      <c r="AY275" s="14" t="s">
        <v>125</v>
      </c>
      <c r="BE275" s="212">
        <f t="shared" si="74"/>
        <v>0</v>
      </c>
      <c r="BF275" s="212">
        <f t="shared" si="75"/>
        <v>0</v>
      </c>
      <c r="BG275" s="212">
        <f t="shared" si="76"/>
        <v>0</v>
      </c>
      <c r="BH275" s="212">
        <f t="shared" si="77"/>
        <v>0</v>
      </c>
      <c r="BI275" s="212">
        <f t="shared" si="78"/>
        <v>0</v>
      </c>
      <c r="BJ275" s="14" t="s">
        <v>87</v>
      </c>
      <c r="BK275" s="212">
        <f t="shared" si="79"/>
        <v>0</v>
      </c>
      <c r="BL275" s="14" t="s">
        <v>225</v>
      </c>
      <c r="BM275" s="211" t="s">
        <v>807</v>
      </c>
    </row>
    <row r="276" spans="1:65" s="2" customFormat="1" ht="24">
      <c r="A276" s="31"/>
      <c r="B276" s="32"/>
      <c r="C276" s="200" t="s">
        <v>808</v>
      </c>
      <c r="D276" s="200" t="s">
        <v>128</v>
      </c>
      <c r="E276" s="201" t="s">
        <v>809</v>
      </c>
      <c r="F276" s="202" t="s">
        <v>810</v>
      </c>
      <c r="G276" s="203" t="s">
        <v>175</v>
      </c>
      <c r="H276" s="204">
        <v>12</v>
      </c>
      <c r="I276" s="205"/>
      <c r="J276" s="206">
        <f t="shared" si="70"/>
        <v>0</v>
      </c>
      <c r="K276" s="202" t="s">
        <v>1</v>
      </c>
      <c r="L276" s="36"/>
      <c r="M276" s="207" t="s">
        <v>1</v>
      </c>
      <c r="N276" s="208" t="s">
        <v>44</v>
      </c>
      <c r="O276" s="68"/>
      <c r="P276" s="209">
        <f t="shared" si="71"/>
        <v>0</v>
      </c>
      <c r="Q276" s="209">
        <v>0</v>
      </c>
      <c r="R276" s="209">
        <f t="shared" si="72"/>
        <v>0</v>
      </c>
      <c r="S276" s="209">
        <v>0</v>
      </c>
      <c r="T276" s="210">
        <f t="shared" si="7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11" t="s">
        <v>225</v>
      </c>
      <c r="AT276" s="211" t="s">
        <v>128</v>
      </c>
      <c r="AU276" s="211" t="s">
        <v>89</v>
      </c>
      <c r="AY276" s="14" t="s">
        <v>125</v>
      </c>
      <c r="BE276" s="212">
        <f t="shared" si="74"/>
        <v>0</v>
      </c>
      <c r="BF276" s="212">
        <f t="shared" si="75"/>
        <v>0</v>
      </c>
      <c r="BG276" s="212">
        <f t="shared" si="76"/>
        <v>0</v>
      </c>
      <c r="BH276" s="212">
        <f t="shared" si="77"/>
        <v>0</v>
      </c>
      <c r="BI276" s="212">
        <f t="shared" si="78"/>
        <v>0</v>
      </c>
      <c r="BJ276" s="14" t="s">
        <v>87</v>
      </c>
      <c r="BK276" s="212">
        <f t="shared" si="79"/>
        <v>0</v>
      </c>
      <c r="BL276" s="14" t="s">
        <v>225</v>
      </c>
      <c r="BM276" s="211" t="s">
        <v>811</v>
      </c>
    </row>
    <row r="277" spans="1:65" s="2" customFormat="1" ht="24">
      <c r="A277" s="31"/>
      <c r="B277" s="32"/>
      <c r="C277" s="200" t="s">
        <v>812</v>
      </c>
      <c r="D277" s="200" t="s">
        <v>128</v>
      </c>
      <c r="E277" s="201" t="s">
        <v>813</v>
      </c>
      <c r="F277" s="202" t="s">
        <v>814</v>
      </c>
      <c r="G277" s="203" t="s">
        <v>175</v>
      </c>
      <c r="H277" s="204">
        <v>1.1000000000000001</v>
      </c>
      <c r="I277" s="205"/>
      <c r="J277" s="206">
        <f t="shared" si="70"/>
        <v>0</v>
      </c>
      <c r="K277" s="202" t="s">
        <v>1</v>
      </c>
      <c r="L277" s="36"/>
      <c r="M277" s="207" t="s">
        <v>1</v>
      </c>
      <c r="N277" s="208" t="s">
        <v>44</v>
      </c>
      <c r="O277" s="68"/>
      <c r="P277" s="209">
        <f t="shared" si="71"/>
        <v>0</v>
      </c>
      <c r="Q277" s="209">
        <v>0</v>
      </c>
      <c r="R277" s="209">
        <f t="shared" si="72"/>
        <v>0</v>
      </c>
      <c r="S277" s="209">
        <v>0</v>
      </c>
      <c r="T277" s="210">
        <f t="shared" si="7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11" t="s">
        <v>225</v>
      </c>
      <c r="AT277" s="211" t="s">
        <v>128</v>
      </c>
      <c r="AU277" s="211" t="s">
        <v>89</v>
      </c>
      <c r="AY277" s="14" t="s">
        <v>125</v>
      </c>
      <c r="BE277" s="212">
        <f t="shared" si="74"/>
        <v>0</v>
      </c>
      <c r="BF277" s="212">
        <f t="shared" si="75"/>
        <v>0</v>
      </c>
      <c r="BG277" s="212">
        <f t="shared" si="76"/>
        <v>0</v>
      </c>
      <c r="BH277" s="212">
        <f t="shared" si="77"/>
        <v>0</v>
      </c>
      <c r="BI277" s="212">
        <f t="shared" si="78"/>
        <v>0</v>
      </c>
      <c r="BJ277" s="14" t="s">
        <v>87</v>
      </c>
      <c r="BK277" s="212">
        <f t="shared" si="79"/>
        <v>0</v>
      </c>
      <c r="BL277" s="14" t="s">
        <v>225</v>
      </c>
      <c r="BM277" s="211" t="s">
        <v>815</v>
      </c>
    </row>
    <row r="278" spans="1:65" s="2" customFormat="1" ht="36">
      <c r="A278" s="31"/>
      <c r="B278" s="32"/>
      <c r="C278" s="200" t="s">
        <v>816</v>
      </c>
      <c r="D278" s="200" t="s">
        <v>128</v>
      </c>
      <c r="E278" s="201" t="s">
        <v>817</v>
      </c>
      <c r="F278" s="202" t="s">
        <v>818</v>
      </c>
      <c r="G278" s="203" t="s">
        <v>175</v>
      </c>
      <c r="H278" s="204">
        <v>12</v>
      </c>
      <c r="I278" s="205"/>
      <c r="J278" s="206">
        <f t="shared" si="70"/>
        <v>0</v>
      </c>
      <c r="K278" s="202" t="s">
        <v>1</v>
      </c>
      <c r="L278" s="36"/>
      <c r="M278" s="207" t="s">
        <v>1</v>
      </c>
      <c r="N278" s="208" t="s">
        <v>44</v>
      </c>
      <c r="O278" s="68"/>
      <c r="P278" s="209">
        <f t="shared" si="71"/>
        <v>0</v>
      </c>
      <c r="Q278" s="209">
        <v>0</v>
      </c>
      <c r="R278" s="209">
        <f t="shared" si="72"/>
        <v>0</v>
      </c>
      <c r="S278" s="209">
        <v>0</v>
      </c>
      <c r="T278" s="210">
        <f t="shared" si="7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11" t="s">
        <v>225</v>
      </c>
      <c r="AT278" s="211" t="s">
        <v>128</v>
      </c>
      <c r="AU278" s="211" t="s">
        <v>89</v>
      </c>
      <c r="AY278" s="14" t="s">
        <v>125</v>
      </c>
      <c r="BE278" s="212">
        <f t="shared" si="74"/>
        <v>0</v>
      </c>
      <c r="BF278" s="212">
        <f t="shared" si="75"/>
        <v>0</v>
      </c>
      <c r="BG278" s="212">
        <f t="shared" si="76"/>
        <v>0</v>
      </c>
      <c r="BH278" s="212">
        <f t="shared" si="77"/>
        <v>0</v>
      </c>
      <c r="BI278" s="212">
        <f t="shared" si="78"/>
        <v>0</v>
      </c>
      <c r="BJ278" s="14" t="s">
        <v>87</v>
      </c>
      <c r="BK278" s="212">
        <f t="shared" si="79"/>
        <v>0</v>
      </c>
      <c r="BL278" s="14" t="s">
        <v>225</v>
      </c>
      <c r="BM278" s="211" t="s">
        <v>819</v>
      </c>
    </row>
    <row r="279" spans="1:65" s="2" customFormat="1" ht="16.5" customHeight="1">
      <c r="A279" s="31"/>
      <c r="B279" s="32"/>
      <c r="C279" s="200" t="s">
        <v>820</v>
      </c>
      <c r="D279" s="200" t="s">
        <v>128</v>
      </c>
      <c r="E279" s="201" t="s">
        <v>821</v>
      </c>
      <c r="F279" s="202" t="s">
        <v>822</v>
      </c>
      <c r="G279" s="203" t="s">
        <v>669</v>
      </c>
      <c r="H279" s="232"/>
      <c r="I279" s="205"/>
      <c r="J279" s="206">
        <f t="shared" si="70"/>
        <v>0</v>
      </c>
      <c r="K279" s="202" t="s">
        <v>167</v>
      </c>
      <c r="L279" s="36"/>
      <c r="M279" s="207" t="s">
        <v>1</v>
      </c>
      <c r="N279" s="208" t="s">
        <v>44</v>
      </c>
      <c r="O279" s="68"/>
      <c r="P279" s="209">
        <f t="shared" si="71"/>
        <v>0</v>
      </c>
      <c r="Q279" s="209">
        <v>0</v>
      </c>
      <c r="R279" s="209">
        <f t="shared" si="72"/>
        <v>0</v>
      </c>
      <c r="S279" s="209">
        <v>0</v>
      </c>
      <c r="T279" s="210">
        <f t="shared" si="7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11" t="s">
        <v>225</v>
      </c>
      <c r="AT279" s="211" t="s">
        <v>128</v>
      </c>
      <c r="AU279" s="211" t="s">
        <v>89</v>
      </c>
      <c r="AY279" s="14" t="s">
        <v>125</v>
      </c>
      <c r="BE279" s="212">
        <f t="shared" si="74"/>
        <v>0</v>
      </c>
      <c r="BF279" s="212">
        <f t="shared" si="75"/>
        <v>0</v>
      </c>
      <c r="BG279" s="212">
        <f t="shared" si="76"/>
        <v>0</v>
      </c>
      <c r="BH279" s="212">
        <f t="shared" si="77"/>
        <v>0</v>
      </c>
      <c r="BI279" s="212">
        <f t="shared" si="78"/>
        <v>0</v>
      </c>
      <c r="BJ279" s="14" t="s">
        <v>87</v>
      </c>
      <c r="BK279" s="212">
        <f t="shared" si="79"/>
        <v>0</v>
      </c>
      <c r="BL279" s="14" t="s">
        <v>225</v>
      </c>
      <c r="BM279" s="211" t="s">
        <v>823</v>
      </c>
    </row>
    <row r="280" spans="1:65" s="12" customFormat="1" ht="22.9" customHeight="1">
      <c r="B280" s="184"/>
      <c r="C280" s="185"/>
      <c r="D280" s="186" t="s">
        <v>78</v>
      </c>
      <c r="E280" s="198" t="s">
        <v>332</v>
      </c>
      <c r="F280" s="198" t="s">
        <v>333</v>
      </c>
      <c r="G280" s="185"/>
      <c r="H280" s="185"/>
      <c r="I280" s="188"/>
      <c r="J280" s="199">
        <f>BK280</f>
        <v>0</v>
      </c>
      <c r="K280" s="185"/>
      <c r="L280" s="190"/>
      <c r="M280" s="191"/>
      <c r="N280" s="192"/>
      <c r="O280" s="192"/>
      <c r="P280" s="193">
        <f>SUM(P281:P285)</f>
        <v>0</v>
      </c>
      <c r="Q280" s="192"/>
      <c r="R280" s="193">
        <f>SUM(R281:R285)</f>
        <v>9.2345290000000002</v>
      </c>
      <c r="S280" s="192"/>
      <c r="T280" s="194">
        <f>SUM(T281:T285)</f>
        <v>0</v>
      </c>
      <c r="AR280" s="195" t="s">
        <v>89</v>
      </c>
      <c r="AT280" s="196" t="s">
        <v>78</v>
      </c>
      <c r="AU280" s="196" t="s">
        <v>87</v>
      </c>
      <c r="AY280" s="195" t="s">
        <v>125</v>
      </c>
      <c r="BK280" s="197">
        <f>SUM(BK281:BK285)</f>
        <v>0</v>
      </c>
    </row>
    <row r="281" spans="1:65" s="2" customFormat="1" ht="16.5" customHeight="1">
      <c r="A281" s="31"/>
      <c r="B281" s="32"/>
      <c r="C281" s="200" t="s">
        <v>824</v>
      </c>
      <c r="D281" s="200" t="s">
        <v>128</v>
      </c>
      <c r="E281" s="201" t="s">
        <v>825</v>
      </c>
      <c r="F281" s="202" t="s">
        <v>826</v>
      </c>
      <c r="G281" s="203" t="s">
        <v>171</v>
      </c>
      <c r="H281" s="204">
        <v>128</v>
      </c>
      <c r="I281" s="205"/>
      <c r="J281" s="206">
        <f>ROUND(I281*H281,2)</f>
        <v>0</v>
      </c>
      <c r="K281" s="202" t="s">
        <v>1</v>
      </c>
      <c r="L281" s="36"/>
      <c r="M281" s="207" t="s">
        <v>1</v>
      </c>
      <c r="N281" s="208" t="s">
        <v>44</v>
      </c>
      <c r="O281" s="68"/>
      <c r="P281" s="209">
        <f>O281*H281</f>
        <v>0</v>
      </c>
      <c r="Q281" s="209">
        <v>6.6960000000000006E-2</v>
      </c>
      <c r="R281" s="209">
        <f>Q281*H281</f>
        <v>8.5708800000000007</v>
      </c>
      <c r="S281" s="209">
        <v>0</v>
      </c>
      <c r="T281" s="210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11" t="s">
        <v>225</v>
      </c>
      <c r="AT281" s="211" t="s">
        <v>128</v>
      </c>
      <c r="AU281" s="211" t="s">
        <v>89</v>
      </c>
      <c r="AY281" s="14" t="s">
        <v>125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4" t="s">
        <v>87</v>
      </c>
      <c r="BK281" s="212">
        <f>ROUND(I281*H281,2)</f>
        <v>0</v>
      </c>
      <c r="BL281" s="14" t="s">
        <v>225</v>
      </c>
      <c r="BM281" s="211" t="s">
        <v>827</v>
      </c>
    </row>
    <row r="282" spans="1:65" s="2" customFormat="1" ht="16.5" customHeight="1">
      <c r="A282" s="31"/>
      <c r="B282" s="32"/>
      <c r="C282" s="200" t="s">
        <v>828</v>
      </c>
      <c r="D282" s="200" t="s">
        <v>128</v>
      </c>
      <c r="E282" s="201" t="s">
        <v>829</v>
      </c>
      <c r="F282" s="202" t="s">
        <v>830</v>
      </c>
      <c r="G282" s="203" t="s">
        <v>175</v>
      </c>
      <c r="H282" s="204">
        <v>11.5</v>
      </c>
      <c r="I282" s="205"/>
      <c r="J282" s="206">
        <f>ROUND(I282*H282,2)</f>
        <v>0</v>
      </c>
      <c r="K282" s="202" t="s">
        <v>167</v>
      </c>
      <c r="L282" s="36"/>
      <c r="M282" s="207" t="s">
        <v>1</v>
      </c>
      <c r="N282" s="208" t="s">
        <v>44</v>
      </c>
      <c r="O282" s="68"/>
      <c r="P282" s="209">
        <f>O282*H282</f>
        <v>0</v>
      </c>
      <c r="Q282" s="209">
        <v>1.451E-2</v>
      </c>
      <c r="R282" s="209">
        <f>Q282*H282</f>
        <v>0.16686500000000001</v>
      </c>
      <c r="S282" s="209">
        <v>0</v>
      </c>
      <c r="T282" s="210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11" t="s">
        <v>225</v>
      </c>
      <c r="AT282" s="211" t="s">
        <v>128</v>
      </c>
      <c r="AU282" s="211" t="s">
        <v>89</v>
      </c>
      <c r="AY282" s="14" t="s">
        <v>125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4" t="s">
        <v>87</v>
      </c>
      <c r="BK282" s="212">
        <f>ROUND(I282*H282,2)</f>
        <v>0</v>
      </c>
      <c r="BL282" s="14" t="s">
        <v>225</v>
      </c>
      <c r="BM282" s="211" t="s">
        <v>831</v>
      </c>
    </row>
    <row r="283" spans="1:65" s="2" customFormat="1" ht="16.5" customHeight="1">
      <c r="A283" s="31"/>
      <c r="B283" s="32"/>
      <c r="C283" s="200" t="s">
        <v>832</v>
      </c>
      <c r="D283" s="200" t="s">
        <v>128</v>
      </c>
      <c r="E283" s="201" t="s">
        <v>833</v>
      </c>
      <c r="F283" s="202" t="s">
        <v>834</v>
      </c>
      <c r="G283" s="203" t="s">
        <v>175</v>
      </c>
      <c r="H283" s="204">
        <v>7.9</v>
      </c>
      <c r="I283" s="205"/>
      <c r="J283" s="206">
        <f>ROUND(I283*H283,2)</f>
        <v>0</v>
      </c>
      <c r="K283" s="202" t="s">
        <v>167</v>
      </c>
      <c r="L283" s="36"/>
      <c r="M283" s="207" t="s">
        <v>1</v>
      </c>
      <c r="N283" s="208" t="s">
        <v>44</v>
      </c>
      <c r="O283" s="68"/>
      <c r="P283" s="209">
        <f>O283*H283</f>
        <v>0</v>
      </c>
      <c r="Q283" s="209">
        <v>3.1660000000000001E-2</v>
      </c>
      <c r="R283" s="209">
        <f>Q283*H283</f>
        <v>0.250114</v>
      </c>
      <c r="S283" s="209">
        <v>0</v>
      </c>
      <c r="T283" s="210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11" t="s">
        <v>225</v>
      </c>
      <c r="AT283" s="211" t="s">
        <v>128</v>
      </c>
      <c r="AU283" s="211" t="s">
        <v>89</v>
      </c>
      <c r="AY283" s="14" t="s">
        <v>125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4" t="s">
        <v>87</v>
      </c>
      <c r="BK283" s="212">
        <f>ROUND(I283*H283,2)</f>
        <v>0</v>
      </c>
      <c r="BL283" s="14" t="s">
        <v>225</v>
      </c>
      <c r="BM283" s="211" t="s">
        <v>835</v>
      </c>
    </row>
    <row r="284" spans="1:65" s="2" customFormat="1" ht="16.5" customHeight="1">
      <c r="A284" s="31"/>
      <c r="B284" s="32"/>
      <c r="C284" s="200" t="s">
        <v>836</v>
      </c>
      <c r="D284" s="200" t="s">
        <v>128</v>
      </c>
      <c r="E284" s="201" t="s">
        <v>837</v>
      </c>
      <c r="F284" s="202" t="s">
        <v>838</v>
      </c>
      <c r="G284" s="203" t="s">
        <v>171</v>
      </c>
      <c r="H284" s="204">
        <v>17</v>
      </c>
      <c r="I284" s="205"/>
      <c r="J284" s="206">
        <f>ROUND(I284*H284,2)</f>
        <v>0</v>
      </c>
      <c r="K284" s="202" t="s">
        <v>1</v>
      </c>
      <c r="L284" s="36"/>
      <c r="M284" s="207" t="s">
        <v>1</v>
      </c>
      <c r="N284" s="208" t="s">
        <v>44</v>
      </c>
      <c r="O284" s="68"/>
      <c r="P284" s="209">
        <f>O284*H284</f>
        <v>0</v>
      </c>
      <c r="Q284" s="209">
        <v>1.451E-2</v>
      </c>
      <c r="R284" s="209">
        <f>Q284*H284</f>
        <v>0.24667</v>
      </c>
      <c r="S284" s="209">
        <v>0</v>
      </c>
      <c r="T284" s="210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11" t="s">
        <v>225</v>
      </c>
      <c r="AT284" s="211" t="s">
        <v>128</v>
      </c>
      <c r="AU284" s="211" t="s">
        <v>89</v>
      </c>
      <c r="AY284" s="14" t="s">
        <v>125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4" t="s">
        <v>87</v>
      </c>
      <c r="BK284" s="212">
        <f>ROUND(I284*H284,2)</f>
        <v>0</v>
      </c>
      <c r="BL284" s="14" t="s">
        <v>225</v>
      </c>
      <c r="BM284" s="211" t="s">
        <v>839</v>
      </c>
    </row>
    <row r="285" spans="1:65" s="2" customFormat="1" ht="16.5" customHeight="1">
      <c r="A285" s="31"/>
      <c r="B285" s="32"/>
      <c r="C285" s="200" t="s">
        <v>840</v>
      </c>
      <c r="D285" s="200" t="s">
        <v>128</v>
      </c>
      <c r="E285" s="201" t="s">
        <v>841</v>
      </c>
      <c r="F285" s="202" t="s">
        <v>842</v>
      </c>
      <c r="G285" s="203" t="s">
        <v>669</v>
      </c>
      <c r="H285" s="232"/>
      <c r="I285" s="205"/>
      <c r="J285" s="206">
        <f>ROUND(I285*H285,2)</f>
        <v>0</v>
      </c>
      <c r="K285" s="202" t="s">
        <v>167</v>
      </c>
      <c r="L285" s="36"/>
      <c r="M285" s="207" t="s">
        <v>1</v>
      </c>
      <c r="N285" s="208" t="s">
        <v>44</v>
      </c>
      <c r="O285" s="68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11" t="s">
        <v>225</v>
      </c>
      <c r="AT285" s="211" t="s">
        <v>128</v>
      </c>
      <c r="AU285" s="211" t="s">
        <v>89</v>
      </c>
      <c r="AY285" s="14" t="s">
        <v>125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4" t="s">
        <v>87</v>
      </c>
      <c r="BK285" s="212">
        <f>ROUND(I285*H285,2)</f>
        <v>0</v>
      </c>
      <c r="BL285" s="14" t="s">
        <v>225</v>
      </c>
      <c r="BM285" s="211" t="s">
        <v>843</v>
      </c>
    </row>
    <row r="286" spans="1:65" s="12" customFormat="1" ht="22.9" customHeight="1">
      <c r="B286" s="184"/>
      <c r="C286" s="185"/>
      <c r="D286" s="186" t="s">
        <v>78</v>
      </c>
      <c r="E286" s="198" t="s">
        <v>844</v>
      </c>
      <c r="F286" s="198" t="s">
        <v>845</v>
      </c>
      <c r="G286" s="185"/>
      <c r="H286" s="185"/>
      <c r="I286" s="188"/>
      <c r="J286" s="199">
        <f>BK286</f>
        <v>0</v>
      </c>
      <c r="K286" s="185"/>
      <c r="L286" s="190"/>
      <c r="M286" s="191"/>
      <c r="N286" s="192"/>
      <c r="O286" s="192"/>
      <c r="P286" s="193">
        <f>SUM(P287:P298)</f>
        <v>0</v>
      </c>
      <c r="Q286" s="192"/>
      <c r="R286" s="193">
        <f>SUM(R287:R298)</f>
        <v>0</v>
      </c>
      <c r="S286" s="192"/>
      <c r="T286" s="194">
        <f>SUM(T287:T298)</f>
        <v>0</v>
      </c>
      <c r="AR286" s="195" t="s">
        <v>89</v>
      </c>
      <c r="AT286" s="196" t="s">
        <v>78</v>
      </c>
      <c r="AU286" s="196" t="s">
        <v>87</v>
      </c>
      <c r="AY286" s="195" t="s">
        <v>125</v>
      </c>
      <c r="BK286" s="197">
        <f>SUM(BK287:BK298)</f>
        <v>0</v>
      </c>
    </row>
    <row r="287" spans="1:65" s="2" customFormat="1" ht="24">
      <c r="A287" s="31"/>
      <c r="B287" s="32"/>
      <c r="C287" s="200" t="s">
        <v>846</v>
      </c>
      <c r="D287" s="200" t="s">
        <v>128</v>
      </c>
      <c r="E287" s="201" t="s">
        <v>847</v>
      </c>
      <c r="F287" s="202" t="s">
        <v>848</v>
      </c>
      <c r="G287" s="203" t="s">
        <v>181</v>
      </c>
      <c r="H287" s="204">
        <v>3</v>
      </c>
      <c r="I287" s="205"/>
      <c r="J287" s="206">
        <f t="shared" ref="J287:J298" si="80">ROUND(I287*H287,2)</f>
        <v>0</v>
      </c>
      <c r="K287" s="202" t="s">
        <v>1</v>
      </c>
      <c r="L287" s="36"/>
      <c r="M287" s="207" t="s">
        <v>1</v>
      </c>
      <c r="N287" s="208" t="s">
        <v>44</v>
      </c>
      <c r="O287" s="68"/>
      <c r="P287" s="209">
        <f t="shared" ref="P287:P298" si="81">O287*H287</f>
        <v>0</v>
      </c>
      <c r="Q287" s="209">
        <v>0</v>
      </c>
      <c r="R287" s="209">
        <f t="shared" ref="R287:R298" si="82">Q287*H287</f>
        <v>0</v>
      </c>
      <c r="S287" s="209">
        <v>0</v>
      </c>
      <c r="T287" s="210">
        <f t="shared" ref="T287:T298" si="83"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11" t="s">
        <v>225</v>
      </c>
      <c r="AT287" s="211" t="s">
        <v>128</v>
      </c>
      <c r="AU287" s="211" t="s">
        <v>89</v>
      </c>
      <c r="AY287" s="14" t="s">
        <v>125</v>
      </c>
      <c r="BE287" s="212">
        <f t="shared" ref="BE287:BE298" si="84">IF(N287="základní",J287,0)</f>
        <v>0</v>
      </c>
      <c r="BF287" s="212">
        <f t="shared" ref="BF287:BF298" si="85">IF(N287="snížená",J287,0)</f>
        <v>0</v>
      </c>
      <c r="BG287" s="212">
        <f t="shared" ref="BG287:BG298" si="86">IF(N287="zákl. přenesená",J287,0)</f>
        <v>0</v>
      </c>
      <c r="BH287" s="212">
        <f t="shared" ref="BH287:BH298" si="87">IF(N287="sníž. přenesená",J287,0)</f>
        <v>0</v>
      </c>
      <c r="BI287" s="212">
        <f t="shared" ref="BI287:BI298" si="88">IF(N287="nulová",J287,0)</f>
        <v>0</v>
      </c>
      <c r="BJ287" s="14" t="s">
        <v>87</v>
      </c>
      <c r="BK287" s="212">
        <f t="shared" ref="BK287:BK298" si="89">ROUND(I287*H287,2)</f>
        <v>0</v>
      </c>
      <c r="BL287" s="14" t="s">
        <v>225</v>
      </c>
      <c r="BM287" s="211" t="s">
        <v>849</v>
      </c>
    </row>
    <row r="288" spans="1:65" s="2" customFormat="1" ht="24">
      <c r="A288" s="31"/>
      <c r="B288" s="32"/>
      <c r="C288" s="200" t="s">
        <v>850</v>
      </c>
      <c r="D288" s="200" t="s">
        <v>128</v>
      </c>
      <c r="E288" s="201" t="s">
        <v>851</v>
      </c>
      <c r="F288" s="202" t="s">
        <v>852</v>
      </c>
      <c r="G288" s="203" t="s">
        <v>181</v>
      </c>
      <c r="H288" s="204">
        <v>11</v>
      </c>
      <c r="I288" s="205"/>
      <c r="J288" s="206">
        <f t="shared" si="80"/>
        <v>0</v>
      </c>
      <c r="K288" s="202" t="s">
        <v>1</v>
      </c>
      <c r="L288" s="36"/>
      <c r="M288" s="207" t="s">
        <v>1</v>
      </c>
      <c r="N288" s="208" t="s">
        <v>44</v>
      </c>
      <c r="O288" s="68"/>
      <c r="P288" s="209">
        <f t="shared" si="81"/>
        <v>0</v>
      </c>
      <c r="Q288" s="209">
        <v>0</v>
      </c>
      <c r="R288" s="209">
        <f t="shared" si="82"/>
        <v>0</v>
      </c>
      <c r="S288" s="209">
        <v>0</v>
      </c>
      <c r="T288" s="210">
        <f t="shared" si="8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11" t="s">
        <v>225</v>
      </c>
      <c r="AT288" s="211" t="s">
        <v>128</v>
      </c>
      <c r="AU288" s="211" t="s">
        <v>89</v>
      </c>
      <c r="AY288" s="14" t="s">
        <v>125</v>
      </c>
      <c r="BE288" s="212">
        <f t="shared" si="84"/>
        <v>0</v>
      </c>
      <c r="BF288" s="212">
        <f t="shared" si="85"/>
        <v>0</v>
      </c>
      <c r="BG288" s="212">
        <f t="shared" si="86"/>
        <v>0</v>
      </c>
      <c r="BH288" s="212">
        <f t="shared" si="87"/>
        <v>0</v>
      </c>
      <c r="BI288" s="212">
        <f t="shared" si="88"/>
        <v>0</v>
      </c>
      <c r="BJ288" s="14" t="s">
        <v>87</v>
      </c>
      <c r="BK288" s="212">
        <f t="shared" si="89"/>
        <v>0</v>
      </c>
      <c r="BL288" s="14" t="s">
        <v>225</v>
      </c>
      <c r="BM288" s="211" t="s">
        <v>853</v>
      </c>
    </row>
    <row r="289" spans="1:65" s="2" customFormat="1" ht="24">
      <c r="A289" s="31"/>
      <c r="B289" s="32"/>
      <c r="C289" s="200" t="s">
        <v>854</v>
      </c>
      <c r="D289" s="200" t="s">
        <v>128</v>
      </c>
      <c r="E289" s="201" t="s">
        <v>855</v>
      </c>
      <c r="F289" s="202" t="s">
        <v>856</v>
      </c>
      <c r="G289" s="203" t="s">
        <v>181</v>
      </c>
      <c r="H289" s="204">
        <v>2</v>
      </c>
      <c r="I289" s="205"/>
      <c r="J289" s="206">
        <f t="shared" si="80"/>
        <v>0</v>
      </c>
      <c r="K289" s="202" t="s">
        <v>1</v>
      </c>
      <c r="L289" s="36"/>
      <c r="M289" s="207" t="s">
        <v>1</v>
      </c>
      <c r="N289" s="208" t="s">
        <v>44</v>
      </c>
      <c r="O289" s="68"/>
      <c r="P289" s="209">
        <f t="shared" si="81"/>
        <v>0</v>
      </c>
      <c r="Q289" s="209">
        <v>0</v>
      </c>
      <c r="R289" s="209">
        <f t="shared" si="82"/>
        <v>0</v>
      </c>
      <c r="S289" s="209">
        <v>0</v>
      </c>
      <c r="T289" s="210">
        <f t="shared" si="8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11" t="s">
        <v>225</v>
      </c>
      <c r="AT289" s="211" t="s">
        <v>128</v>
      </c>
      <c r="AU289" s="211" t="s">
        <v>89</v>
      </c>
      <c r="AY289" s="14" t="s">
        <v>125</v>
      </c>
      <c r="BE289" s="212">
        <f t="shared" si="84"/>
        <v>0</v>
      </c>
      <c r="BF289" s="212">
        <f t="shared" si="85"/>
        <v>0</v>
      </c>
      <c r="BG289" s="212">
        <f t="shared" si="86"/>
        <v>0</v>
      </c>
      <c r="BH289" s="212">
        <f t="shared" si="87"/>
        <v>0</v>
      </c>
      <c r="BI289" s="212">
        <f t="shared" si="88"/>
        <v>0</v>
      </c>
      <c r="BJ289" s="14" t="s">
        <v>87</v>
      </c>
      <c r="BK289" s="212">
        <f t="shared" si="89"/>
        <v>0</v>
      </c>
      <c r="BL289" s="14" t="s">
        <v>225</v>
      </c>
      <c r="BM289" s="211" t="s">
        <v>857</v>
      </c>
    </row>
    <row r="290" spans="1:65" s="2" customFormat="1" ht="24">
      <c r="A290" s="31"/>
      <c r="B290" s="32"/>
      <c r="C290" s="200" t="s">
        <v>858</v>
      </c>
      <c r="D290" s="200" t="s">
        <v>128</v>
      </c>
      <c r="E290" s="201" t="s">
        <v>859</v>
      </c>
      <c r="F290" s="202" t="s">
        <v>860</v>
      </c>
      <c r="G290" s="203" t="s">
        <v>181</v>
      </c>
      <c r="H290" s="204">
        <v>2</v>
      </c>
      <c r="I290" s="205"/>
      <c r="J290" s="206">
        <f t="shared" si="80"/>
        <v>0</v>
      </c>
      <c r="K290" s="202" t="s">
        <v>1</v>
      </c>
      <c r="L290" s="36"/>
      <c r="M290" s="207" t="s">
        <v>1</v>
      </c>
      <c r="N290" s="208" t="s">
        <v>44</v>
      </c>
      <c r="O290" s="68"/>
      <c r="P290" s="209">
        <f t="shared" si="81"/>
        <v>0</v>
      </c>
      <c r="Q290" s="209">
        <v>0</v>
      </c>
      <c r="R290" s="209">
        <f t="shared" si="82"/>
        <v>0</v>
      </c>
      <c r="S290" s="209">
        <v>0</v>
      </c>
      <c r="T290" s="210">
        <f t="shared" si="8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11" t="s">
        <v>225</v>
      </c>
      <c r="AT290" s="211" t="s">
        <v>128</v>
      </c>
      <c r="AU290" s="211" t="s">
        <v>89</v>
      </c>
      <c r="AY290" s="14" t="s">
        <v>125</v>
      </c>
      <c r="BE290" s="212">
        <f t="shared" si="84"/>
        <v>0</v>
      </c>
      <c r="BF290" s="212">
        <f t="shared" si="85"/>
        <v>0</v>
      </c>
      <c r="BG290" s="212">
        <f t="shared" si="86"/>
        <v>0</v>
      </c>
      <c r="BH290" s="212">
        <f t="shared" si="87"/>
        <v>0</v>
      </c>
      <c r="BI290" s="212">
        <f t="shared" si="88"/>
        <v>0</v>
      </c>
      <c r="BJ290" s="14" t="s">
        <v>87</v>
      </c>
      <c r="BK290" s="212">
        <f t="shared" si="89"/>
        <v>0</v>
      </c>
      <c r="BL290" s="14" t="s">
        <v>225</v>
      </c>
      <c r="BM290" s="211" t="s">
        <v>861</v>
      </c>
    </row>
    <row r="291" spans="1:65" s="2" customFormat="1" ht="24">
      <c r="A291" s="31"/>
      <c r="B291" s="32"/>
      <c r="C291" s="200" t="s">
        <v>862</v>
      </c>
      <c r="D291" s="200" t="s">
        <v>128</v>
      </c>
      <c r="E291" s="201" t="s">
        <v>863</v>
      </c>
      <c r="F291" s="202" t="s">
        <v>864</v>
      </c>
      <c r="G291" s="203" t="s">
        <v>181</v>
      </c>
      <c r="H291" s="204">
        <v>1</v>
      </c>
      <c r="I291" s="205"/>
      <c r="J291" s="206">
        <f t="shared" si="80"/>
        <v>0</v>
      </c>
      <c r="K291" s="202" t="s">
        <v>1</v>
      </c>
      <c r="L291" s="36"/>
      <c r="M291" s="207" t="s">
        <v>1</v>
      </c>
      <c r="N291" s="208" t="s">
        <v>44</v>
      </c>
      <c r="O291" s="68"/>
      <c r="P291" s="209">
        <f t="shared" si="81"/>
        <v>0</v>
      </c>
      <c r="Q291" s="209">
        <v>0</v>
      </c>
      <c r="R291" s="209">
        <f t="shared" si="82"/>
        <v>0</v>
      </c>
      <c r="S291" s="209">
        <v>0</v>
      </c>
      <c r="T291" s="210">
        <f t="shared" si="8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11" t="s">
        <v>225</v>
      </c>
      <c r="AT291" s="211" t="s">
        <v>128</v>
      </c>
      <c r="AU291" s="211" t="s">
        <v>89</v>
      </c>
      <c r="AY291" s="14" t="s">
        <v>125</v>
      </c>
      <c r="BE291" s="212">
        <f t="shared" si="84"/>
        <v>0</v>
      </c>
      <c r="BF291" s="212">
        <f t="shared" si="85"/>
        <v>0</v>
      </c>
      <c r="BG291" s="212">
        <f t="shared" si="86"/>
        <v>0</v>
      </c>
      <c r="BH291" s="212">
        <f t="shared" si="87"/>
        <v>0</v>
      </c>
      <c r="BI291" s="212">
        <f t="shared" si="88"/>
        <v>0</v>
      </c>
      <c r="BJ291" s="14" t="s">
        <v>87</v>
      </c>
      <c r="BK291" s="212">
        <f t="shared" si="89"/>
        <v>0</v>
      </c>
      <c r="BL291" s="14" t="s">
        <v>225</v>
      </c>
      <c r="BM291" s="211" t="s">
        <v>865</v>
      </c>
    </row>
    <row r="292" spans="1:65" s="2" customFormat="1" ht="36">
      <c r="A292" s="31"/>
      <c r="B292" s="32"/>
      <c r="C292" s="200" t="s">
        <v>866</v>
      </c>
      <c r="D292" s="200" t="s">
        <v>128</v>
      </c>
      <c r="E292" s="201" t="s">
        <v>867</v>
      </c>
      <c r="F292" s="202" t="s">
        <v>868</v>
      </c>
      <c r="G292" s="203" t="s">
        <v>181</v>
      </c>
      <c r="H292" s="204">
        <v>1</v>
      </c>
      <c r="I292" s="205"/>
      <c r="J292" s="206">
        <f t="shared" si="80"/>
        <v>0</v>
      </c>
      <c r="K292" s="202" t="s">
        <v>1</v>
      </c>
      <c r="L292" s="36"/>
      <c r="M292" s="207" t="s">
        <v>1</v>
      </c>
      <c r="N292" s="208" t="s">
        <v>44</v>
      </c>
      <c r="O292" s="68"/>
      <c r="P292" s="209">
        <f t="shared" si="81"/>
        <v>0</v>
      </c>
      <c r="Q292" s="209">
        <v>0</v>
      </c>
      <c r="R292" s="209">
        <f t="shared" si="82"/>
        <v>0</v>
      </c>
      <c r="S292" s="209">
        <v>0</v>
      </c>
      <c r="T292" s="210">
        <f t="shared" si="8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11" t="s">
        <v>225</v>
      </c>
      <c r="AT292" s="211" t="s">
        <v>128</v>
      </c>
      <c r="AU292" s="211" t="s">
        <v>89</v>
      </c>
      <c r="AY292" s="14" t="s">
        <v>125</v>
      </c>
      <c r="BE292" s="212">
        <f t="shared" si="84"/>
        <v>0</v>
      </c>
      <c r="BF292" s="212">
        <f t="shared" si="85"/>
        <v>0</v>
      </c>
      <c r="BG292" s="212">
        <f t="shared" si="86"/>
        <v>0</v>
      </c>
      <c r="BH292" s="212">
        <f t="shared" si="87"/>
        <v>0</v>
      </c>
      <c r="BI292" s="212">
        <f t="shared" si="88"/>
        <v>0</v>
      </c>
      <c r="BJ292" s="14" t="s">
        <v>87</v>
      </c>
      <c r="BK292" s="212">
        <f t="shared" si="89"/>
        <v>0</v>
      </c>
      <c r="BL292" s="14" t="s">
        <v>225</v>
      </c>
      <c r="BM292" s="211" t="s">
        <v>869</v>
      </c>
    </row>
    <row r="293" spans="1:65" s="2" customFormat="1" ht="24">
      <c r="A293" s="31"/>
      <c r="B293" s="32"/>
      <c r="C293" s="200" t="s">
        <v>870</v>
      </c>
      <c r="D293" s="200" t="s">
        <v>128</v>
      </c>
      <c r="E293" s="201" t="s">
        <v>871</v>
      </c>
      <c r="F293" s="202" t="s">
        <v>872</v>
      </c>
      <c r="G293" s="203" t="s">
        <v>181</v>
      </c>
      <c r="H293" s="204">
        <v>1</v>
      </c>
      <c r="I293" s="205"/>
      <c r="J293" s="206">
        <f t="shared" si="80"/>
        <v>0</v>
      </c>
      <c r="K293" s="202" t="s">
        <v>1</v>
      </c>
      <c r="L293" s="36"/>
      <c r="M293" s="207" t="s">
        <v>1</v>
      </c>
      <c r="N293" s="208" t="s">
        <v>44</v>
      </c>
      <c r="O293" s="68"/>
      <c r="P293" s="209">
        <f t="shared" si="81"/>
        <v>0</v>
      </c>
      <c r="Q293" s="209">
        <v>0</v>
      </c>
      <c r="R293" s="209">
        <f t="shared" si="82"/>
        <v>0</v>
      </c>
      <c r="S293" s="209">
        <v>0</v>
      </c>
      <c r="T293" s="210">
        <f t="shared" si="8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11" t="s">
        <v>225</v>
      </c>
      <c r="AT293" s="211" t="s">
        <v>128</v>
      </c>
      <c r="AU293" s="211" t="s">
        <v>89</v>
      </c>
      <c r="AY293" s="14" t="s">
        <v>125</v>
      </c>
      <c r="BE293" s="212">
        <f t="shared" si="84"/>
        <v>0</v>
      </c>
      <c r="BF293" s="212">
        <f t="shared" si="85"/>
        <v>0</v>
      </c>
      <c r="BG293" s="212">
        <f t="shared" si="86"/>
        <v>0</v>
      </c>
      <c r="BH293" s="212">
        <f t="shared" si="87"/>
        <v>0</v>
      </c>
      <c r="BI293" s="212">
        <f t="shared" si="88"/>
        <v>0</v>
      </c>
      <c r="BJ293" s="14" t="s">
        <v>87</v>
      </c>
      <c r="BK293" s="212">
        <f t="shared" si="89"/>
        <v>0</v>
      </c>
      <c r="BL293" s="14" t="s">
        <v>225</v>
      </c>
      <c r="BM293" s="211" t="s">
        <v>873</v>
      </c>
    </row>
    <row r="294" spans="1:65" s="2" customFormat="1" ht="24">
      <c r="A294" s="31"/>
      <c r="B294" s="32"/>
      <c r="C294" s="200" t="s">
        <v>874</v>
      </c>
      <c r="D294" s="200" t="s">
        <v>128</v>
      </c>
      <c r="E294" s="201" t="s">
        <v>875</v>
      </c>
      <c r="F294" s="202" t="s">
        <v>876</v>
      </c>
      <c r="G294" s="203" t="s">
        <v>181</v>
      </c>
      <c r="H294" s="204">
        <v>1</v>
      </c>
      <c r="I294" s="205"/>
      <c r="J294" s="206">
        <f t="shared" si="80"/>
        <v>0</v>
      </c>
      <c r="K294" s="202" t="s">
        <v>1</v>
      </c>
      <c r="L294" s="36"/>
      <c r="M294" s="207" t="s">
        <v>1</v>
      </c>
      <c r="N294" s="208" t="s">
        <v>44</v>
      </c>
      <c r="O294" s="68"/>
      <c r="P294" s="209">
        <f t="shared" si="81"/>
        <v>0</v>
      </c>
      <c r="Q294" s="209">
        <v>0</v>
      </c>
      <c r="R294" s="209">
        <f t="shared" si="82"/>
        <v>0</v>
      </c>
      <c r="S294" s="209">
        <v>0</v>
      </c>
      <c r="T294" s="210">
        <f t="shared" si="8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11" t="s">
        <v>225</v>
      </c>
      <c r="AT294" s="211" t="s">
        <v>128</v>
      </c>
      <c r="AU294" s="211" t="s">
        <v>89</v>
      </c>
      <c r="AY294" s="14" t="s">
        <v>125</v>
      </c>
      <c r="BE294" s="212">
        <f t="shared" si="84"/>
        <v>0</v>
      </c>
      <c r="BF294" s="212">
        <f t="shared" si="85"/>
        <v>0</v>
      </c>
      <c r="BG294" s="212">
        <f t="shared" si="86"/>
        <v>0</v>
      </c>
      <c r="BH294" s="212">
        <f t="shared" si="87"/>
        <v>0</v>
      </c>
      <c r="BI294" s="212">
        <f t="shared" si="88"/>
        <v>0</v>
      </c>
      <c r="BJ294" s="14" t="s">
        <v>87</v>
      </c>
      <c r="BK294" s="212">
        <f t="shared" si="89"/>
        <v>0</v>
      </c>
      <c r="BL294" s="14" t="s">
        <v>225</v>
      </c>
      <c r="BM294" s="211" t="s">
        <v>877</v>
      </c>
    </row>
    <row r="295" spans="1:65" s="2" customFormat="1" ht="24">
      <c r="A295" s="31"/>
      <c r="B295" s="32"/>
      <c r="C295" s="200" t="s">
        <v>878</v>
      </c>
      <c r="D295" s="200" t="s">
        <v>128</v>
      </c>
      <c r="E295" s="201" t="s">
        <v>879</v>
      </c>
      <c r="F295" s="202" t="s">
        <v>880</v>
      </c>
      <c r="G295" s="203" t="s">
        <v>175</v>
      </c>
      <c r="H295" s="204">
        <v>3</v>
      </c>
      <c r="I295" s="205"/>
      <c r="J295" s="206">
        <f t="shared" si="80"/>
        <v>0</v>
      </c>
      <c r="K295" s="202" t="s">
        <v>1</v>
      </c>
      <c r="L295" s="36"/>
      <c r="M295" s="207" t="s">
        <v>1</v>
      </c>
      <c r="N295" s="208" t="s">
        <v>44</v>
      </c>
      <c r="O295" s="68"/>
      <c r="P295" s="209">
        <f t="shared" si="81"/>
        <v>0</v>
      </c>
      <c r="Q295" s="209">
        <v>0</v>
      </c>
      <c r="R295" s="209">
        <f t="shared" si="82"/>
        <v>0</v>
      </c>
      <c r="S295" s="209">
        <v>0</v>
      </c>
      <c r="T295" s="210">
        <f t="shared" si="8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11" t="s">
        <v>225</v>
      </c>
      <c r="AT295" s="211" t="s">
        <v>128</v>
      </c>
      <c r="AU295" s="211" t="s">
        <v>89</v>
      </c>
      <c r="AY295" s="14" t="s">
        <v>125</v>
      </c>
      <c r="BE295" s="212">
        <f t="shared" si="84"/>
        <v>0</v>
      </c>
      <c r="BF295" s="212">
        <f t="shared" si="85"/>
        <v>0</v>
      </c>
      <c r="BG295" s="212">
        <f t="shared" si="86"/>
        <v>0</v>
      </c>
      <c r="BH295" s="212">
        <f t="shared" si="87"/>
        <v>0</v>
      </c>
      <c r="BI295" s="212">
        <f t="shared" si="88"/>
        <v>0</v>
      </c>
      <c r="BJ295" s="14" t="s">
        <v>87</v>
      </c>
      <c r="BK295" s="212">
        <f t="shared" si="89"/>
        <v>0</v>
      </c>
      <c r="BL295" s="14" t="s">
        <v>225</v>
      </c>
      <c r="BM295" s="211" t="s">
        <v>881</v>
      </c>
    </row>
    <row r="296" spans="1:65" s="2" customFormat="1" ht="24">
      <c r="A296" s="31"/>
      <c r="B296" s="32"/>
      <c r="C296" s="200" t="s">
        <v>882</v>
      </c>
      <c r="D296" s="200" t="s">
        <v>128</v>
      </c>
      <c r="E296" s="201" t="s">
        <v>883</v>
      </c>
      <c r="F296" s="202" t="s">
        <v>884</v>
      </c>
      <c r="G296" s="203" t="s">
        <v>175</v>
      </c>
      <c r="H296" s="204">
        <v>13.5</v>
      </c>
      <c r="I296" s="205"/>
      <c r="J296" s="206">
        <f t="shared" si="80"/>
        <v>0</v>
      </c>
      <c r="K296" s="202" t="s">
        <v>1</v>
      </c>
      <c r="L296" s="36"/>
      <c r="M296" s="207" t="s">
        <v>1</v>
      </c>
      <c r="N296" s="208" t="s">
        <v>44</v>
      </c>
      <c r="O296" s="68"/>
      <c r="P296" s="209">
        <f t="shared" si="81"/>
        <v>0</v>
      </c>
      <c r="Q296" s="209">
        <v>0</v>
      </c>
      <c r="R296" s="209">
        <f t="shared" si="82"/>
        <v>0</v>
      </c>
      <c r="S296" s="209">
        <v>0</v>
      </c>
      <c r="T296" s="210">
        <f t="shared" si="8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11" t="s">
        <v>225</v>
      </c>
      <c r="AT296" s="211" t="s">
        <v>128</v>
      </c>
      <c r="AU296" s="211" t="s">
        <v>89</v>
      </c>
      <c r="AY296" s="14" t="s">
        <v>125</v>
      </c>
      <c r="BE296" s="212">
        <f t="shared" si="84"/>
        <v>0</v>
      </c>
      <c r="BF296" s="212">
        <f t="shared" si="85"/>
        <v>0</v>
      </c>
      <c r="BG296" s="212">
        <f t="shared" si="86"/>
        <v>0</v>
      </c>
      <c r="BH296" s="212">
        <f t="shared" si="87"/>
        <v>0</v>
      </c>
      <c r="BI296" s="212">
        <f t="shared" si="88"/>
        <v>0</v>
      </c>
      <c r="BJ296" s="14" t="s">
        <v>87</v>
      </c>
      <c r="BK296" s="212">
        <f t="shared" si="89"/>
        <v>0</v>
      </c>
      <c r="BL296" s="14" t="s">
        <v>225</v>
      </c>
      <c r="BM296" s="211" t="s">
        <v>885</v>
      </c>
    </row>
    <row r="297" spans="1:65" s="2" customFormat="1" ht="24">
      <c r="A297" s="31"/>
      <c r="B297" s="32"/>
      <c r="C297" s="200" t="s">
        <v>886</v>
      </c>
      <c r="D297" s="200" t="s">
        <v>128</v>
      </c>
      <c r="E297" s="201" t="s">
        <v>887</v>
      </c>
      <c r="F297" s="202" t="s">
        <v>888</v>
      </c>
      <c r="G297" s="203" t="s">
        <v>175</v>
      </c>
      <c r="H297" s="204">
        <v>1</v>
      </c>
      <c r="I297" s="205"/>
      <c r="J297" s="206">
        <f t="shared" si="80"/>
        <v>0</v>
      </c>
      <c r="K297" s="202" t="s">
        <v>1</v>
      </c>
      <c r="L297" s="36"/>
      <c r="M297" s="207" t="s">
        <v>1</v>
      </c>
      <c r="N297" s="208" t="s">
        <v>44</v>
      </c>
      <c r="O297" s="68"/>
      <c r="P297" s="209">
        <f t="shared" si="81"/>
        <v>0</v>
      </c>
      <c r="Q297" s="209">
        <v>0</v>
      </c>
      <c r="R297" s="209">
        <f t="shared" si="82"/>
        <v>0</v>
      </c>
      <c r="S297" s="209">
        <v>0</v>
      </c>
      <c r="T297" s="210">
        <f t="shared" si="8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11" t="s">
        <v>225</v>
      </c>
      <c r="AT297" s="211" t="s">
        <v>128</v>
      </c>
      <c r="AU297" s="211" t="s">
        <v>89</v>
      </c>
      <c r="AY297" s="14" t="s">
        <v>125</v>
      </c>
      <c r="BE297" s="212">
        <f t="shared" si="84"/>
        <v>0</v>
      </c>
      <c r="BF297" s="212">
        <f t="shared" si="85"/>
        <v>0</v>
      </c>
      <c r="BG297" s="212">
        <f t="shared" si="86"/>
        <v>0</v>
      </c>
      <c r="BH297" s="212">
        <f t="shared" si="87"/>
        <v>0</v>
      </c>
      <c r="BI297" s="212">
        <f t="shared" si="88"/>
        <v>0</v>
      </c>
      <c r="BJ297" s="14" t="s">
        <v>87</v>
      </c>
      <c r="BK297" s="212">
        <f t="shared" si="89"/>
        <v>0</v>
      </c>
      <c r="BL297" s="14" t="s">
        <v>225</v>
      </c>
      <c r="BM297" s="211" t="s">
        <v>889</v>
      </c>
    </row>
    <row r="298" spans="1:65" s="2" customFormat="1" ht="16.5" customHeight="1">
      <c r="A298" s="31"/>
      <c r="B298" s="32"/>
      <c r="C298" s="200" t="s">
        <v>890</v>
      </c>
      <c r="D298" s="200" t="s">
        <v>128</v>
      </c>
      <c r="E298" s="201" t="s">
        <v>891</v>
      </c>
      <c r="F298" s="202" t="s">
        <v>892</v>
      </c>
      <c r="G298" s="203" t="s">
        <v>669</v>
      </c>
      <c r="H298" s="232"/>
      <c r="I298" s="205"/>
      <c r="J298" s="206">
        <f t="shared" si="80"/>
        <v>0</v>
      </c>
      <c r="K298" s="202" t="s">
        <v>167</v>
      </c>
      <c r="L298" s="36"/>
      <c r="M298" s="207" t="s">
        <v>1</v>
      </c>
      <c r="N298" s="208" t="s">
        <v>44</v>
      </c>
      <c r="O298" s="68"/>
      <c r="P298" s="209">
        <f t="shared" si="81"/>
        <v>0</v>
      </c>
      <c r="Q298" s="209">
        <v>0</v>
      </c>
      <c r="R298" s="209">
        <f t="shared" si="82"/>
        <v>0</v>
      </c>
      <c r="S298" s="209">
        <v>0</v>
      </c>
      <c r="T298" s="210">
        <f t="shared" si="8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211" t="s">
        <v>225</v>
      </c>
      <c r="AT298" s="211" t="s">
        <v>128</v>
      </c>
      <c r="AU298" s="211" t="s">
        <v>89</v>
      </c>
      <c r="AY298" s="14" t="s">
        <v>125</v>
      </c>
      <c r="BE298" s="212">
        <f t="shared" si="84"/>
        <v>0</v>
      </c>
      <c r="BF298" s="212">
        <f t="shared" si="85"/>
        <v>0</v>
      </c>
      <c r="BG298" s="212">
        <f t="shared" si="86"/>
        <v>0</v>
      </c>
      <c r="BH298" s="212">
        <f t="shared" si="87"/>
        <v>0</v>
      </c>
      <c r="BI298" s="212">
        <f t="shared" si="88"/>
        <v>0</v>
      </c>
      <c r="BJ298" s="14" t="s">
        <v>87</v>
      </c>
      <c r="BK298" s="212">
        <f t="shared" si="89"/>
        <v>0</v>
      </c>
      <c r="BL298" s="14" t="s">
        <v>225</v>
      </c>
      <c r="BM298" s="211" t="s">
        <v>893</v>
      </c>
    </row>
    <row r="299" spans="1:65" s="12" customFormat="1" ht="22.9" customHeight="1">
      <c r="B299" s="184"/>
      <c r="C299" s="185"/>
      <c r="D299" s="186" t="s">
        <v>78</v>
      </c>
      <c r="E299" s="198" t="s">
        <v>894</v>
      </c>
      <c r="F299" s="198" t="s">
        <v>895</v>
      </c>
      <c r="G299" s="185"/>
      <c r="H299" s="185"/>
      <c r="I299" s="188"/>
      <c r="J299" s="199">
        <f>BK299</f>
        <v>0</v>
      </c>
      <c r="K299" s="185"/>
      <c r="L299" s="190"/>
      <c r="M299" s="191"/>
      <c r="N299" s="192"/>
      <c r="O299" s="192"/>
      <c r="P299" s="193">
        <f>SUM(P300:P302)</f>
        <v>0</v>
      </c>
      <c r="Q299" s="192"/>
      <c r="R299" s="193">
        <f>SUM(R300:R302)</f>
        <v>4.4999999999999999E-4</v>
      </c>
      <c r="S299" s="192"/>
      <c r="T299" s="194">
        <f>SUM(T300:T302)</f>
        <v>0</v>
      </c>
      <c r="AR299" s="195" t="s">
        <v>89</v>
      </c>
      <c r="AT299" s="196" t="s">
        <v>78</v>
      </c>
      <c r="AU299" s="196" t="s">
        <v>87</v>
      </c>
      <c r="AY299" s="195" t="s">
        <v>125</v>
      </c>
      <c r="BK299" s="197">
        <f>SUM(BK300:BK302)</f>
        <v>0</v>
      </c>
    </row>
    <row r="300" spans="1:65" s="2" customFormat="1" ht="24">
      <c r="A300" s="31"/>
      <c r="B300" s="32"/>
      <c r="C300" s="200" t="s">
        <v>896</v>
      </c>
      <c r="D300" s="200" t="s">
        <v>128</v>
      </c>
      <c r="E300" s="201" t="s">
        <v>897</v>
      </c>
      <c r="F300" s="202" t="s">
        <v>898</v>
      </c>
      <c r="G300" s="203" t="s">
        <v>181</v>
      </c>
      <c r="H300" s="204">
        <v>2</v>
      </c>
      <c r="I300" s="205"/>
      <c r="J300" s="206">
        <f>ROUND(I300*H300,2)</f>
        <v>0</v>
      </c>
      <c r="K300" s="202" t="s">
        <v>1</v>
      </c>
      <c r="L300" s="36"/>
      <c r="M300" s="207" t="s">
        <v>1</v>
      </c>
      <c r="N300" s="208" t="s">
        <v>44</v>
      </c>
      <c r="O300" s="68"/>
      <c r="P300" s="209">
        <f>O300*H300</f>
        <v>0</v>
      </c>
      <c r="Q300" s="209">
        <v>1.4999999999999999E-4</v>
      </c>
      <c r="R300" s="209">
        <f>Q300*H300</f>
        <v>2.9999999999999997E-4</v>
      </c>
      <c r="S300" s="209">
        <v>0</v>
      </c>
      <c r="T300" s="210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211" t="s">
        <v>225</v>
      </c>
      <c r="AT300" s="211" t="s">
        <v>128</v>
      </c>
      <c r="AU300" s="211" t="s">
        <v>89</v>
      </c>
      <c r="AY300" s="14" t="s">
        <v>125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4" t="s">
        <v>87</v>
      </c>
      <c r="BK300" s="212">
        <f>ROUND(I300*H300,2)</f>
        <v>0</v>
      </c>
      <c r="BL300" s="14" t="s">
        <v>225</v>
      </c>
      <c r="BM300" s="211" t="s">
        <v>899</v>
      </c>
    </row>
    <row r="301" spans="1:65" s="2" customFormat="1" ht="24">
      <c r="A301" s="31"/>
      <c r="B301" s="32"/>
      <c r="C301" s="200" t="s">
        <v>900</v>
      </c>
      <c r="D301" s="200" t="s">
        <v>128</v>
      </c>
      <c r="E301" s="201" t="s">
        <v>901</v>
      </c>
      <c r="F301" s="202" t="s">
        <v>902</v>
      </c>
      <c r="G301" s="203" t="s">
        <v>181</v>
      </c>
      <c r="H301" s="204">
        <v>1</v>
      </c>
      <c r="I301" s="205"/>
      <c r="J301" s="206">
        <f>ROUND(I301*H301,2)</f>
        <v>0</v>
      </c>
      <c r="K301" s="202" t="s">
        <v>1</v>
      </c>
      <c r="L301" s="36"/>
      <c r="M301" s="207" t="s">
        <v>1</v>
      </c>
      <c r="N301" s="208" t="s">
        <v>44</v>
      </c>
      <c r="O301" s="68"/>
      <c r="P301" s="209">
        <f>O301*H301</f>
        <v>0</v>
      </c>
      <c r="Q301" s="209">
        <v>1.4999999999999999E-4</v>
      </c>
      <c r="R301" s="209">
        <f>Q301*H301</f>
        <v>1.4999999999999999E-4</v>
      </c>
      <c r="S301" s="209">
        <v>0</v>
      </c>
      <c r="T301" s="210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11" t="s">
        <v>225</v>
      </c>
      <c r="AT301" s="211" t="s">
        <v>128</v>
      </c>
      <c r="AU301" s="211" t="s">
        <v>89</v>
      </c>
      <c r="AY301" s="14" t="s">
        <v>125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4" t="s">
        <v>87</v>
      </c>
      <c r="BK301" s="212">
        <f>ROUND(I301*H301,2)</f>
        <v>0</v>
      </c>
      <c r="BL301" s="14" t="s">
        <v>225</v>
      </c>
      <c r="BM301" s="211" t="s">
        <v>903</v>
      </c>
    </row>
    <row r="302" spans="1:65" s="2" customFormat="1" ht="16.5" customHeight="1">
      <c r="A302" s="31"/>
      <c r="B302" s="32"/>
      <c r="C302" s="200" t="s">
        <v>904</v>
      </c>
      <c r="D302" s="200" t="s">
        <v>128</v>
      </c>
      <c r="E302" s="201" t="s">
        <v>905</v>
      </c>
      <c r="F302" s="202" t="s">
        <v>906</v>
      </c>
      <c r="G302" s="203" t="s">
        <v>669</v>
      </c>
      <c r="H302" s="232"/>
      <c r="I302" s="205"/>
      <c r="J302" s="206">
        <f>ROUND(I302*H302,2)</f>
        <v>0</v>
      </c>
      <c r="K302" s="202" t="s">
        <v>167</v>
      </c>
      <c r="L302" s="36"/>
      <c r="M302" s="207" t="s">
        <v>1</v>
      </c>
      <c r="N302" s="208" t="s">
        <v>44</v>
      </c>
      <c r="O302" s="68"/>
      <c r="P302" s="209">
        <f>O302*H302</f>
        <v>0</v>
      </c>
      <c r="Q302" s="209">
        <v>0</v>
      </c>
      <c r="R302" s="209">
        <f>Q302*H302</f>
        <v>0</v>
      </c>
      <c r="S302" s="209">
        <v>0</v>
      </c>
      <c r="T302" s="210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11" t="s">
        <v>225</v>
      </c>
      <c r="AT302" s="211" t="s">
        <v>128</v>
      </c>
      <c r="AU302" s="211" t="s">
        <v>89</v>
      </c>
      <c r="AY302" s="14" t="s">
        <v>125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4" t="s">
        <v>87</v>
      </c>
      <c r="BK302" s="212">
        <f>ROUND(I302*H302,2)</f>
        <v>0</v>
      </c>
      <c r="BL302" s="14" t="s">
        <v>225</v>
      </c>
      <c r="BM302" s="211" t="s">
        <v>907</v>
      </c>
    </row>
    <row r="303" spans="1:65" s="12" customFormat="1" ht="22.9" customHeight="1">
      <c r="B303" s="184"/>
      <c r="C303" s="185"/>
      <c r="D303" s="186" t="s">
        <v>78</v>
      </c>
      <c r="E303" s="198" t="s">
        <v>908</v>
      </c>
      <c r="F303" s="198" t="s">
        <v>909</v>
      </c>
      <c r="G303" s="185"/>
      <c r="H303" s="185"/>
      <c r="I303" s="188"/>
      <c r="J303" s="199">
        <f>BK303</f>
        <v>0</v>
      </c>
      <c r="K303" s="185"/>
      <c r="L303" s="190"/>
      <c r="M303" s="191"/>
      <c r="N303" s="192"/>
      <c r="O303" s="192"/>
      <c r="P303" s="193">
        <f>SUM(P304:P306)</f>
        <v>0</v>
      </c>
      <c r="Q303" s="192"/>
      <c r="R303" s="193">
        <f>SUM(R304:R306)</f>
        <v>0</v>
      </c>
      <c r="S303" s="192"/>
      <c r="T303" s="194">
        <f>SUM(T304:T306)</f>
        <v>0</v>
      </c>
      <c r="AR303" s="195" t="s">
        <v>89</v>
      </c>
      <c r="AT303" s="196" t="s">
        <v>78</v>
      </c>
      <c r="AU303" s="196" t="s">
        <v>87</v>
      </c>
      <c r="AY303" s="195" t="s">
        <v>125</v>
      </c>
      <c r="BK303" s="197">
        <f>SUM(BK304:BK306)</f>
        <v>0</v>
      </c>
    </row>
    <row r="304" spans="1:65" s="2" customFormat="1" ht="16.5" customHeight="1">
      <c r="A304" s="31"/>
      <c r="B304" s="32"/>
      <c r="C304" s="200" t="s">
        <v>910</v>
      </c>
      <c r="D304" s="200" t="s">
        <v>128</v>
      </c>
      <c r="E304" s="201" t="s">
        <v>911</v>
      </c>
      <c r="F304" s="202" t="s">
        <v>912</v>
      </c>
      <c r="G304" s="203" t="s">
        <v>181</v>
      </c>
      <c r="H304" s="204">
        <v>1</v>
      </c>
      <c r="I304" s="205"/>
      <c r="J304" s="206">
        <f>ROUND(I304*H304,2)</f>
        <v>0</v>
      </c>
      <c r="K304" s="202" t="s">
        <v>1</v>
      </c>
      <c r="L304" s="36"/>
      <c r="M304" s="207" t="s">
        <v>1</v>
      </c>
      <c r="N304" s="208" t="s">
        <v>44</v>
      </c>
      <c r="O304" s="68"/>
      <c r="P304" s="209">
        <f>O304*H304</f>
        <v>0</v>
      </c>
      <c r="Q304" s="209">
        <v>0</v>
      </c>
      <c r="R304" s="209">
        <f>Q304*H304</f>
        <v>0</v>
      </c>
      <c r="S304" s="209">
        <v>0</v>
      </c>
      <c r="T304" s="210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211" t="s">
        <v>225</v>
      </c>
      <c r="AT304" s="211" t="s">
        <v>128</v>
      </c>
      <c r="AU304" s="211" t="s">
        <v>89</v>
      </c>
      <c r="AY304" s="14" t="s">
        <v>125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4" t="s">
        <v>87</v>
      </c>
      <c r="BK304" s="212">
        <f>ROUND(I304*H304,2)</f>
        <v>0</v>
      </c>
      <c r="BL304" s="14" t="s">
        <v>225</v>
      </c>
      <c r="BM304" s="211" t="s">
        <v>913</v>
      </c>
    </row>
    <row r="305" spans="1:65" s="2" customFormat="1" ht="16.5" customHeight="1">
      <c r="A305" s="31"/>
      <c r="B305" s="32"/>
      <c r="C305" s="200" t="s">
        <v>914</v>
      </c>
      <c r="D305" s="200" t="s">
        <v>128</v>
      </c>
      <c r="E305" s="201" t="s">
        <v>915</v>
      </c>
      <c r="F305" s="202" t="s">
        <v>916</v>
      </c>
      <c r="G305" s="203" t="s">
        <v>181</v>
      </c>
      <c r="H305" s="204">
        <v>1</v>
      </c>
      <c r="I305" s="205"/>
      <c r="J305" s="206">
        <f>ROUND(I305*H305,2)</f>
        <v>0</v>
      </c>
      <c r="K305" s="202" t="s">
        <v>1</v>
      </c>
      <c r="L305" s="36"/>
      <c r="M305" s="207" t="s">
        <v>1</v>
      </c>
      <c r="N305" s="208" t="s">
        <v>44</v>
      </c>
      <c r="O305" s="68"/>
      <c r="P305" s="209">
        <f>O305*H305</f>
        <v>0</v>
      </c>
      <c r="Q305" s="209">
        <v>0</v>
      </c>
      <c r="R305" s="209">
        <f>Q305*H305</f>
        <v>0</v>
      </c>
      <c r="S305" s="209">
        <v>0</v>
      </c>
      <c r="T305" s="210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11" t="s">
        <v>225</v>
      </c>
      <c r="AT305" s="211" t="s">
        <v>128</v>
      </c>
      <c r="AU305" s="211" t="s">
        <v>89</v>
      </c>
      <c r="AY305" s="14" t="s">
        <v>125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4" t="s">
        <v>87</v>
      </c>
      <c r="BK305" s="212">
        <f>ROUND(I305*H305,2)</f>
        <v>0</v>
      </c>
      <c r="BL305" s="14" t="s">
        <v>225</v>
      </c>
      <c r="BM305" s="211" t="s">
        <v>917</v>
      </c>
    </row>
    <row r="306" spans="1:65" s="2" customFormat="1" ht="24">
      <c r="A306" s="31"/>
      <c r="B306" s="32"/>
      <c r="C306" s="200" t="s">
        <v>918</v>
      </c>
      <c r="D306" s="200" t="s">
        <v>128</v>
      </c>
      <c r="E306" s="201" t="s">
        <v>919</v>
      </c>
      <c r="F306" s="202" t="s">
        <v>920</v>
      </c>
      <c r="G306" s="203" t="s">
        <v>171</v>
      </c>
      <c r="H306" s="204">
        <v>5.3</v>
      </c>
      <c r="I306" s="205"/>
      <c r="J306" s="206">
        <f>ROUND(I306*H306,2)</f>
        <v>0</v>
      </c>
      <c r="K306" s="202" t="s">
        <v>1</v>
      </c>
      <c r="L306" s="36"/>
      <c r="M306" s="207" t="s">
        <v>1</v>
      </c>
      <c r="N306" s="208" t="s">
        <v>44</v>
      </c>
      <c r="O306" s="68"/>
      <c r="P306" s="209">
        <f>O306*H306</f>
        <v>0</v>
      </c>
      <c r="Q306" s="209">
        <v>0</v>
      </c>
      <c r="R306" s="209">
        <f>Q306*H306</f>
        <v>0</v>
      </c>
      <c r="S306" s="209">
        <v>0</v>
      </c>
      <c r="T306" s="210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11" t="s">
        <v>225</v>
      </c>
      <c r="AT306" s="211" t="s">
        <v>128</v>
      </c>
      <c r="AU306" s="211" t="s">
        <v>89</v>
      </c>
      <c r="AY306" s="14" t="s">
        <v>125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4" t="s">
        <v>87</v>
      </c>
      <c r="BK306" s="212">
        <f>ROUND(I306*H306,2)</f>
        <v>0</v>
      </c>
      <c r="BL306" s="14" t="s">
        <v>225</v>
      </c>
      <c r="BM306" s="211" t="s">
        <v>921</v>
      </c>
    </row>
    <row r="307" spans="1:65" s="12" customFormat="1" ht="22.9" customHeight="1">
      <c r="B307" s="184"/>
      <c r="C307" s="185"/>
      <c r="D307" s="186" t="s">
        <v>78</v>
      </c>
      <c r="E307" s="198" t="s">
        <v>922</v>
      </c>
      <c r="F307" s="198" t="s">
        <v>923</v>
      </c>
      <c r="G307" s="185"/>
      <c r="H307" s="185"/>
      <c r="I307" s="188"/>
      <c r="J307" s="199">
        <f>BK307</f>
        <v>0</v>
      </c>
      <c r="K307" s="185"/>
      <c r="L307" s="190"/>
      <c r="M307" s="191"/>
      <c r="N307" s="192"/>
      <c r="O307" s="192"/>
      <c r="P307" s="193">
        <f>P308</f>
        <v>0</v>
      </c>
      <c r="Q307" s="192"/>
      <c r="R307" s="193">
        <f>R308</f>
        <v>0</v>
      </c>
      <c r="S307" s="192"/>
      <c r="T307" s="194">
        <f>T308</f>
        <v>0</v>
      </c>
      <c r="AR307" s="195" t="s">
        <v>89</v>
      </c>
      <c r="AT307" s="196" t="s">
        <v>78</v>
      </c>
      <c r="AU307" s="196" t="s">
        <v>87</v>
      </c>
      <c r="AY307" s="195" t="s">
        <v>125</v>
      </c>
      <c r="BK307" s="197">
        <f>BK308</f>
        <v>0</v>
      </c>
    </row>
    <row r="308" spans="1:65" s="2" customFormat="1" ht="16.5" customHeight="1">
      <c r="A308" s="31"/>
      <c r="B308" s="32"/>
      <c r="C308" s="200" t="s">
        <v>924</v>
      </c>
      <c r="D308" s="200" t="s">
        <v>128</v>
      </c>
      <c r="E308" s="201" t="s">
        <v>925</v>
      </c>
      <c r="F308" s="202" t="s">
        <v>926</v>
      </c>
      <c r="G308" s="203" t="s">
        <v>171</v>
      </c>
      <c r="H308" s="204">
        <v>58.95</v>
      </c>
      <c r="I308" s="205"/>
      <c r="J308" s="206">
        <f>ROUND(I308*H308,2)</f>
        <v>0</v>
      </c>
      <c r="K308" s="202" t="s">
        <v>1</v>
      </c>
      <c r="L308" s="36"/>
      <c r="M308" s="207" t="s">
        <v>1</v>
      </c>
      <c r="N308" s="208" t="s">
        <v>44</v>
      </c>
      <c r="O308" s="68"/>
      <c r="P308" s="209">
        <f>O308*H308</f>
        <v>0</v>
      </c>
      <c r="Q308" s="209">
        <v>0</v>
      </c>
      <c r="R308" s="209">
        <f>Q308*H308</f>
        <v>0</v>
      </c>
      <c r="S308" s="209">
        <v>0</v>
      </c>
      <c r="T308" s="210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211" t="s">
        <v>225</v>
      </c>
      <c r="AT308" s="211" t="s">
        <v>128</v>
      </c>
      <c r="AU308" s="211" t="s">
        <v>89</v>
      </c>
      <c r="AY308" s="14" t="s">
        <v>125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4" t="s">
        <v>87</v>
      </c>
      <c r="BK308" s="212">
        <f>ROUND(I308*H308,2)</f>
        <v>0</v>
      </c>
      <c r="BL308" s="14" t="s">
        <v>225</v>
      </c>
      <c r="BM308" s="211" t="s">
        <v>927</v>
      </c>
    </row>
    <row r="309" spans="1:65" s="12" customFormat="1" ht="25.9" customHeight="1">
      <c r="B309" s="184"/>
      <c r="C309" s="185"/>
      <c r="D309" s="186" t="s">
        <v>78</v>
      </c>
      <c r="E309" s="187" t="s">
        <v>403</v>
      </c>
      <c r="F309" s="187" t="s">
        <v>928</v>
      </c>
      <c r="G309" s="185"/>
      <c r="H309" s="185"/>
      <c r="I309" s="188"/>
      <c r="J309" s="189">
        <f>BK309</f>
        <v>0</v>
      </c>
      <c r="K309" s="185"/>
      <c r="L309" s="190"/>
      <c r="M309" s="191"/>
      <c r="N309" s="192"/>
      <c r="O309" s="192"/>
      <c r="P309" s="193">
        <f>P310</f>
        <v>0</v>
      </c>
      <c r="Q309" s="192"/>
      <c r="R309" s="193">
        <f>R310</f>
        <v>0</v>
      </c>
      <c r="S309" s="192"/>
      <c r="T309" s="194">
        <f>T310</f>
        <v>0</v>
      </c>
      <c r="AR309" s="195" t="s">
        <v>140</v>
      </c>
      <c r="AT309" s="196" t="s">
        <v>78</v>
      </c>
      <c r="AU309" s="196" t="s">
        <v>79</v>
      </c>
      <c r="AY309" s="195" t="s">
        <v>125</v>
      </c>
      <c r="BK309" s="197">
        <f>BK310</f>
        <v>0</v>
      </c>
    </row>
    <row r="310" spans="1:65" s="12" customFormat="1" ht="22.9" customHeight="1">
      <c r="B310" s="184"/>
      <c r="C310" s="185"/>
      <c r="D310" s="186" t="s">
        <v>78</v>
      </c>
      <c r="E310" s="198" t="s">
        <v>929</v>
      </c>
      <c r="F310" s="198" t="s">
        <v>930</v>
      </c>
      <c r="G310" s="185"/>
      <c r="H310" s="185"/>
      <c r="I310" s="188"/>
      <c r="J310" s="199">
        <f>BK310</f>
        <v>0</v>
      </c>
      <c r="K310" s="185"/>
      <c r="L310" s="190"/>
      <c r="M310" s="191"/>
      <c r="N310" s="192"/>
      <c r="O310" s="192"/>
      <c r="P310" s="193">
        <f>SUM(P311:P314)</f>
        <v>0</v>
      </c>
      <c r="Q310" s="192"/>
      <c r="R310" s="193">
        <f>SUM(R311:R314)</f>
        <v>0</v>
      </c>
      <c r="S310" s="192"/>
      <c r="T310" s="194">
        <f>SUM(T311:T314)</f>
        <v>0</v>
      </c>
      <c r="AR310" s="195" t="s">
        <v>140</v>
      </c>
      <c r="AT310" s="196" t="s">
        <v>78</v>
      </c>
      <c r="AU310" s="196" t="s">
        <v>87</v>
      </c>
      <c r="AY310" s="195" t="s">
        <v>125</v>
      </c>
      <c r="BK310" s="197">
        <f>SUM(BK311:BK314)</f>
        <v>0</v>
      </c>
    </row>
    <row r="311" spans="1:65" s="2" customFormat="1" ht="16.5" customHeight="1">
      <c r="A311" s="31"/>
      <c r="B311" s="32"/>
      <c r="C311" s="200" t="s">
        <v>931</v>
      </c>
      <c r="D311" s="200" t="s">
        <v>128</v>
      </c>
      <c r="E311" s="201" t="s">
        <v>932</v>
      </c>
      <c r="F311" s="202" t="s">
        <v>933</v>
      </c>
      <c r="G311" s="203" t="s">
        <v>131</v>
      </c>
      <c r="H311" s="204">
        <v>3</v>
      </c>
      <c r="I311" s="205"/>
      <c r="J311" s="206">
        <f>ROUND(I311*H311,2)</f>
        <v>0</v>
      </c>
      <c r="K311" s="202" t="s">
        <v>1</v>
      </c>
      <c r="L311" s="36"/>
      <c r="M311" s="207" t="s">
        <v>1</v>
      </c>
      <c r="N311" s="208" t="s">
        <v>44</v>
      </c>
      <c r="O311" s="68"/>
      <c r="P311" s="209">
        <f>O311*H311</f>
        <v>0</v>
      </c>
      <c r="Q311" s="209">
        <v>0</v>
      </c>
      <c r="R311" s="209">
        <f>Q311*H311</f>
        <v>0</v>
      </c>
      <c r="S311" s="209">
        <v>0</v>
      </c>
      <c r="T311" s="210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11" t="s">
        <v>591</v>
      </c>
      <c r="AT311" s="211" t="s">
        <v>128</v>
      </c>
      <c r="AU311" s="211" t="s">
        <v>89</v>
      </c>
      <c r="AY311" s="14" t="s">
        <v>125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14" t="s">
        <v>87</v>
      </c>
      <c r="BK311" s="212">
        <f>ROUND(I311*H311,2)</f>
        <v>0</v>
      </c>
      <c r="BL311" s="14" t="s">
        <v>591</v>
      </c>
      <c r="BM311" s="211" t="s">
        <v>934</v>
      </c>
    </row>
    <row r="312" spans="1:65" s="2" customFormat="1" ht="16.5" customHeight="1">
      <c r="A312" s="31"/>
      <c r="B312" s="32"/>
      <c r="C312" s="200" t="s">
        <v>935</v>
      </c>
      <c r="D312" s="200" t="s">
        <v>128</v>
      </c>
      <c r="E312" s="201" t="s">
        <v>936</v>
      </c>
      <c r="F312" s="202" t="s">
        <v>937</v>
      </c>
      <c r="G312" s="203" t="s">
        <v>131</v>
      </c>
      <c r="H312" s="204">
        <v>1</v>
      </c>
      <c r="I312" s="205"/>
      <c r="J312" s="206">
        <f>ROUND(I312*H312,2)</f>
        <v>0</v>
      </c>
      <c r="K312" s="202" t="s">
        <v>1</v>
      </c>
      <c r="L312" s="36"/>
      <c r="M312" s="207" t="s">
        <v>1</v>
      </c>
      <c r="N312" s="208" t="s">
        <v>44</v>
      </c>
      <c r="O312" s="68"/>
      <c r="P312" s="209">
        <f>O312*H312</f>
        <v>0</v>
      </c>
      <c r="Q312" s="209">
        <v>0</v>
      </c>
      <c r="R312" s="209">
        <f>Q312*H312</f>
        <v>0</v>
      </c>
      <c r="S312" s="209">
        <v>0</v>
      </c>
      <c r="T312" s="210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11" t="s">
        <v>591</v>
      </c>
      <c r="AT312" s="211" t="s">
        <v>128</v>
      </c>
      <c r="AU312" s="211" t="s">
        <v>89</v>
      </c>
      <c r="AY312" s="14" t="s">
        <v>125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4" t="s">
        <v>87</v>
      </c>
      <c r="BK312" s="212">
        <f>ROUND(I312*H312,2)</f>
        <v>0</v>
      </c>
      <c r="BL312" s="14" t="s">
        <v>591</v>
      </c>
      <c r="BM312" s="211" t="s">
        <v>938</v>
      </c>
    </row>
    <row r="313" spans="1:65" s="2" customFormat="1" ht="16.5" customHeight="1">
      <c r="A313" s="31"/>
      <c r="B313" s="32"/>
      <c r="C313" s="200" t="s">
        <v>939</v>
      </c>
      <c r="D313" s="200" t="s">
        <v>128</v>
      </c>
      <c r="E313" s="201" t="s">
        <v>940</v>
      </c>
      <c r="F313" s="202" t="s">
        <v>941</v>
      </c>
      <c r="G313" s="203" t="s">
        <v>131</v>
      </c>
      <c r="H313" s="204">
        <v>1</v>
      </c>
      <c r="I313" s="205"/>
      <c r="J313" s="206">
        <f>ROUND(I313*H313,2)</f>
        <v>0</v>
      </c>
      <c r="K313" s="202" t="s">
        <v>1</v>
      </c>
      <c r="L313" s="36"/>
      <c r="M313" s="207" t="s">
        <v>1</v>
      </c>
      <c r="N313" s="208" t="s">
        <v>44</v>
      </c>
      <c r="O313" s="68"/>
      <c r="P313" s="209">
        <f>O313*H313</f>
        <v>0</v>
      </c>
      <c r="Q313" s="209">
        <v>0</v>
      </c>
      <c r="R313" s="209">
        <f>Q313*H313</f>
        <v>0</v>
      </c>
      <c r="S313" s="209">
        <v>0</v>
      </c>
      <c r="T313" s="210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211" t="s">
        <v>591</v>
      </c>
      <c r="AT313" s="211" t="s">
        <v>128</v>
      </c>
      <c r="AU313" s="211" t="s">
        <v>89</v>
      </c>
      <c r="AY313" s="14" t="s">
        <v>125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4" t="s">
        <v>87</v>
      </c>
      <c r="BK313" s="212">
        <f>ROUND(I313*H313,2)</f>
        <v>0</v>
      </c>
      <c r="BL313" s="14" t="s">
        <v>591</v>
      </c>
      <c r="BM313" s="211" t="s">
        <v>942</v>
      </c>
    </row>
    <row r="314" spans="1:65" s="2" customFormat="1" ht="16.5" customHeight="1">
      <c r="A314" s="31"/>
      <c r="B314" s="32"/>
      <c r="C314" s="200" t="s">
        <v>943</v>
      </c>
      <c r="D314" s="200" t="s">
        <v>128</v>
      </c>
      <c r="E314" s="201" t="s">
        <v>944</v>
      </c>
      <c r="F314" s="202" t="s">
        <v>945</v>
      </c>
      <c r="G314" s="203" t="s">
        <v>131</v>
      </c>
      <c r="H314" s="204">
        <v>1</v>
      </c>
      <c r="I314" s="205"/>
      <c r="J314" s="206">
        <f>ROUND(I314*H314,2)</f>
        <v>0</v>
      </c>
      <c r="K314" s="202" t="s">
        <v>1</v>
      </c>
      <c r="L314" s="36"/>
      <c r="M314" s="213" t="s">
        <v>1</v>
      </c>
      <c r="N314" s="214" t="s">
        <v>44</v>
      </c>
      <c r="O314" s="215"/>
      <c r="P314" s="216">
        <f>O314*H314</f>
        <v>0</v>
      </c>
      <c r="Q314" s="216">
        <v>0</v>
      </c>
      <c r="R314" s="216">
        <f>Q314*H314</f>
        <v>0</v>
      </c>
      <c r="S314" s="216">
        <v>0</v>
      </c>
      <c r="T314" s="217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11" t="s">
        <v>591</v>
      </c>
      <c r="AT314" s="211" t="s">
        <v>128</v>
      </c>
      <c r="AU314" s="211" t="s">
        <v>89</v>
      </c>
      <c r="AY314" s="14" t="s">
        <v>125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4" t="s">
        <v>87</v>
      </c>
      <c r="BK314" s="212">
        <f>ROUND(I314*H314,2)</f>
        <v>0</v>
      </c>
      <c r="BL314" s="14" t="s">
        <v>591</v>
      </c>
      <c r="BM314" s="211" t="s">
        <v>946</v>
      </c>
    </row>
    <row r="315" spans="1:65" s="2" customFormat="1" ht="6.95" customHeight="1">
      <c r="A315" s="31"/>
      <c r="B315" s="51"/>
      <c r="C315" s="52"/>
      <c r="D315" s="52"/>
      <c r="E315" s="52"/>
      <c r="F315" s="52"/>
      <c r="G315" s="52"/>
      <c r="H315" s="52"/>
      <c r="I315" s="149"/>
      <c r="J315" s="52"/>
      <c r="K315" s="52"/>
      <c r="L315" s="36"/>
      <c r="M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</row>
  </sheetData>
  <sheetProtection algorithmName="SHA-512" hashValue="6jUDRNnT+esfXEmn9jNgsi0dEUff6Spsg+izgmuaL+AlLx7rLK8Fet4yCxninMGWJrLgTqKDaX77cqR/rfxR3Q==" saltValue="5YhNaMwh9uPQvxhUSQtxkEbpmzQrertVEazLhnCxRdlN9Ks1UNVNXjrHHu0dQR1T6LORB6wf40Uzypfj+NK2gw==" spinCount="100000" sheet="1" objects="1" scenarios="1" formatColumns="0" formatRows="0" autoFilter="0"/>
  <autoFilter ref="C139:K314" xr:uid="{00000000-0009-0000-0000-000003000000}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6" fitToHeight="100" orientation="landscape" blackAndWhite="1" r:id="rId1"/>
  <headerFooter>
    <oddFooter>&amp;CStrana &amp;P z &amp;N</oddFooter>
  </headerFooter>
  <rowBreaks count="1" manualBreakCount="1">
    <brk id="298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Rekapitulace stavby</vt:lpstr>
      <vt:lpstr>01 - VEDLEJŠÍ A OSTATNÍ N...</vt:lpstr>
      <vt:lpstr>02 - BOURACÍ PRÁCE</vt:lpstr>
      <vt:lpstr>03 - STAVEBNÍ PRÁCE</vt:lpstr>
      <vt:lpstr>'01 - VEDLEJŠÍ A OSTATNÍ N...'!Print_Area</vt:lpstr>
      <vt:lpstr>'02 - BOURACÍ PRÁCE'!Print_Area</vt:lpstr>
      <vt:lpstr>'03 - STAVEBNÍ PRÁCE'!Print_Area</vt:lpstr>
      <vt:lpstr>'Rekapitulace stavby'!Print_Area</vt:lpstr>
      <vt:lpstr>'01 - VEDLEJŠÍ A OSTATNÍ N...'!Print_Titles</vt:lpstr>
      <vt:lpstr>'02 - BOURACÍ PRÁCE'!Print_Titles</vt:lpstr>
      <vt:lpstr>'03 - STAVEBNÍ PRÁCE'!Print_Titles</vt:lpstr>
      <vt:lpstr>'Rekapitulace stavby'!Print_Titles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VM\Vladimír</dc:creator>
  <cp:lastModifiedBy>Ondřej</cp:lastModifiedBy>
  <dcterms:created xsi:type="dcterms:W3CDTF">2020-05-18T09:18:39Z</dcterms:created>
  <dcterms:modified xsi:type="dcterms:W3CDTF">2020-05-25T08:55:22Z</dcterms:modified>
</cp:coreProperties>
</file>