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C:\Users\Lenovo\Dropbox (DOTin)\Projekty ČB\Marek\PRV V. kolo\0_Projekty_411h\45b_Košetice_Marek_sml_OK\05_VŘ\01_ZD\"/>
    </mc:Choice>
  </mc:AlternateContent>
  <bookViews>
    <workbookView xWindow="0" yWindow="0" windowWidth="38400" windowHeight="11880" tabRatio="726" xr2:uid="{00000000-000D-0000-FFFF-FFFF00000000}"/>
  </bookViews>
  <sheets>
    <sheet name="Rekapitulace stavby" sheetId="1" r:id="rId1"/>
    <sheet name="SO 01 - Silážní žlab" sheetId="2" r:id="rId2"/>
    <sheet name="SO 02 - Manipulační plocha" sheetId="3" r:id="rId3"/>
    <sheet name="SO 03 - Trativod pro dešť..." sheetId="4" r:id="rId4"/>
    <sheet name="SO 04 - Dešťová kanaliazce" sheetId="5" r:id="rId5"/>
    <sheet name="SO 05 - Kanalizace silážn..." sheetId="6" r:id="rId6"/>
  </sheets>
  <definedNames>
    <definedName name="_xlnm.Print_Titles" localSheetId="0">'Rekapitulace stavby'!$85:$85</definedName>
    <definedName name="_xlnm.Print_Titles" localSheetId="1">'SO 01 - Silážní žlab'!$132:$132</definedName>
    <definedName name="_xlnm.Print_Titles" localSheetId="2">'SO 02 - Manipulační plocha'!$119:$119</definedName>
    <definedName name="_xlnm.Print_Titles" localSheetId="3">'SO 03 - Trativod pro dešť...'!$119:$119</definedName>
    <definedName name="_xlnm.Print_Titles" localSheetId="4">'SO 04 - Dešťová kanaliazce'!$125:$125</definedName>
    <definedName name="_xlnm.Print_Titles" localSheetId="5">'SO 05 - Kanalizace silážn...'!$121:$121</definedName>
    <definedName name="_xlnm.Print_Area" localSheetId="0">'Rekapitulace stavby'!$C$4:$AP$70,'Rekapitulace stavby'!$C$76:$AP$100</definedName>
    <definedName name="_xlnm.Print_Area" localSheetId="1">'SO 01 - Silážní žlab'!$C$4:$Q$70,'SO 01 - Silážní žlab'!$C$76:$Q$116,'SO 01 - Silážní žlab'!$C$122:$Q$229</definedName>
    <definedName name="_xlnm.Print_Area" localSheetId="2">'SO 02 - Manipulační plocha'!$C$4:$Q$70,'SO 02 - Manipulační plocha'!$C$76:$Q$103,'SO 02 - Manipulační plocha'!$C$109:$Q$148</definedName>
    <definedName name="_xlnm.Print_Area" localSheetId="3">'SO 03 - Trativod pro dešť...'!$C$4:$Q$70,'SO 03 - Trativod pro dešť...'!$C$76:$Q$103,'SO 03 - Trativod pro dešť...'!$C$109:$Q$144</definedName>
    <definedName name="_xlnm.Print_Area" localSheetId="4">'SO 04 - Dešťová kanaliazce'!$C$4:$Q$70,'SO 04 - Dešťová kanaliazce'!$C$76:$Q$109,'SO 04 - Dešťová kanaliazce'!$C$115:$Q$170</definedName>
    <definedName name="_xlnm.Print_Area" localSheetId="5">'SO 05 - Kanalizace silážn...'!$C$4:$Q$70,'SO 05 - Kanalizace silážn...'!$C$76:$Q$105,'SO 05 - Kanalizace silážn...'!$C$111:$Q$151</definedName>
  </definedNames>
  <calcPr calcId="171027"/>
</workbook>
</file>

<file path=xl/calcChain.xml><?xml version="1.0" encoding="utf-8"?>
<calcChain xmlns="http://schemas.openxmlformats.org/spreadsheetml/2006/main">
  <c r="AY92" i="1" l="1"/>
  <c r="AX92" i="1"/>
  <c r="BI151" i="6"/>
  <c r="BH151" i="6"/>
  <c r="BG151" i="6"/>
  <c r="BF151" i="6"/>
  <c r="BK151" i="6"/>
  <c r="N151" i="6"/>
  <c r="BE151" i="6" s="1"/>
  <c r="BI150" i="6"/>
  <c r="BH150" i="6"/>
  <c r="BG150" i="6"/>
  <c r="BF150" i="6"/>
  <c r="BK150" i="6"/>
  <c r="N150" i="6" s="1"/>
  <c r="BE150" i="6"/>
  <c r="BI149" i="6"/>
  <c r="BH149" i="6"/>
  <c r="BG149" i="6"/>
  <c r="BF149" i="6"/>
  <c r="BK149" i="6"/>
  <c r="N149" i="6" s="1"/>
  <c r="BE149" i="6" s="1"/>
  <c r="BI148" i="6"/>
  <c r="BH148" i="6"/>
  <c r="BG148" i="6"/>
  <c r="BF148" i="6"/>
  <c r="BK148" i="6"/>
  <c r="N148" i="6" s="1"/>
  <c r="BE148" i="6"/>
  <c r="BI147" i="6"/>
  <c r="BH147" i="6"/>
  <c r="BG147" i="6"/>
  <c r="BF147" i="6"/>
  <c r="BK147" i="6"/>
  <c r="N147" i="6" s="1"/>
  <c r="BE147" i="6" s="1"/>
  <c r="BI145" i="6"/>
  <c r="BH145" i="6"/>
  <c r="BG145" i="6"/>
  <c r="BF145" i="6"/>
  <c r="AA145" i="6"/>
  <c r="AA144" i="6"/>
  <c r="Y145" i="6"/>
  <c r="Y144" i="6"/>
  <c r="W145" i="6"/>
  <c r="W144" i="6" s="1"/>
  <c r="BK145" i="6"/>
  <c r="BK144" i="6"/>
  <c r="N144" i="6" s="1"/>
  <c r="N94" i="6" s="1"/>
  <c r="N145" i="6"/>
  <c r="BE145" i="6" s="1"/>
  <c r="BI143" i="6"/>
  <c r="BH143" i="6"/>
  <c r="BG143" i="6"/>
  <c r="BF143" i="6"/>
  <c r="AA143" i="6"/>
  <c r="Y143" i="6"/>
  <c r="Y141" i="6" s="1"/>
  <c r="W143" i="6"/>
  <c r="BK143" i="6"/>
  <c r="N143" i="6"/>
  <c r="BE143" i="6"/>
  <c r="BI142" i="6"/>
  <c r="BH142" i="6"/>
  <c r="BG142" i="6"/>
  <c r="BF142" i="6"/>
  <c r="AA142" i="6"/>
  <c r="AA141" i="6" s="1"/>
  <c r="Y142" i="6"/>
  <c r="W142" i="6"/>
  <c r="W141" i="6" s="1"/>
  <c r="BK142" i="6"/>
  <c r="BK141" i="6"/>
  <c r="N141" i="6" s="1"/>
  <c r="N93" i="6" s="1"/>
  <c r="N142" i="6"/>
  <c r="BE142" i="6" s="1"/>
  <c r="BI140" i="6"/>
  <c r="BH140" i="6"/>
  <c r="BG140" i="6"/>
  <c r="BF140" i="6"/>
  <c r="AA140" i="6"/>
  <c r="AA139" i="6"/>
  <c r="Y140" i="6"/>
  <c r="Y139" i="6" s="1"/>
  <c r="W140" i="6"/>
  <c r="W139" i="6"/>
  <c r="BK140" i="6"/>
  <c r="BK139" i="6" s="1"/>
  <c r="N139" i="6" s="1"/>
  <c r="N92" i="6" s="1"/>
  <c r="N140" i="6"/>
  <c r="BE140" i="6" s="1"/>
  <c r="BI138" i="6"/>
  <c r="BH138" i="6"/>
  <c r="BG138" i="6"/>
  <c r="BF138" i="6"/>
  <c r="AA138" i="6"/>
  <c r="AA137" i="6" s="1"/>
  <c r="Y138" i="6"/>
  <c r="Y137" i="6"/>
  <c r="W138" i="6"/>
  <c r="W137" i="6" s="1"/>
  <c r="BK138" i="6"/>
  <c r="BK137" i="6"/>
  <c r="N137" i="6" s="1"/>
  <c r="N91" i="6" s="1"/>
  <c r="N138" i="6"/>
  <c r="BE138" i="6" s="1"/>
  <c r="BI136" i="6"/>
  <c r="BH136" i="6"/>
  <c r="BG136" i="6"/>
  <c r="BF136" i="6"/>
  <c r="AA136" i="6"/>
  <c r="Y136" i="6"/>
  <c r="W136" i="6"/>
  <c r="BK136" i="6"/>
  <c r="N136" i="6"/>
  <c r="BE136" i="6"/>
  <c r="BI135" i="6"/>
  <c r="BH135" i="6"/>
  <c r="BG135" i="6"/>
  <c r="BF135" i="6"/>
  <c r="AA135" i="6"/>
  <c r="Y135" i="6"/>
  <c r="W135" i="6"/>
  <c r="BK135" i="6"/>
  <c r="N135" i="6"/>
  <c r="BE135" i="6"/>
  <c r="BI134" i="6"/>
  <c r="BH134" i="6"/>
  <c r="BG134" i="6"/>
  <c r="BF134" i="6"/>
  <c r="AA134" i="6"/>
  <c r="Y134" i="6"/>
  <c r="W134" i="6"/>
  <c r="BK134" i="6"/>
  <c r="N134" i="6"/>
  <c r="BE134" i="6"/>
  <c r="BI133" i="6"/>
  <c r="BH133" i="6"/>
  <c r="BG133" i="6"/>
  <c r="BF133" i="6"/>
  <c r="AA133" i="6"/>
  <c r="Y133" i="6"/>
  <c r="W133" i="6"/>
  <c r="BK133" i="6"/>
  <c r="N133" i="6"/>
  <c r="BE133" i="6" s="1"/>
  <c r="BI132" i="6"/>
  <c r="BH132" i="6"/>
  <c r="BG132" i="6"/>
  <c r="BF132" i="6"/>
  <c r="AA132" i="6"/>
  <c r="Y132" i="6"/>
  <c r="W132" i="6"/>
  <c r="BK132" i="6"/>
  <c r="N132" i="6"/>
  <c r="BE132" i="6"/>
  <c r="BI131" i="6"/>
  <c r="BH131" i="6"/>
  <c r="BG131" i="6"/>
  <c r="BF131" i="6"/>
  <c r="AA131" i="6"/>
  <c r="Y131" i="6"/>
  <c r="W131" i="6"/>
  <c r="BK131" i="6"/>
  <c r="N131" i="6"/>
  <c r="BE131" i="6"/>
  <c r="BI130" i="6"/>
  <c r="BH130" i="6"/>
  <c r="BG130" i="6"/>
  <c r="BF130" i="6"/>
  <c r="AA130" i="6"/>
  <c r="Y130" i="6"/>
  <c r="W130" i="6"/>
  <c r="BK130" i="6"/>
  <c r="N130" i="6"/>
  <c r="BE130" i="6"/>
  <c r="BI129" i="6"/>
  <c r="BH129" i="6"/>
  <c r="BG129" i="6"/>
  <c r="BF129" i="6"/>
  <c r="AA129" i="6"/>
  <c r="Y129" i="6"/>
  <c r="W129" i="6"/>
  <c r="BK129" i="6"/>
  <c r="N129" i="6"/>
  <c r="BE129" i="6" s="1"/>
  <c r="BI128" i="6"/>
  <c r="BH128" i="6"/>
  <c r="BG128" i="6"/>
  <c r="BF128" i="6"/>
  <c r="AA128" i="6"/>
  <c r="Y128" i="6"/>
  <c r="W128" i="6"/>
  <c r="BK128" i="6"/>
  <c r="N128" i="6"/>
  <c r="BE128" i="6"/>
  <c r="BI127" i="6"/>
  <c r="BH127" i="6"/>
  <c r="BG127" i="6"/>
  <c r="BF127" i="6"/>
  <c r="AA127" i="6"/>
  <c r="Y127" i="6"/>
  <c r="W127" i="6"/>
  <c r="BK127" i="6"/>
  <c r="N127" i="6"/>
  <c r="BE127" i="6"/>
  <c r="BI126" i="6"/>
  <c r="BH126" i="6"/>
  <c r="BG126" i="6"/>
  <c r="BF126" i="6"/>
  <c r="AA126" i="6"/>
  <c r="Y126" i="6"/>
  <c r="Y124" i="6" s="1"/>
  <c r="W126" i="6"/>
  <c r="BK126" i="6"/>
  <c r="N126" i="6"/>
  <c r="BE126" i="6"/>
  <c r="BI125" i="6"/>
  <c r="BH125" i="6"/>
  <c r="BG125" i="6"/>
  <c r="BF125" i="6"/>
  <c r="H33" i="6" s="1"/>
  <c r="BA92" i="1" s="1"/>
  <c r="AA125" i="6"/>
  <c r="AA124" i="6" s="1"/>
  <c r="Y125" i="6"/>
  <c r="W125" i="6"/>
  <c r="W124" i="6" s="1"/>
  <c r="BK125" i="6"/>
  <c r="N125" i="6"/>
  <c r="BE125" i="6" s="1"/>
  <c r="F116" i="6"/>
  <c r="F114" i="6"/>
  <c r="BI103" i="6"/>
  <c r="BH103" i="6"/>
  <c r="BG103" i="6"/>
  <c r="BF103" i="6"/>
  <c r="BI102" i="6"/>
  <c r="BH102" i="6"/>
  <c r="BG102" i="6"/>
  <c r="BF102" i="6"/>
  <c r="BI101" i="6"/>
  <c r="BH101" i="6"/>
  <c r="BG101" i="6"/>
  <c r="BF101" i="6"/>
  <c r="BI100" i="6"/>
  <c r="BH100" i="6"/>
  <c r="BG100" i="6"/>
  <c r="BF100" i="6"/>
  <c r="BI99" i="6"/>
  <c r="BH99" i="6"/>
  <c r="BG99" i="6"/>
  <c r="BF99" i="6"/>
  <c r="BI98" i="6"/>
  <c r="BH98" i="6"/>
  <c r="H35" i="6" s="1"/>
  <c r="BC92" i="1" s="1"/>
  <c r="BG98" i="6"/>
  <c r="BF98" i="6"/>
  <c r="M33" i="6"/>
  <c r="AW92" i="1" s="1"/>
  <c r="F81" i="6"/>
  <c r="F79" i="6"/>
  <c r="O21" i="6"/>
  <c r="E21" i="6"/>
  <c r="M119" i="6" s="1"/>
  <c r="O20" i="6"/>
  <c r="O18" i="6"/>
  <c r="E18" i="6"/>
  <c r="M118" i="6" s="1"/>
  <c r="O17" i="6"/>
  <c r="O15" i="6"/>
  <c r="E15" i="6"/>
  <c r="F84" i="6" s="1"/>
  <c r="O14" i="6"/>
  <c r="O12" i="6"/>
  <c r="E12" i="6"/>
  <c r="O11" i="6"/>
  <c r="O9" i="6"/>
  <c r="M116" i="6" s="1"/>
  <c r="F6" i="6"/>
  <c r="F113" i="6" s="1"/>
  <c r="F78" i="6"/>
  <c r="AY91" i="1"/>
  <c r="AX91" i="1"/>
  <c r="BI170" i="5"/>
  <c r="BH170" i="5"/>
  <c r="BG170" i="5"/>
  <c r="BF170" i="5"/>
  <c r="BK170" i="5"/>
  <c r="N170" i="5" s="1"/>
  <c r="BE170" i="5" s="1"/>
  <c r="BI169" i="5"/>
  <c r="BH169" i="5"/>
  <c r="BG169" i="5"/>
  <c r="BF169" i="5"/>
  <c r="BK169" i="5"/>
  <c r="N169" i="5" s="1"/>
  <c r="BE169" i="5" s="1"/>
  <c r="BI168" i="5"/>
  <c r="BH168" i="5"/>
  <c r="BG168" i="5"/>
  <c r="BF168" i="5"/>
  <c r="BK168" i="5"/>
  <c r="N168" i="5" s="1"/>
  <c r="BE168" i="5" s="1"/>
  <c r="BI167" i="5"/>
  <c r="BH167" i="5"/>
  <c r="BG167" i="5"/>
  <c r="BF167" i="5"/>
  <c r="BK167" i="5"/>
  <c r="N167" i="5"/>
  <c r="BE167" i="5" s="1"/>
  <c r="BI166" i="5"/>
  <c r="BH166" i="5"/>
  <c r="BG166" i="5"/>
  <c r="BF166" i="5"/>
  <c r="BK166" i="5"/>
  <c r="BI164" i="5"/>
  <c r="BH164" i="5"/>
  <c r="BG164" i="5"/>
  <c r="BF164" i="5"/>
  <c r="AA164" i="5"/>
  <c r="Y164" i="5"/>
  <c r="W164" i="5"/>
  <c r="BK164" i="5"/>
  <c r="N164" i="5"/>
  <c r="BE164" i="5" s="1"/>
  <c r="BI163" i="5"/>
  <c r="BH163" i="5"/>
  <c r="BG163" i="5"/>
  <c r="BF163" i="5"/>
  <c r="AA163" i="5"/>
  <c r="AA162" i="5" s="1"/>
  <c r="AA161" i="5" s="1"/>
  <c r="Y163" i="5"/>
  <c r="Y162" i="5" s="1"/>
  <c r="Y161" i="5" s="1"/>
  <c r="W163" i="5"/>
  <c r="BK163" i="5"/>
  <c r="BK162" i="5"/>
  <c r="N162" i="5" s="1"/>
  <c r="N98" i="5" s="1"/>
  <c r="BK161" i="5"/>
  <c r="N161" i="5" s="1"/>
  <c r="N97" i="5" s="1"/>
  <c r="N163" i="5"/>
  <c r="BE163" i="5" s="1"/>
  <c r="BI160" i="5"/>
  <c r="BH160" i="5"/>
  <c r="BG160" i="5"/>
  <c r="BF160" i="5"/>
  <c r="AA160" i="5"/>
  <c r="AA159" i="5" s="1"/>
  <c r="Y160" i="5"/>
  <c r="Y159" i="5" s="1"/>
  <c r="W160" i="5"/>
  <c r="W159" i="5" s="1"/>
  <c r="BK160" i="5"/>
  <c r="BK159" i="5" s="1"/>
  <c r="N159" i="5" s="1"/>
  <c r="N96" i="5" s="1"/>
  <c r="N160" i="5"/>
  <c r="BE160" i="5" s="1"/>
  <c r="BI158" i="5"/>
  <c r="BH158" i="5"/>
  <c r="BG158" i="5"/>
  <c r="BF158" i="5"/>
  <c r="AA158" i="5"/>
  <c r="Y158" i="5"/>
  <c r="W158" i="5"/>
  <c r="BK158" i="5"/>
  <c r="N158" i="5"/>
  <c r="BE158" i="5" s="1"/>
  <c r="BI157" i="5"/>
  <c r="BH157" i="5"/>
  <c r="BG157" i="5"/>
  <c r="BF157" i="5"/>
  <c r="AA157" i="5"/>
  <c r="Y157" i="5"/>
  <c r="W157" i="5"/>
  <c r="BK157" i="5"/>
  <c r="N157" i="5"/>
  <c r="BE157" i="5" s="1"/>
  <c r="BI156" i="5"/>
  <c r="BH156" i="5"/>
  <c r="BG156" i="5"/>
  <c r="BF156" i="5"/>
  <c r="AA156" i="5"/>
  <c r="Y156" i="5"/>
  <c r="W156" i="5"/>
  <c r="BK156" i="5"/>
  <c r="N156" i="5"/>
  <c r="BE156" i="5" s="1"/>
  <c r="BI155" i="5"/>
  <c r="BH155" i="5"/>
  <c r="BG155" i="5"/>
  <c r="BF155" i="5"/>
  <c r="AA155" i="5"/>
  <c r="Y155" i="5"/>
  <c r="W155" i="5"/>
  <c r="BK155" i="5"/>
  <c r="BK154" i="5" s="1"/>
  <c r="N154" i="5" s="1"/>
  <c r="N95" i="5" s="1"/>
  <c r="N155" i="5"/>
  <c r="BE155" i="5" s="1"/>
  <c r="BI153" i="5"/>
  <c r="BH153" i="5"/>
  <c r="BG153" i="5"/>
  <c r="BF153" i="5"/>
  <c r="AA153" i="5"/>
  <c r="AA152" i="5" s="1"/>
  <c r="Y153" i="5"/>
  <c r="Y152" i="5" s="1"/>
  <c r="W153" i="5"/>
  <c r="W152" i="5" s="1"/>
  <c r="BK153" i="5"/>
  <c r="BK152" i="5" s="1"/>
  <c r="N152" i="5" s="1"/>
  <c r="N94" i="5" s="1"/>
  <c r="N153" i="5"/>
  <c r="BE153" i="5" s="1"/>
  <c r="BI151" i="5"/>
  <c r="BH151" i="5"/>
  <c r="BG151" i="5"/>
  <c r="BF151" i="5"/>
  <c r="AA151" i="5"/>
  <c r="Y151" i="5"/>
  <c r="W151" i="5"/>
  <c r="BK151" i="5"/>
  <c r="N151" i="5"/>
  <c r="BE151" i="5" s="1"/>
  <c r="BI150" i="5"/>
  <c r="BH150" i="5"/>
  <c r="BG150" i="5"/>
  <c r="BF150" i="5"/>
  <c r="AA150" i="5"/>
  <c r="AA149" i="5" s="1"/>
  <c r="Y150" i="5"/>
  <c r="Y149" i="5" s="1"/>
  <c r="W150" i="5"/>
  <c r="BK150" i="5"/>
  <c r="BK149" i="5" s="1"/>
  <c r="N149" i="5" s="1"/>
  <c r="N93" i="5" s="1"/>
  <c r="N150" i="5"/>
  <c r="BE150" i="5"/>
  <c r="BI148" i="5"/>
  <c r="BH148" i="5"/>
  <c r="BG148" i="5"/>
  <c r="BF148" i="5"/>
  <c r="AA148" i="5"/>
  <c r="Y148" i="5"/>
  <c r="W148" i="5"/>
  <c r="BK148" i="5"/>
  <c r="N148" i="5"/>
  <c r="BE148" i="5" s="1"/>
  <c r="BI147" i="5"/>
  <c r="BH147" i="5"/>
  <c r="BG147" i="5"/>
  <c r="BF147" i="5"/>
  <c r="AA147" i="5"/>
  <c r="Y147" i="5"/>
  <c r="W147" i="5"/>
  <c r="BK147" i="5"/>
  <c r="N147" i="5"/>
  <c r="BE147" i="5" s="1"/>
  <c r="BI146" i="5"/>
  <c r="BH146" i="5"/>
  <c r="BG146" i="5"/>
  <c r="BF146" i="5"/>
  <c r="AA146" i="5"/>
  <c r="AA145" i="5"/>
  <c r="Y146" i="5"/>
  <c r="Y145" i="5" s="1"/>
  <c r="W146" i="5"/>
  <c r="W145" i="5" s="1"/>
  <c r="BK146" i="5"/>
  <c r="BK145" i="5" s="1"/>
  <c r="N145" i="5" s="1"/>
  <c r="N92" i="5" s="1"/>
  <c r="N146" i="5"/>
  <c r="BE146" i="5" s="1"/>
  <c r="BI144" i="5"/>
  <c r="BH144" i="5"/>
  <c r="BG144" i="5"/>
  <c r="BF144" i="5"/>
  <c r="AA144" i="5"/>
  <c r="AA143" i="5" s="1"/>
  <c r="Y144" i="5"/>
  <c r="Y143" i="5"/>
  <c r="W144" i="5"/>
  <c r="W143" i="5"/>
  <c r="BK144" i="5"/>
  <c r="BK143" i="5" s="1"/>
  <c r="N143" i="5" s="1"/>
  <c r="N91" i="5" s="1"/>
  <c r="N144" i="5"/>
  <c r="BE144" i="5" s="1"/>
  <c r="BI142" i="5"/>
  <c r="BH142" i="5"/>
  <c r="BG142" i="5"/>
  <c r="BF142" i="5"/>
  <c r="AA142" i="5"/>
  <c r="Y142" i="5"/>
  <c r="W142" i="5"/>
  <c r="BK142" i="5"/>
  <c r="N142" i="5"/>
  <c r="BE142" i="5"/>
  <c r="BI141" i="5"/>
  <c r="BH141" i="5"/>
  <c r="BG141" i="5"/>
  <c r="BF141" i="5"/>
  <c r="AA141" i="5"/>
  <c r="Y141" i="5"/>
  <c r="W141" i="5"/>
  <c r="BK141" i="5"/>
  <c r="N141" i="5"/>
  <c r="BE141" i="5"/>
  <c r="BI140" i="5"/>
  <c r="BH140" i="5"/>
  <c r="BG140" i="5"/>
  <c r="BF140" i="5"/>
  <c r="AA140" i="5"/>
  <c r="Y140" i="5"/>
  <c r="W140" i="5"/>
  <c r="BK140" i="5"/>
  <c r="N140" i="5"/>
  <c r="BE140" i="5" s="1"/>
  <c r="BI139" i="5"/>
  <c r="BH139" i="5"/>
  <c r="BG139" i="5"/>
  <c r="BF139" i="5"/>
  <c r="AA139" i="5"/>
  <c r="Y139" i="5"/>
  <c r="W139" i="5"/>
  <c r="BK139" i="5"/>
  <c r="N139" i="5"/>
  <c r="BE139" i="5"/>
  <c r="BI138" i="5"/>
  <c r="BH138" i="5"/>
  <c r="BG138" i="5"/>
  <c r="BF138" i="5"/>
  <c r="AA138" i="5"/>
  <c r="Y138" i="5"/>
  <c r="W138" i="5"/>
  <c r="BK138" i="5"/>
  <c r="N138" i="5"/>
  <c r="BE138" i="5"/>
  <c r="BI137" i="5"/>
  <c r="BH137" i="5"/>
  <c r="BG137" i="5"/>
  <c r="BF137" i="5"/>
  <c r="AA137" i="5"/>
  <c r="Y137" i="5"/>
  <c r="W137" i="5"/>
  <c r="BK137" i="5"/>
  <c r="N137" i="5"/>
  <c r="BE137" i="5"/>
  <c r="BI136" i="5"/>
  <c r="BH136" i="5"/>
  <c r="BG136" i="5"/>
  <c r="BF136" i="5"/>
  <c r="AA136" i="5"/>
  <c r="Y136" i="5"/>
  <c r="W136" i="5"/>
  <c r="BK136" i="5"/>
  <c r="N136" i="5"/>
  <c r="BE136" i="5" s="1"/>
  <c r="BI135" i="5"/>
  <c r="BH135" i="5"/>
  <c r="BG135" i="5"/>
  <c r="BF135" i="5"/>
  <c r="AA135" i="5"/>
  <c r="Y135" i="5"/>
  <c r="W135" i="5"/>
  <c r="BK135" i="5"/>
  <c r="N135" i="5"/>
  <c r="BE135" i="5"/>
  <c r="BI134" i="5"/>
  <c r="BH134" i="5"/>
  <c r="BG134" i="5"/>
  <c r="BF134" i="5"/>
  <c r="AA134" i="5"/>
  <c r="Y134" i="5"/>
  <c r="W134" i="5"/>
  <c r="BK134" i="5"/>
  <c r="N134" i="5"/>
  <c r="BE134" i="5"/>
  <c r="BI133" i="5"/>
  <c r="BH133" i="5"/>
  <c r="BG133" i="5"/>
  <c r="BF133" i="5"/>
  <c r="AA133" i="5"/>
  <c r="Y133" i="5"/>
  <c r="W133" i="5"/>
  <c r="BK133" i="5"/>
  <c r="N133" i="5"/>
  <c r="BE133" i="5"/>
  <c r="BI132" i="5"/>
  <c r="BH132" i="5"/>
  <c r="BG132" i="5"/>
  <c r="BF132" i="5"/>
  <c r="AA132" i="5"/>
  <c r="Y132" i="5"/>
  <c r="W132" i="5"/>
  <c r="BK132" i="5"/>
  <c r="N132" i="5"/>
  <c r="BE132" i="5" s="1"/>
  <c r="BI131" i="5"/>
  <c r="BH131" i="5"/>
  <c r="BG131" i="5"/>
  <c r="BF131" i="5"/>
  <c r="AA131" i="5"/>
  <c r="Y131" i="5"/>
  <c r="W131" i="5"/>
  <c r="BK131" i="5"/>
  <c r="N131" i="5"/>
  <c r="BE131" i="5"/>
  <c r="BI130" i="5"/>
  <c r="BH130" i="5"/>
  <c r="BG130" i="5"/>
  <c r="BF130" i="5"/>
  <c r="AA130" i="5"/>
  <c r="Y130" i="5"/>
  <c r="W130" i="5"/>
  <c r="BK130" i="5"/>
  <c r="N130" i="5"/>
  <c r="BE130" i="5"/>
  <c r="BI129" i="5"/>
  <c r="BH129" i="5"/>
  <c r="BG129" i="5"/>
  <c r="BF129" i="5"/>
  <c r="AA129" i="5"/>
  <c r="AA128" i="5" s="1"/>
  <c r="Y129" i="5"/>
  <c r="W129" i="5"/>
  <c r="W128" i="5" s="1"/>
  <c r="BK129" i="5"/>
  <c r="N129" i="5"/>
  <c r="BE129" i="5" s="1"/>
  <c r="F120" i="5"/>
  <c r="F118" i="5"/>
  <c r="BI107" i="5"/>
  <c r="BH107" i="5"/>
  <c r="BG107" i="5"/>
  <c r="BF107" i="5"/>
  <c r="BI106" i="5"/>
  <c r="BH106" i="5"/>
  <c r="BG106" i="5"/>
  <c r="BF106" i="5"/>
  <c r="BI105" i="5"/>
  <c r="BH105" i="5"/>
  <c r="BG105" i="5"/>
  <c r="BF105" i="5"/>
  <c r="BI104" i="5"/>
  <c r="BH104" i="5"/>
  <c r="BG104" i="5"/>
  <c r="BF104" i="5"/>
  <c r="BI103" i="5"/>
  <c r="BH103" i="5"/>
  <c r="BG103" i="5"/>
  <c r="BF103" i="5"/>
  <c r="BI102" i="5"/>
  <c r="BH102" i="5"/>
  <c r="H35" i="5" s="1"/>
  <c r="BC91" i="1" s="1"/>
  <c r="BG102" i="5"/>
  <c r="BF102" i="5"/>
  <c r="M33" i="5"/>
  <c r="AW91" i="1" s="1"/>
  <c r="F81" i="5"/>
  <c r="F79" i="5"/>
  <c r="O21" i="5"/>
  <c r="E21" i="5"/>
  <c r="M84" i="5" s="1"/>
  <c r="O20" i="5"/>
  <c r="O18" i="5"/>
  <c r="E18" i="5"/>
  <c r="M122" i="5" s="1"/>
  <c r="O17" i="5"/>
  <c r="O15" i="5"/>
  <c r="E15" i="5"/>
  <c r="F123" i="5" s="1"/>
  <c r="F84" i="5"/>
  <c r="O14" i="5"/>
  <c r="O12" i="5"/>
  <c r="E12" i="5"/>
  <c r="F122" i="5" s="1"/>
  <c r="O11" i="5"/>
  <c r="O9" i="5"/>
  <c r="M120" i="5" s="1"/>
  <c r="F6" i="5"/>
  <c r="F117" i="5"/>
  <c r="F78" i="5"/>
  <c r="AY90" i="1"/>
  <c r="AX90" i="1"/>
  <c r="BI144" i="4"/>
  <c r="BH144" i="4"/>
  <c r="BG144" i="4"/>
  <c r="BF144" i="4"/>
  <c r="BK144" i="4"/>
  <c r="N144" i="4" s="1"/>
  <c r="BE144" i="4" s="1"/>
  <c r="BI143" i="4"/>
  <c r="BH143" i="4"/>
  <c r="BG143" i="4"/>
  <c r="BF143" i="4"/>
  <c r="BK143" i="4"/>
  <c r="N143" i="4" s="1"/>
  <c r="BE143" i="4" s="1"/>
  <c r="BI142" i="4"/>
  <c r="BH142" i="4"/>
  <c r="BG142" i="4"/>
  <c r="BF142" i="4"/>
  <c r="BK142" i="4"/>
  <c r="N142" i="4" s="1"/>
  <c r="BE142" i="4" s="1"/>
  <c r="BI141" i="4"/>
  <c r="BH141" i="4"/>
  <c r="BG141" i="4"/>
  <c r="BF141" i="4"/>
  <c r="BK141" i="4"/>
  <c r="N141" i="4"/>
  <c r="BE141" i="4" s="1"/>
  <c r="BI140" i="4"/>
  <c r="BH140" i="4"/>
  <c r="BG140" i="4"/>
  <c r="BF140" i="4"/>
  <c r="BK140" i="4"/>
  <c r="BI138" i="4"/>
  <c r="BH138" i="4"/>
  <c r="BG138" i="4"/>
  <c r="BF138" i="4"/>
  <c r="AA138" i="4"/>
  <c r="AA137" i="4" s="1"/>
  <c r="Y138" i="4"/>
  <c r="Y137" i="4" s="1"/>
  <c r="W138" i="4"/>
  <c r="W137" i="4" s="1"/>
  <c r="BK138" i="4"/>
  <c r="BK137" i="4" s="1"/>
  <c r="N137" i="4" s="1"/>
  <c r="N92" i="4" s="1"/>
  <c r="N138" i="4"/>
  <c r="BE138" i="4"/>
  <c r="BI136" i="4"/>
  <c r="BH136" i="4"/>
  <c r="BG136" i="4"/>
  <c r="BF136" i="4"/>
  <c r="AA136" i="4"/>
  <c r="AA135" i="4" s="1"/>
  <c r="Y136" i="4"/>
  <c r="Y135" i="4" s="1"/>
  <c r="W136" i="4"/>
  <c r="W135" i="4" s="1"/>
  <c r="BK136" i="4"/>
  <c r="BK135" i="4" s="1"/>
  <c r="N135" i="4"/>
  <c r="N91" i="4" s="1"/>
  <c r="N136" i="4"/>
  <c r="BE136" i="4"/>
  <c r="BI134" i="4"/>
  <c r="BH134" i="4"/>
  <c r="BG134" i="4"/>
  <c r="BF134" i="4"/>
  <c r="AA134" i="4"/>
  <c r="Y134" i="4"/>
  <c r="W134" i="4"/>
  <c r="BK134" i="4"/>
  <c r="N134" i="4"/>
  <c r="BE134" i="4" s="1"/>
  <c r="BI133" i="4"/>
  <c r="BH133" i="4"/>
  <c r="BG133" i="4"/>
  <c r="BF133" i="4"/>
  <c r="AA133" i="4"/>
  <c r="Y133" i="4"/>
  <c r="W133" i="4"/>
  <c r="BK133" i="4"/>
  <c r="N133" i="4"/>
  <c r="BE133" i="4" s="1"/>
  <c r="BI132" i="4"/>
  <c r="BH132" i="4"/>
  <c r="BG132" i="4"/>
  <c r="BF132" i="4"/>
  <c r="AA132" i="4"/>
  <c r="Y132" i="4"/>
  <c r="W132" i="4"/>
  <c r="BK132" i="4"/>
  <c r="N132" i="4"/>
  <c r="BE132" i="4" s="1"/>
  <c r="BI131" i="4"/>
  <c r="BH131" i="4"/>
  <c r="BG131" i="4"/>
  <c r="BF131" i="4"/>
  <c r="AA131" i="4"/>
  <c r="Y131" i="4"/>
  <c r="W131" i="4"/>
  <c r="BK131" i="4"/>
  <c r="N131" i="4"/>
  <c r="BE131" i="4" s="1"/>
  <c r="BI130" i="4"/>
  <c r="BH130" i="4"/>
  <c r="BG130" i="4"/>
  <c r="BF130" i="4"/>
  <c r="AA130" i="4"/>
  <c r="Y130" i="4"/>
  <c r="W130" i="4"/>
  <c r="BK130" i="4"/>
  <c r="N130" i="4"/>
  <c r="BE130" i="4" s="1"/>
  <c r="BI129" i="4"/>
  <c r="BH129" i="4"/>
  <c r="BG129" i="4"/>
  <c r="BF129" i="4"/>
  <c r="AA129" i="4"/>
  <c r="Y129" i="4"/>
  <c r="W129" i="4"/>
  <c r="BK129" i="4"/>
  <c r="N129" i="4"/>
  <c r="BE129" i="4" s="1"/>
  <c r="BI128" i="4"/>
  <c r="BH128" i="4"/>
  <c r="BG128" i="4"/>
  <c r="BF128" i="4"/>
  <c r="AA128" i="4"/>
  <c r="Y128" i="4"/>
  <c r="W128" i="4"/>
  <c r="BK128" i="4"/>
  <c r="N128" i="4"/>
  <c r="BE128" i="4" s="1"/>
  <c r="BI127" i="4"/>
  <c r="BH127" i="4"/>
  <c r="BG127" i="4"/>
  <c r="BF127" i="4"/>
  <c r="AA127" i="4"/>
  <c r="Y127" i="4"/>
  <c r="W127" i="4"/>
  <c r="BK127" i="4"/>
  <c r="N127" i="4"/>
  <c r="BE127" i="4" s="1"/>
  <c r="BI126" i="4"/>
  <c r="BH126" i="4"/>
  <c r="BG126" i="4"/>
  <c r="BF126" i="4"/>
  <c r="AA126" i="4"/>
  <c r="Y126" i="4"/>
  <c r="W126" i="4"/>
  <c r="BK126" i="4"/>
  <c r="N126" i="4"/>
  <c r="BE126" i="4" s="1"/>
  <c r="BI125" i="4"/>
  <c r="BH125" i="4"/>
  <c r="BG125" i="4"/>
  <c r="BF125" i="4"/>
  <c r="AA125" i="4"/>
  <c r="Y125" i="4"/>
  <c r="W125" i="4"/>
  <c r="BK125" i="4"/>
  <c r="BK122" i="4" s="1"/>
  <c r="N122" i="4" s="1"/>
  <c r="N90" i="4" s="1"/>
  <c r="N125" i="4"/>
  <c r="BE125" i="4" s="1"/>
  <c r="BI124" i="4"/>
  <c r="BH124" i="4"/>
  <c r="BG124" i="4"/>
  <c r="BF124" i="4"/>
  <c r="AA124" i="4"/>
  <c r="Y124" i="4"/>
  <c r="W124" i="4"/>
  <c r="BK124" i="4"/>
  <c r="N124" i="4"/>
  <c r="BE124" i="4" s="1"/>
  <c r="BI123" i="4"/>
  <c r="BH123" i="4"/>
  <c r="BG123" i="4"/>
  <c r="H34" i="4" s="1"/>
  <c r="BB90" i="1" s="1"/>
  <c r="BF123" i="4"/>
  <c r="AA123" i="4"/>
  <c r="Y123" i="4"/>
  <c r="W123" i="4"/>
  <c r="BK123" i="4"/>
  <c r="N123" i="4"/>
  <c r="BE123" i="4"/>
  <c r="F114" i="4"/>
  <c r="F112" i="4"/>
  <c r="BI101" i="4"/>
  <c r="BH101" i="4"/>
  <c r="BG101" i="4"/>
  <c r="BF101" i="4"/>
  <c r="BI100" i="4"/>
  <c r="BH100" i="4"/>
  <c r="BG100" i="4"/>
  <c r="BF100" i="4"/>
  <c r="BI99" i="4"/>
  <c r="BH99" i="4"/>
  <c r="BG99" i="4"/>
  <c r="BF99" i="4"/>
  <c r="BI98" i="4"/>
  <c r="BH98" i="4"/>
  <c r="BG98" i="4"/>
  <c r="BF98" i="4"/>
  <c r="BI97" i="4"/>
  <c r="BH97" i="4"/>
  <c r="BG97" i="4"/>
  <c r="BF97" i="4"/>
  <c r="BI96" i="4"/>
  <c r="BH96" i="4"/>
  <c r="H35" i="4" s="1"/>
  <c r="BC90" i="1" s="1"/>
  <c r="BG96" i="4"/>
  <c r="BF96" i="4"/>
  <c r="F81" i="4"/>
  <c r="F79" i="4"/>
  <c r="O21" i="4"/>
  <c r="E21" i="4"/>
  <c r="M117" i="4" s="1"/>
  <c r="M84" i="4"/>
  <c r="O20" i="4"/>
  <c r="O18" i="4"/>
  <c r="E18" i="4"/>
  <c r="M116" i="4"/>
  <c r="M83" i="4"/>
  <c r="O17" i="4"/>
  <c r="O15" i="4"/>
  <c r="E15" i="4"/>
  <c r="F117" i="4" s="1"/>
  <c r="O14" i="4"/>
  <c r="O12" i="4"/>
  <c r="E12" i="4"/>
  <c r="F116" i="4"/>
  <c r="F83" i="4"/>
  <c r="O11" i="4"/>
  <c r="O9" i="4"/>
  <c r="M114" i="4"/>
  <c r="M81" i="4"/>
  <c r="F6" i="4"/>
  <c r="F111" i="4" s="1"/>
  <c r="AY89" i="1"/>
  <c r="AX89" i="1"/>
  <c r="BI148" i="3"/>
  <c r="BH148" i="3"/>
  <c r="BG148" i="3"/>
  <c r="BF148" i="3"/>
  <c r="BK148" i="3"/>
  <c r="N148" i="3" s="1"/>
  <c r="BE148" i="3" s="1"/>
  <c r="BI147" i="3"/>
  <c r="BH147" i="3"/>
  <c r="BG147" i="3"/>
  <c r="BF147" i="3"/>
  <c r="BK147" i="3"/>
  <c r="N147" i="3" s="1"/>
  <c r="BE147" i="3"/>
  <c r="BI146" i="3"/>
  <c r="BH146" i="3"/>
  <c r="BG146" i="3"/>
  <c r="BF146" i="3"/>
  <c r="BK146" i="3"/>
  <c r="N146" i="3"/>
  <c r="BE146" i="3" s="1"/>
  <c r="BI145" i="3"/>
  <c r="BH145" i="3"/>
  <c r="BG145" i="3"/>
  <c r="BF145" i="3"/>
  <c r="BK145" i="3"/>
  <c r="N145" i="3" s="1"/>
  <c r="BE145" i="3" s="1"/>
  <c r="BI144" i="3"/>
  <c r="BH144" i="3"/>
  <c r="BG144" i="3"/>
  <c r="BF144" i="3"/>
  <c r="BK144" i="3"/>
  <c r="BK143" i="3" s="1"/>
  <c r="N143" i="3" s="1"/>
  <c r="N93" i="3" s="1"/>
  <c r="N144" i="3"/>
  <c r="BE144" i="3" s="1"/>
  <c r="BI142" i="3"/>
  <c r="BH142" i="3"/>
  <c r="BG142" i="3"/>
  <c r="BF142" i="3"/>
  <c r="AA142" i="3"/>
  <c r="AA141" i="3" s="1"/>
  <c r="Y142" i="3"/>
  <c r="Y141" i="3" s="1"/>
  <c r="W142" i="3"/>
  <c r="W141" i="3"/>
  <c r="BK142" i="3"/>
  <c r="BK141" i="3"/>
  <c r="N141" i="3" s="1"/>
  <c r="N92" i="3" s="1"/>
  <c r="N142" i="3"/>
  <c r="BE142" i="3" s="1"/>
  <c r="BI140" i="3"/>
  <c r="BH140" i="3"/>
  <c r="BG140" i="3"/>
  <c r="BF140" i="3"/>
  <c r="AA140" i="3"/>
  <c r="Y140" i="3"/>
  <c r="W140" i="3"/>
  <c r="BK140" i="3"/>
  <c r="N140" i="3"/>
  <c r="BE140" i="3" s="1"/>
  <c r="BI139" i="3"/>
  <c r="BH139" i="3"/>
  <c r="BG139" i="3"/>
  <c r="BF139" i="3"/>
  <c r="AA139" i="3"/>
  <c r="Y139" i="3"/>
  <c r="W139" i="3"/>
  <c r="BK139" i="3"/>
  <c r="N139" i="3"/>
  <c r="BE139" i="3" s="1"/>
  <c r="BI138" i="3"/>
  <c r="BH138" i="3"/>
  <c r="BG138" i="3"/>
  <c r="BF138" i="3"/>
  <c r="AA138" i="3"/>
  <c r="Y138" i="3"/>
  <c r="W138" i="3"/>
  <c r="BK138" i="3"/>
  <c r="N138" i="3"/>
  <c r="BE138" i="3"/>
  <c r="BI137" i="3"/>
  <c r="BH137" i="3"/>
  <c r="BG137" i="3"/>
  <c r="BF137" i="3"/>
  <c r="AA137" i="3"/>
  <c r="Y137" i="3"/>
  <c r="W137" i="3"/>
  <c r="BK137" i="3"/>
  <c r="N137" i="3"/>
  <c r="BE137" i="3"/>
  <c r="BI136" i="3"/>
  <c r="BH136" i="3"/>
  <c r="BG136" i="3"/>
  <c r="BF136" i="3"/>
  <c r="AA136" i="3"/>
  <c r="Y136" i="3"/>
  <c r="W136" i="3"/>
  <c r="BK136" i="3"/>
  <c r="N136" i="3"/>
  <c r="BE136" i="3" s="1"/>
  <c r="BI135" i="3"/>
  <c r="BH135" i="3"/>
  <c r="BG135" i="3"/>
  <c r="BF135" i="3"/>
  <c r="AA135" i="3"/>
  <c r="Y135" i="3"/>
  <c r="W135" i="3"/>
  <c r="W132" i="3" s="1"/>
  <c r="BK135" i="3"/>
  <c r="N135" i="3"/>
  <c r="BE135" i="3"/>
  <c r="BI134" i="3"/>
  <c r="BH134" i="3"/>
  <c r="BG134" i="3"/>
  <c r="BF134" i="3"/>
  <c r="AA134" i="3"/>
  <c r="Y134" i="3"/>
  <c r="W134" i="3"/>
  <c r="BK134" i="3"/>
  <c r="N134" i="3"/>
  <c r="BE134" i="3"/>
  <c r="BI133" i="3"/>
  <c r="BH133" i="3"/>
  <c r="BG133" i="3"/>
  <c r="BF133" i="3"/>
  <c r="AA133" i="3"/>
  <c r="AA132" i="3" s="1"/>
  <c r="Y133" i="3"/>
  <c r="Y132" i="3"/>
  <c r="W133" i="3"/>
  <c r="BK133" i="3"/>
  <c r="BK132" i="3" s="1"/>
  <c r="N132" i="3" s="1"/>
  <c r="N91" i="3" s="1"/>
  <c r="N133" i="3"/>
  <c r="BE133" i="3" s="1"/>
  <c r="BI131" i="3"/>
  <c r="BH131" i="3"/>
  <c r="BG131" i="3"/>
  <c r="BF131" i="3"/>
  <c r="AA131" i="3"/>
  <c r="Y131" i="3"/>
  <c r="W131" i="3"/>
  <c r="BK131" i="3"/>
  <c r="N131" i="3"/>
  <c r="BE131" i="3"/>
  <c r="BI130" i="3"/>
  <c r="BH130" i="3"/>
  <c r="BG130" i="3"/>
  <c r="BF130" i="3"/>
  <c r="AA130" i="3"/>
  <c r="Y130" i="3"/>
  <c r="W130" i="3"/>
  <c r="BK130" i="3"/>
  <c r="N130" i="3"/>
  <c r="BE130" i="3"/>
  <c r="BI129" i="3"/>
  <c r="BH129" i="3"/>
  <c r="BG129" i="3"/>
  <c r="BF129" i="3"/>
  <c r="AA129" i="3"/>
  <c r="Y129" i="3"/>
  <c r="W129" i="3"/>
  <c r="BK129" i="3"/>
  <c r="N129" i="3"/>
  <c r="BE129" i="3" s="1"/>
  <c r="BI128" i="3"/>
  <c r="BH128" i="3"/>
  <c r="BG128" i="3"/>
  <c r="BF128" i="3"/>
  <c r="AA128" i="3"/>
  <c r="Y128" i="3"/>
  <c r="W128" i="3"/>
  <c r="BK128" i="3"/>
  <c r="N128" i="3"/>
  <c r="BE128" i="3"/>
  <c r="BI127" i="3"/>
  <c r="BH127" i="3"/>
  <c r="BG127" i="3"/>
  <c r="BF127" i="3"/>
  <c r="AA127" i="3"/>
  <c r="Y127" i="3"/>
  <c r="W127" i="3"/>
  <c r="BK127" i="3"/>
  <c r="N127" i="3"/>
  <c r="BE127" i="3"/>
  <c r="BI126" i="3"/>
  <c r="BH126" i="3"/>
  <c r="BG126" i="3"/>
  <c r="BF126" i="3"/>
  <c r="AA126" i="3"/>
  <c r="Y126" i="3"/>
  <c r="W126" i="3"/>
  <c r="BK126" i="3"/>
  <c r="N126" i="3"/>
  <c r="BE126" i="3"/>
  <c r="BI125" i="3"/>
  <c r="BH125" i="3"/>
  <c r="BG125" i="3"/>
  <c r="BF125" i="3"/>
  <c r="AA125" i="3"/>
  <c r="Y125" i="3"/>
  <c r="W125" i="3"/>
  <c r="BK125" i="3"/>
  <c r="N125" i="3"/>
  <c r="BE125" i="3" s="1"/>
  <c r="BI124" i="3"/>
  <c r="BH124" i="3"/>
  <c r="BG124" i="3"/>
  <c r="BF124" i="3"/>
  <c r="AA124" i="3"/>
  <c r="Y124" i="3"/>
  <c r="W124" i="3"/>
  <c r="W122" i="3" s="1"/>
  <c r="BK124" i="3"/>
  <c r="N124" i="3"/>
  <c r="BE124" i="3"/>
  <c r="BI123" i="3"/>
  <c r="BH123" i="3"/>
  <c r="H35" i="3" s="1"/>
  <c r="BC89" i="1" s="1"/>
  <c r="BG123" i="3"/>
  <c r="BF123" i="3"/>
  <c r="AA123" i="3"/>
  <c r="AA122" i="3" s="1"/>
  <c r="AA121" i="3" s="1"/>
  <c r="AA120" i="3" s="1"/>
  <c r="Y123" i="3"/>
  <c r="W123" i="3"/>
  <c r="BK123" i="3"/>
  <c r="BK122" i="3" s="1"/>
  <c r="N123" i="3"/>
  <c r="BE123" i="3" s="1"/>
  <c r="F114" i="3"/>
  <c r="F112" i="3"/>
  <c r="BI101" i="3"/>
  <c r="BH101" i="3"/>
  <c r="BG101" i="3"/>
  <c r="BF101" i="3"/>
  <c r="BI100" i="3"/>
  <c r="BH100" i="3"/>
  <c r="BG100" i="3"/>
  <c r="BF100" i="3"/>
  <c r="BI99" i="3"/>
  <c r="BH99" i="3"/>
  <c r="BG99" i="3"/>
  <c r="BF99" i="3"/>
  <c r="BI98" i="3"/>
  <c r="BH98" i="3"/>
  <c r="BG98" i="3"/>
  <c r="BF98" i="3"/>
  <c r="BI97" i="3"/>
  <c r="BH97" i="3"/>
  <c r="BG97" i="3"/>
  <c r="BF97" i="3"/>
  <c r="M33" i="3" s="1"/>
  <c r="AW89" i="1" s="1"/>
  <c r="BI96" i="3"/>
  <c r="BH96" i="3"/>
  <c r="BG96" i="3"/>
  <c r="BF96" i="3"/>
  <c r="F81" i="3"/>
  <c r="F79" i="3"/>
  <c r="O21" i="3"/>
  <c r="E21" i="3"/>
  <c r="M117" i="3"/>
  <c r="M84" i="3"/>
  <c r="O20" i="3"/>
  <c r="O18" i="3"/>
  <c r="E18" i="3"/>
  <c r="M116" i="3" s="1"/>
  <c r="M83" i="3"/>
  <c r="O17" i="3"/>
  <c r="O15" i="3"/>
  <c r="E15" i="3"/>
  <c r="F117" i="3" s="1"/>
  <c r="O14" i="3"/>
  <c r="O12" i="3"/>
  <c r="E12" i="3"/>
  <c r="F116" i="3" s="1"/>
  <c r="O11" i="3"/>
  <c r="O9" i="3"/>
  <c r="M114" i="3" s="1"/>
  <c r="M81" i="3"/>
  <c r="F6" i="3"/>
  <c r="F78" i="3" s="1"/>
  <c r="AY88" i="1"/>
  <c r="AX88" i="1"/>
  <c r="BI229" i="2"/>
  <c r="BH229" i="2"/>
  <c r="BG229" i="2"/>
  <c r="BF229" i="2"/>
  <c r="BK229" i="2"/>
  <c r="N229" i="2" s="1"/>
  <c r="BE229" i="2" s="1"/>
  <c r="BI228" i="2"/>
  <c r="BH228" i="2"/>
  <c r="BG228" i="2"/>
  <c r="BF228" i="2"/>
  <c r="BK228" i="2"/>
  <c r="N228" i="2"/>
  <c r="BE228" i="2" s="1"/>
  <c r="BI227" i="2"/>
  <c r="BH227" i="2"/>
  <c r="BG227" i="2"/>
  <c r="BF227" i="2"/>
  <c r="BK227" i="2"/>
  <c r="N227" i="2" s="1"/>
  <c r="BE227" i="2" s="1"/>
  <c r="BI226" i="2"/>
  <c r="BH226" i="2"/>
  <c r="BG226" i="2"/>
  <c r="BF226" i="2"/>
  <c r="BK226" i="2"/>
  <c r="N226" i="2" s="1"/>
  <c r="BE226" i="2" s="1"/>
  <c r="BI225" i="2"/>
  <c r="BH225" i="2"/>
  <c r="BG225" i="2"/>
  <c r="BF225" i="2"/>
  <c r="BK225" i="2"/>
  <c r="BI223" i="2"/>
  <c r="BH223" i="2"/>
  <c r="BG223" i="2"/>
  <c r="BF223" i="2"/>
  <c r="AA223" i="2"/>
  <c r="AA222" i="2" s="1"/>
  <c r="AA221" i="2" s="1"/>
  <c r="Y223" i="2"/>
  <c r="Y222" i="2"/>
  <c r="Y221" i="2" s="1"/>
  <c r="W223" i="2"/>
  <c r="W222" i="2" s="1"/>
  <c r="W221" i="2" s="1"/>
  <c r="BK223" i="2"/>
  <c r="BK222" i="2"/>
  <c r="N222" i="2" s="1"/>
  <c r="N105" i="2" s="1"/>
  <c r="N223" i="2"/>
  <c r="BE223" i="2" s="1"/>
  <c r="BI220" i="2"/>
  <c r="BH220" i="2"/>
  <c r="BG220" i="2"/>
  <c r="BF220" i="2"/>
  <c r="AA220" i="2"/>
  <c r="Y220" i="2"/>
  <c r="W220" i="2"/>
  <c r="BK220" i="2"/>
  <c r="N220" i="2"/>
  <c r="BE220" i="2" s="1"/>
  <c r="BI219" i="2"/>
  <c r="BH219" i="2"/>
  <c r="BG219" i="2"/>
  <c r="BF219" i="2"/>
  <c r="AA219" i="2"/>
  <c r="Y219" i="2"/>
  <c r="W219" i="2"/>
  <c r="BK219" i="2"/>
  <c r="N219" i="2"/>
  <c r="BE219" i="2" s="1"/>
  <c r="BI218" i="2"/>
  <c r="BH218" i="2"/>
  <c r="BG218" i="2"/>
  <c r="BF218" i="2"/>
  <c r="AA218" i="2"/>
  <c r="Y218" i="2"/>
  <c r="W218" i="2"/>
  <c r="BK218" i="2"/>
  <c r="N218" i="2"/>
  <c r="BE218" i="2" s="1"/>
  <c r="BI217" i="2"/>
  <c r="BH217" i="2"/>
  <c r="BG217" i="2"/>
  <c r="BF217" i="2"/>
  <c r="AA217" i="2"/>
  <c r="AA216" i="2" s="1"/>
  <c r="Y217" i="2"/>
  <c r="W217" i="2"/>
  <c r="BK217" i="2"/>
  <c r="N217" i="2"/>
  <c r="BE217" i="2"/>
  <c r="BI215" i="2"/>
  <c r="BH215" i="2"/>
  <c r="BG215" i="2"/>
  <c r="BF215" i="2"/>
  <c r="AA215" i="2"/>
  <c r="Y215" i="2"/>
  <c r="W215" i="2"/>
  <c r="BK215" i="2"/>
  <c r="N215" i="2"/>
  <c r="BE215" i="2" s="1"/>
  <c r="BI214" i="2"/>
  <c r="BH214" i="2"/>
  <c r="BG214" i="2"/>
  <c r="BF214" i="2"/>
  <c r="AA214" i="2"/>
  <c r="Y214" i="2"/>
  <c r="W214" i="2"/>
  <c r="BK214" i="2"/>
  <c r="N214" i="2"/>
  <c r="BE214" i="2" s="1"/>
  <c r="BI213" i="2"/>
  <c r="BH213" i="2"/>
  <c r="BG213" i="2"/>
  <c r="BF213" i="2"/>
  <c r="AA213" i="2"/>
  <c r="Y213" i="2"/>
  <c r="W213" i="2"/>
  <c r="BK213" i="2"/>
  <c r="N213" i="2"/>
  <c r="BE213" i="2" s="1"/>
  <c r="BI212" i="2"/>
  <c r="BH212" i="2"/>
  <c r="BG212" i="2"/>
  <c r="BF212" i="2"/>
  <c r="AA212" i="2"/>
  <c r="Y212" i="2"/>
  <c r="W212" i="2"/>
  <c r="BK212" i="2"/>
  <c r="N212" i="2"/>
  <c r="BE212" i="2" s="1"/>
  <c r="BI211" i="2"/>
  <c r="BH211" i="2"/>
  <c r="BG211" i="2"/>
  <c r="BF211" i="2"/>
  <c r="AA211" i="2"/>
  <c r="Y211" i="2"/>
  <c r="W211" i="2"/>
  <c r="BK211" i="2"/>
  <c r="N211" i="2"/>
  <c r="BE211" i="2" s="1"/>
  <c r="BI210" i="2"/>
  <c r="BH210" i="2"/>
  <c r="BG210" i="2"/>
  <c r="BF210" i="2"/>
  <c r="AA210" i="2"/>
  <c r="Y210" i="2"/>
  <c r="Y209" i="2" s="1"/>
  <c r="W210" i="2"/>
  <c r="BK210" i="2"/>
  <c r="N210" i="2"/>
  <c r="BE210" i="2" s="1"/>
  <c r="BI208" i="2"/>
  <c r="BH208" i="2"/>
  <c r="BG208" i="2"/>
  <c r="BF208" i="2"/>
  <c r="AA208" i="2"/>
  <c r="Y208" i="2"/>
  <c r="W208" i="2"/>
  <c r="BK208" i="2"/>
  <c r="N208" i="2"/>
  <c r="BE208" i="2" s="1"/>
  <c r="BI207" i="2"/>
  <c r="BH207" i="2"/>
  <c r="BG207" i="2"/>
  <c r="BF207" i="2"/>
  <c r="AA207" i="2"/>
  <c r="Y207" i="2"/>
  <c r="W207" i="2"/>
  <c r="BK207" i="2"/>
  <c r="N207" i="2"/>
  <c r="BE207" i="2" s="1"/>
  <c r="BI206" i="2"/>
  <c r="BH206" i="2"/>
  <c r="BG206" i="2"/>
  <c r="BF206" i="2"/>
  <c r="AA206" i="2"/>
  <c r="Y206" i="2"/>
  <c r="W206" i="2"/>
  <c r="BK206" i="2"/>
  <c r="N206" i="2"/>
  <c r="BE206" i="2" s="1"/>
  <c r="BI205" i="2"/>
  <c r="BH205" i="2"/>
  <c r="BG205" i="2"/>
  <c r="BF205" i="2"/>
  <c r="AA205" i="2"/>
  <c r="Y205" i="2"/>
  <c r="W205" i="2"/>
  <c r="BK205" i="2"/>
  <c r="N205" i="2"/>
  <c r="BE205" i="2" s="1"/>
  <c r="BI204" i="2"/>
  <c r="BH204" i="2"/>
  <c r="BG204" i="2"/>
  <c r="BF204" i="2"/>
  <c r="AA204" i="2"/>
  <c r="Y204" i="2"/>
  <c r="W204" i="2"/>
  <c r="BK204" i="2"/>
  <c r="BK203" i="2" s="1"/>
  <c r="N204" i="2"/>
  <c r="BE204" i="2"/>
  <c r="BI202" i="2"/>
  <c r="BH202" i="2"/>
  <c r="BG202" i="2"/>
  <c r="BF202" i="2"/>
  <c r="AA202" i="2"/>
  <c r="Y202" i="2"/>
  <c r="Y199" i="2" s="1"/>
  <c r="W202" i="2"/>
  <c r="BK202" i="2"/>
  <c r="N202" i="2"/>
  <c r="BE202" i="2" s="1"/>
  <c r="BI201" i="2"/>
  <c r="BH201" i="2"/>
  <c r="BG201" i="2"/>
  <c r="BF201" i="2"/>
  <c r="AA201" i="2"/>
  <c r="Y201" i="2"/>
  <c r="W201" i="2"/>
  <c r="BK201" i="2"/>
  <c r="BK199" i="2" s="1"/>
  <c r="N199" i="2" s="1"/>
  <c r="N100" i="2" s="1"/>
  <c r="N201" i="2"/>
  <c r="BE201" i="2" s="1"/>
  <c r="BI200" i="2"/>
  <c r="BH200" i="2"/>
  <c r="BG200" i="2"/>
  <c r="BF200" i="2"/>
  <c r="AA200" i="2"/>
  <c r="Y200" i="2"/>
  <c r="W200" i="2"/>
  <c r="W199" i="2" s="1"/>
  <c r="BK200" i="2"/>
  <c r="N200" i="2"/>
  <c r="BE200" i="2" s="1"/>
  <c r="BI197" i="2"/>
  <c r="BH197" i="2"/>
  <c r="BG197" i="2"/>
  <c r="BF197" i="2"/>
  <c r="AA197" i="2"/>
  <c r="AA196" i="2" s="1"/>
  <c r="Y197" i="2"/>
  <c r="Y196" i="2" s="1"/>
  <c r="W197" i="2"/>
  <c r="W196" i="2" s="1"/>
  <c r="BK197" i="2"/>
  <c r="BK196" i="2" s="1"/>
  <c r="N196" i="2" s="1"/>
  <c r="N98" i="2" s="1"/>
  <c r="N197" i="2"/>
  <c r="BE197" i="2" s="1"/>
  <c r="BI195" i="2"/>
  <c r="BH195" i="2"/>
  <c r="BG195" i="2"/>
  <c r="BF195" i="2"/>
  <c r="AA195" i="2"/>
  <c r="Y195" i="2"/>
  <c r="W195" i="2"/>
  <c r="BK195" i="2"/>
  <c r="N195" i="2"/>
  <c r="BE195" i="2" s="1"/>
  <c r="BI194" i="2"/>
  <c r="BH194" i="2"/>
  <c r="BG194" i="2"/>
  <c r="BF194" i="2"/>
  <c r="AA194" i="2"/>
  <c r="Y194" i="2"/>
  <c r="W194" i="2"/>
  <c r="BK194" i="2"/>
  <c r="N194" i="2"/>
  <c r="BE194" i="2" s="1"/>
  <c r="BI193" i="2"/>
  <c r="BH193" i="2"/>
  <c r="BG193" i="2"/>
  <c r="BF193" i="2"/>
  <c r="AA193" i="2"/>
  <c r="Y193" i="2"/>
  <c r="W193" i="2"/>
  <c r="BK193" i="2"/>
  <c r="N193" i="2"/>
  <c r="BE193" i="2" s="1"/>
  <c r="BI192" i="2"/>
  <c r="BH192" i="2"/>
  <c r="BG192" i="2"/>
  <c r="BF192" i="2"/>
  <c r="AA192" i="2"/>
  <c r="Y192" i="2"/>
  <c r="W192" i="2"/>
  <c r="BK192" i="2"/>
  <c r="N192" i="2"/>
  <c r="BE192" i="2"/>
  <c r="BI190" i="2"/>
  <c r="BH190" i="2"/>
  <c r="BG190" i="2"/>
  <c r="BF190" i="2"/>
  <c r="AA190" i="2"/>
  <c r="Y190" i="2"/>
  <c r="W190" i="2"/>
  <c r="BK190" i="2"/>
  <c r="N190" i="2"/>
  <c r="BE190" i="2" s="1"/>
  <c r="BI189" i="2"/>
  <c r="BH189" i="2"/>
  <c r="BG189" i="2"/>
  <c r="BF189" i="2"/>
  <c r="AA189" i="2"/>
  <c r="Y189" i="2"/>
  <c r="W189" i="2"/>
  <c r="BK189" i="2"/>
  <c r="N189" i="2"/>
  <c r="BE189" i="2" s="1"/>
  <c r="BI188" i="2"/>
  <c r="BH188" i="2"/>
  <c r="BG188" i="2"/>
  <c r="BF188" i="2"/>
  <c r="AA188" i="2"/>
  <c r="Y188" i="2"/>
  <c r="W188" i="2"/>
  <c r="BK188" i="2"/>
  <c r="N188" i="2"/>
  <c r="BE188" i="2" s="1"/>
  <c r="BI187" i="2"/>
  <c r="BH187" i="2"/>
  <c r="BG187" i="2"/>
  <c r="BF187" i="2"/>
  <c r="AA187" i="2"/>
  <c r="Y187" i="2"/>
  <c r="Y186" i="2" s="1"/>
  <c r="W187" i="2"/>
  <c r="W186" i="2" s="1"/>
  <c r="BK187" i="2"/>
  <c r="N187" i="2"/>
  <c r="BE187" i="2"/>
  <c r="BI185" i="2"/>
  <c r="BH185" i="2"/>
  <c r="BG185" i="2"/>
  <c r="BF185" i="2"/>
  <c r="AA185" i="2"/>
  <c r="AA184" i="2" s="1"/>
  <c r="Y185" i="2"/>
  <c r="Y184" i="2" s="1"/>
  <c r="W185" i="2"/>
  <c r="W184" i="2" s="1"/>
  <c r="BK185" i="2"/>
  <c r="BK184" i="2" s="1"/>
  <c r="N184" i="2" s="1"/>
  <c r="N95" i="2" s="1"/>
  <c r="N185" i="2"/>
  <c r="BE185" i="2"/>
  <c r="BI183" i="2"/>
  <c r="BH183" i="2"/>
  <c r="BG183" i="2"/>
  <c r="BF183" i="2"/>
  <c r="AA183" i="2"/>
  <c r="Y183" i="2"/>
  <c r="W183" i="2"/>
  <c r="BK183" i="2"/>
  <c r="N183" i="2"/>
  <c r="BE183" i="2" s="1"/>
  <c r="BI182" i="2"/>
  <c r="BH182" i="2"/>
  <c r="BG182" i="2"/>
  <c r="BF182" i="2"/>
  <c r="AA182" i="2"/>
  <c r="Y182" i="2"/>
  <c r="W182" i="2"/>
  <c r="BK182" i="2"/>
  <c r="N182" i="2"/>
  <c r="BE182" i="2" s="1"/>
  <c r="BI181" i="2"/>
  <c r="BH181" i="2"/>
  <c r="BG181" i="2"/>
  <c r="BF181" i="2"/>
  <c r="AA181" i="2"/>
  <c r="Y181" i="2"/>
  <c r="W181" i="2"/>
  <c r="BK181" i="2"/>
  <c r="N181" i="2"/>
  <c r="BE181" i="2" s="1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AA178" i="2"/>
  <c r="Y178" i="2"/>
  <c r="W178" i="2"/>
  <c r="BK178" i="2"/>
  <c r="N178" i="2"/>
  <c r="BE178" i="2" s="1"/>
  <c r="BI177" i="2"/>
  <c r="BH177" i="2"/>
  <c r="BG177" i="2"/>
  <c r="BF177" i="2"/>
  <c r="AA177" i="2"/>
  <c r="Y177" i="2"/>
  <c r="W177" i="2"/>
  <c r="BK177" i="2"/>
  <c r="N177" i="2"/>
  <c r="BE177" i="2" s="1"/>
  <c r="BI176" i="2"/>
  <c r="BH176" i="2"/>
  <c r="BG176" i="2"/>
  <c r="BF176" i="2"/>
  <c r="AA176" i="2"/>
  <c r="Y176" i="2"/>
  <c r="W176" i="2"/>
  <c r="BK176" i="2"/>
  <c r="N176" i="2"/>
  <c r="BE176" i="2"/>
  <c r="BI174" i="2"/>
  <c r="BH174" i="2"/>
  <c r="BG174" i="2"/>
  <c r="BF174" i="2"/>
  <c r="AA174" i="2"/>
  <c r="Y174" i="2"/>
  <c r="W174" i="2"/>
  <c r="BK174" i="2"/>
  <c r="N174" i="2"/>
  <c r="BE174" i="2" s="1"/>
  <c r="BI173" i="2"/>
  <c r="BH173" i="2"/>
  <c r="BG173" i="2"/>
  <c r="BF173" i="2"/>
  <c r="AA173" i="2"/>
  <c r="Y173" i="2"/>
  <c r="W173" i="2"/>
  <c r="W172" i="2" s="1"/>
  <c r="BK173" i="2"/>
  <c r="BK172" i="2" s="1"/>
  <c r="N172" i="2" s="1"/>
  <c r="N93" i="2" s="1"/>
  <c r="N173" i="2"/>
  <c r="BE173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AA170" i="2"/>
  <c r="Y170" i="2"/>
  <c r="W170" i="2"/>
  <c r="BK170" i="2"/>
  <c r="N170" i="2"/>
  <c r="BE170" i="2" s="1"/>
  <c r="BI169" i="2"/>
  <c r="BH169" i="2"/>
  <c r="BG169" i="2"/>
  <c r="BF169" i="2"/>
  <c r="AA169" i="2"/>
  <c r="Y169" i="2"/>
  <c r="W169" i="2"/>
  <c r="BK169" i="2"/>
  <c r="N169" i="2"/>
  <c r="BE169" i="2" s="1"/>
  <c r="BI168" i="2"/>
  <c r="BH168" i="2"/>
  <c r="BG168" i="2"/>
  <c r="BF168" i="2"/>
  <c r="AA168" i="2"/>
  <c r="Y168" i="2"/>
  <c r="W168" i="2"/>
  <c r="BK168" i="2"/>
  <c r="N168" i="2"/>
  <c r="BE168" i="2"/>
  <c r="BI166" i="2"/>
  <c r="BH166" i="2"/>
  <c r="BG166" i="2"/>
  <c r="BF166" i="2"/>
  <c r="AA166" i="2"/>
  <c r="Y166" i="2"/>
  <c r="W166" i="2"/>
  <c r="BK166" i="2"/>
  <c r="N166" i="2"/>
  <c r="BE166" i="2" s="1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Y163" i="2"/>
  <c r="W163" i="2"/>
  <c r="BK163" i="2"/>
  <c r="N163" i="2"/>
  <c r="BE163" i="2" s="1"/>
  <c r="BI162" i="2"/>
  <c r="BH162" i="2"/>
  <c r="BG162" i="2"/>
  <c r="BF162" i="2"/>
  <c r="AA162" i="2"/>
  <c r="Y162" i="2"/>
  <c r="W162" i="2"/>
  <c r="BK162" i="2"/>
  <c r="N162" i="2"/>
  <c r="BE162" i="2" s="1"/>
  <c r="BI161" i="2"/>
  <c r="BH161" i="2"/>
  <c r="BG161" i="2"/>
  <c r="BF161" i="2"/>
  <c r="AA161" i="2"/>
  <c r="Y161" i="2"/>
  <c r="W161" i="2"/>
  <c r="BK161" i="2"/>
  <c r="N161" i="2"/>
  <c r="BE161" i="2" s="1"/>
  <c r="BI160" i="2"/>
  <c r="BH160" i="2"/>
  <c r="BG160" i="2"/>
  <c r="BF160" i="2"/>
  <c r="AA160" i="2"/>
  <c r="Y160" i="2"/>
  <c r="W160" i="2"/>
  <c r="BK160" i="2"/>
  <c r="N160" i="2"/>
  <c r="BE160" i="2" s="1"/>
  <c r="BI159" i="2"/>
  <c r="BH159" i="2"/>
  <c r="BG159" i="2"/>
  <c r="BF159" i="2"/>
  <c r="AA159" i="2"/>
  <c r="Y159" i="2"/>
  <c r="W159" i="2"/>
  <c r="BK159" i="2"/>
  <c r="N159" i="2"/>
  <c r="BE159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BK157" i="2"/>
  <c r="N157" i="2"/>
  <c r="BE157" i="2" s="1"/>
  <c r="BI156" i="2"/>
  <c r="BH156" i="2"/>
  <c r="BG156" i="2"/>
  <c r="BF156" i="2"/>
  <c r="AA156" i="2"/>
  <c r="Y156" i="2"/>
  <c r="W156" i="2"/>
  <c r="BK156" i="2"/>
  <c r="BK155" i="2" s="1"/>
  <c r="N155" i="2" s="1"/>
  <c r="N91" i="2" s="1"/>
  <c r="N156" i="2"/>
  <c r="BE156" i="2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H36" i="2" s="1"/>
  <c r="BD88" i="1" s="1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BK136" i="2"/>
  <c r="BK135" i="2" s="1"/>
  <c r="N135" i="2" s="1"/>
  <c r="N90" i="2" s="1"/>
  <c r="N136" i="2"/>
  <c r="BE136" i="2"/>
  <c r="F127" i="2"/>
  <c r="F125" i="2"/>
  <c r="BI114" i="2"/>
  <c r="BH114" i="2"/>
  <c r="BG114" i="2"/>
  <c r="BF114" i="2"/>
  <c r="BI113" i="2"/>
  <c r="BH113" i="2"/>
  <c r="BG113" i="2"/>
  <c r="BF113" i="2"/>
  <c r="BI112" i="2"/>
  <c r="BH112" i="2"/>
  <c r="BG112" i="2"/>
  <c r="BF112" i="2"/>
  <c r="BI111" i="2"/>
  <c r="BH111" i="2"/>
  <c r="BG111" i="2"/>
  <c r="BF111" i="2"/>
  <c r="BI110" i="2"/>
  <c r="BH110" i="2"/>
  <c r="BG110" i="2"/>
  <c r="BF110" i="2"/>
  <c r="BI109" i="2"/>
  <c r="BH109" i="2"/>
  <c r="H35" i="2" s="1"/>
  <c r="BC88" i="1" s="1"/>
  <c r="BG109" i="2"/>
  <c r="H34" i="2" s="1"/>
  <c r="BB88" i="1" s="1"/>
  <c r="BF109" i="2"/>
  <c r="F81" i="2"/>
  <c r="F79" i="2"/>
  <c r="O21" i="2"/>
  <c r="E21" i="2"/>
  <c r="M130" i="2" s="1"/>
  <c r="O20" i="2"/>
  <c r="O18" i="2"/>
  <c r="E18" i="2"/>
  <c r="M129" i="2"/>
  <c r="M83" i="2"/>
  <c r="O17" i="2"/>
  <c r="O15" i="2"/>
  <c r="E15" i="2"/>
  <c r="F130" i="2" s="1"/>
  <c r="O14" i="2"/>
  <c r="O12" i="2"/>
  <c r="E12" i="2"/>
  <c r="F129" i="2"/>
  <c r="F83" i="2"/>
  <c r="O11" i="2"/>
  <c r="O9" i="2"/>
  <c r="M127" i="2"/>
  <c r="M81" i="2"/>
  <c r="F6" i="2"/>
  <c r="F124" i="2" s="1"/>
  <c r="CK98" i="1"/>
  <c r="CJ98" i="1"/>
  <c r="CI98" i="1"/>
  <c r="CC98" i="1"/>
  <c r="CH98" i="1"/>
  <c r="CB98" i="1"/>
  <c r="CG98" i="1"/>
  <c r="CA98" i="1"/>
  <c r="CF98" i="1"/>
  <c r="BZ98" i="1"/>
  <c r="CE98" i="1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H95" i="1"/>
  <c r="CG95" i="1"/>
  <c r="CF95" i="1"/>
  <c r="BZ95" i="1"/>
  <c r="CE95" i="1"/>
  <c r="AM83" i="1"/>
  <c r="L83" i="1"/>
  <c r="AM82" i="1"/>
  <c r="L82" i="1"/>
  <c r="AM80" i="1"/>
  <c r="L80" i="1"/>
  <c r="L78" i="1"/>
  <c r="L77" i="1"/>
  <c r="W123" i="6" l="1"/>
  <c r="W122" i="6" s="1"/>
  <c r="AU92" i="1" s="1"/>
  <c r="AA123" i="6"/>
  <c r="AA122" i="6" s="1"/>
  <c r="W121" i="3"/>
  <c r="W120" i="3" s="1"/>
  <c r="AU89" i="1" s="1"/>
  <c r="W155" i="2"/>
  <c r="W203" i="2"/>
  <c r="AA209" i="2"/>
  <c r="AA155" i="2"/>
  <c r="Y172" i="2"/>
  <c r="AA203" i="2"/>
  <c r="F111" i="3"/>
  <c r="F84" i="3"/>
  <c r="M81" i="5"/>
  <c r="M123" i="5"/>
  <c r="Y154" i="5"/>
  <c r="W162" i="5"/>
  <c r="W161" i="5" s="1"/>
  <c r="F119" i="6"/>
  <c r="M84" i="6"/>
  <c r="BK146" i="6"/>
  <c r="N146" i="6" s="1"/>
  <c r="N95" i="6" s="1"/>
  <c r="BK121" i="3"/>
  <c r="BK167" i="2"/>
  <c r="N167" i="2" s="1"/>
  <c r="N92" i="2" s="1"/>
  <c r="AA172" i="2"/>
  <c r="BK175" i="2"/>
  <c r="N175" i="2" s="1"/>
  <c r="N94" i="2" s="1"/>
  <c r="BK191" i="2"/>
  <c r="N191" i="2" s="1"/>
  <c r="N97" i="2" s="1"/>
  <c r="W122" i="4"/>
  <c r="W121" i="4" s="1"/>
  <c r="W120" i="4" s="1"/>
  <c r="AU90" i="1" s="1"/>
  <c r="H33" i="5"/>
  <c r="BA91" i="1" s="1"/>
  <c r="Y128" i="5"/>
  <c r="Y127" i="5" s="1"/>
  <c r="Y126" i="5" s="1"/>
  <c r="W149" i="5"/>
  <c r="M81" i="6"/>
  <c r="BC87" i="1"/>
  <c r="M33" i="2"/>
  <c r="AW88" i="1" s="1"/>
  <c r="W167" i="2"/>
  <c r="W191" i="2"/>
  <c r="Y122" i="4"/>
  <c r="Y121" i="4" s="1"/>
  <c r="Y120" i="4" s="1"/>
  <c r="Y135" i="2"/>
  <c r="Y167" i="2"/>
  <c r="Y175" i="2"/>
  <c r="Y191" i="2"/>
  <c r="BK209" i="2"/>
  <c r="N209" i="2" s="1"/>
  <c r="N102" i="2" s="1"/>
  <c r="W216" i="2"/>
  <c r="H33" i="3"/>
  <c r="BA89" i="1" s="1"/>
  <c r="Y122" i="3"/>
  <c r="Y121" i="3" s="1"/>
  <c r="Y120" i="3" s="1"/>
  <c r="F78" i="4"/>
  <c r="AA122" i="4"/>
  <c r="AA121" i="4" s="1"/>
  <c r="AA120" i="4" s="1"/>
  <c r="M83" i="5"/>
  <c r="BK128" i="5"/>
  <c r="BK127" i="5" s="1"/>
  <c r="N127" i="5" s="1"/>
  <c r="N89" i="5" s="1"/>
  <c r="W135" i="2"/>
  <c r="W175" i="2"/>
  <c r="BK216" i="2"/>
  <c r="N216" i="2" s="1"/>
  <c r="N103" i="2" s="1"/>
  <c r="Y123" i="6"/>
  <c r="Y122" i="6" s="1"/>
  <c r="AA135" i="2"/>
  <c r="AA167" i="2"/>
  <c r="AA175" i="2"/>
  <c r="BK186" i="2"/>
  <c r="N186" i="2" s="1"/>
  <c r="N96" i="2" s="1"/>
  <c r="AA191" i="2"/>
  <c r="AA199" i="2"/>
  <c r="AA198" i="2" s="1"/>
  <c r="W209" i="2"/>
  <c r="W198" i="2" s="1"/>
  <c r="Y216" i="2"/>
  <c r="M83" i="6"/>
  <c r="Y155" i="2"/>
  <c r="AA186" i="2"/>
  <c r="Y203" i="2"/>
  <c r="H36" i="4"/>
  <c r="BD90" i="1" s="1"/>
  <c r="Y198" i="2"/>
  <c r="W34" i="1"/>
  <c r="AY87" i="1"/>
  <c r="N203" i="2"/>
  <c r="N101" i="2" s="1"/>
  <c r="BK198" i="2"/>
  <c r="N198" i="2" s="1"/>
  <c r="N99" i="2" s="1"/>
  <c r="F84" i="2"/>
  <c r="M84" i="2"/>
  <c r="F78" i="2"/>
  <c r="BK224" i="2"/>
  <c r="N224" i="2" s="1"/>
  <c r="N106" i="2" s="1"/>
  <c r="N225" i="2"/>
  <c r="BE225" i="2" s="1"/>
  <c r="M33" i="4"/>
  <c r="AW90" i="1" s="1"/>
  <c r="H33" i="4"/>
  <c r="BA90" i="1" s="1"/>
  <c r="BK139" i="4"/>
  <c r="N139" i="4" s="1"/>
  <c r="N93" i="4" s="1"/>
  <c r="N140" i="4"/>
  <c r="BE140" i="4" s="1"/>
  <c r="F118" i="6"/>
  <c r="F83" i="6"/>
  <c r="H33" i="2"/>
  <c r="BA88" i="1" s="1"/>
  <c r="BK221" i="2"/>
  <c r="N221" i="2" s="1"/>
  <c r="N104" i="2" s="1"/>
  <c r="F83" i="3"/>
  <c r="H34" i="3"/>
  <c r="BB89" i="1" s="1"/>
  <c r="BB87" i="1" s="1"/>
  <c r="H36" i="3"/>
  <c r="BD89" i="1" s="1"/>
  <c r="N122" i="3"/>
  <c r="N90" i="3" s="1"/>
  <c r="F84" i="4"/>
  <c r="BK121" i="4"/>
  <c r="F83" i="5"/>
  <c r="H34" i="5"/>
  <c r="BB91" i="1" s="1"/>
  <c r="H36" i="5"/>
  <c r="BD91" i="1" s="1"/>
  <c r="N128" i="5"/>
  <c r="N90" i="5" s="1"/>
  <c r="BK165" i="5"/>
  <c r="N165" i="5" s="1"/>
  <c r="N99" i="5" s="1"/>
  <c r="N166" i="5"/>
  <c r="BE166" i="5" s="1"/>
  <c r="BK124" i="6"/>
  <c r="W154" i="5"/>
  <c r="AA154" i="5"/>
  <c r="AA127" i="5" s="1"/>
  <c r="AA126" i="5" s="1"/>
  <c r="H34" i="6"/>
  <c r="BB92" i="1" s="1"/>
  <c r="H36" i="6"/>
  <c r="BD92" i="1" s="1"/>
  <c r="W127" i="5" l="1"/>
  <c r="W126" i="5" s="1"/>
  <c r="AU91" i="1" s="1"/>
  <c r="BK134" i="2"/>
  <c r="W134" i="2"/>
  <c r="W133" i="2" s="1"/>
  <c r="AU88" i="1" s="1"/>
  <c r="AA134" i="2"/>
  <c r="AA133" i="2" s="1"/>
  <c r="BK120" i="3"/>
  <c r="N120" i="3" s="1"/>
  <c r="N88" i="3" s="1"/>
  <c r="N121" i="3"/>
  <c r="N89" i="3" s="1"/>
  <c r="BD87" i="1"/>
  <c r="W35" i="1" s="1"/>
  <c r="Y134" i="2"/>
  <c r="Y133" i="2" s="1"/>
  <c r="BA87" i="1"/>
  <c r="AW87" i="1" s="1"/>
  <c r="AK32" i="1" s="1"/>
  <c r="W33" i="1"/>
  <c r="AX87" i="1"/>
  <c r="BK123" i="6"/>
  <c r="N124" i="6"/>
  <c r="N90" i="6" s="1"/>
  <c r="N121" i="4"/>
  <c r="N89" i="4" s="1"/>
  <c r="BK120" i="4"/>
  <c r="N120" i="4" s="1"/>
  <c r="N88" i="4" s="1"/>
  <c r="BK126" i="5"/>
  <c r="N126" i="5" s="1"/>
  <c r="N88" i="5" s="1"/>
  <c r="W32" i="1"/>
  <c r="N134" i="2"/>
  <c r="N89" i="2" s="1"/>
  <c r="BK133" i="2"/>
  <c r="N133" i="2" s="1"/>
  <c r="N88" i="2" s="1"/>
  <c r="N101" i="3" l="1"/>
  <c r="BE101" i="3" s="1"/>
  <c r="N99" i="3"/>
  <c r="BE99" i="3" s="1"/>
  <c r="N96" i="3"/>
  <c r="N100" i="3"/>
  <c r="BE100" i="3" s="1"/>
  <c r="N98" i="3"/>
  <c r="BE98" i="3" s="1"/>
  <c r="N97" i="3"/>
  <c r="BE97" i="3" s="1"/>
  <c r="M27" i="3"/>
  <c r="AU87" i="1"/>
  <c r="N114" i="2"/>
  <c r="BE114" i="2" s="1"/>
  <c r="N113" i="2"/>
  <c r="BE113" i="2" s="1"/>
  <c r="N112" i="2"/>
  <c r="BE112" i="2" s="1"/>
  <c r="N111" i="2"/>
  <c r="BE111" i="2" s="1"/>
  <c r="N110" i="2"/>
  <c r="BE110" i="2" s="1"/>
  <c r="N109" i="2"/>
  <c r="M27" i="2"/>
  <c r="N101" i="4"/>
  <c r="BE101" i="4" s="1"/>
  <c r="N100" i="4"/>
  <c r="BE100" i="4" s="1"/>
  <c r="N99" i="4"/>
  <c r="BE99" i="4" s="1"/>
  <c r="N98" i="4"/>
  <c r="BE98" i="4" s="1"/>
  <c r="N97" i="4"/>
  <c r="BE97" i="4" s="1"/>
  <c r="N96" i="4"/>
  <c r="M27" i="4"/>
  <c r="N106" i="5"/>
  <c r="BE106" i="5" s="1"/>
  <c r="N104" i="5"/>
  <c r="BE104" i="5" s="1"/>
  <c r="M27" i="5"/>
  <c r="N107" i="5"/>
  <c r="BE107" i="5" s="1"/>
  <c r="N105" i="5"/>
  <c r="BE105" i="5" s="1"/>
  <c r="N103" i="5"/>
  <c r="BE103" i="5" s="1"/>
  <c r="N102" i="5"/>
  <c r="BK122" i="6"/>
  <c r="N122" i="6" s="1"/>
  <c r="N88" i="6" s="1"/>
  <c r="N123" i="6"/>
  <c r="N89" i="6" s="1"/>
  <c r="N95" i="3" l="1"/>
  <c r="BE96" i="3"/>
  <c r="N101" i="5"/>
  <c r="BE102" i="5"/>
  <c r="N95" i="4"/>
  <c r="BE96" i="4"/>
  <c r="BE109" i="2"/>
  <c r="N108" i="2"/>
  <c r="N102" i="6"/>
  <c r="BE102" i="6" s="1"/>
  <c r="N100" i="6"/>
  <c r="BE100" i="6" s="1"/>
  <c r="M27" i="6"/>
  <c r="N101" i="6"/>
  <c r="BE101" i="6" s="1"/>
  <c r="N98" i="6"/>
  <c r="N103" i="6"/>
  <c r="BE103" i="6" s="1"/>
  <c r="N99" i="6"/>
  <c r="BE99" i="6" s="1"/>
  <c r="H32" i="3" l="1"/>
  <c r="AZ89" i="1" s="1"/>
  <c r="M32" i="3"/>
  <c r="AV89" i="1" s="1"/>
  <c r="AT89" i="1" s="1"/>
  <c r="M28" i="3"/>
  <c r="L103" i="3"/>
  <c r="M32" i="2"/>
  <c r="AV88" i="1" s="1"/>
  <c r="AT88" i="1" s="1"/>
  <c r="H32" i="2"/>
  <c r="AZ88" i="1" s="1"/>
  <c r="M32" i="4"/>
  <c r="AV90" i="1" s="1"/>
  <c r="AT90" i="1" s="1"/>
  <c r="H32" i="4"/>
  <c r="AZ90" i="1" s="1"/>
  <c r="H32" i="5"/>
  <c r="AZ91" i="1" s="1"/>
  <c r="M32" i="5"/>
  <c r="AV91" i="1" s="1"/>
  <c r="AT91" i="1" s="1"/>
  <c r="N97" i="6"/>
  <c r="BE98" i="6"/>
  <c r="M28" i="2"/>
  <c r="L116" i="2"/>
  <c r="M28" i="4"/>
  <c r="L103" i="4"/>
  <c r="M28" i="5"/>
  <c r="L109" i="5"/>
  <c r="M30" i="3" l="1"/>
  <c r="AS89" i="1"/>
  <c r="AS91" i="1"/>
  <c r="M30" i="5"/>
  <c r="H32" i="6"/>
  <c r="AZ92" i="1" s="1"/>
  <c r="AZ87" i="1" s="1"/>
  <c r="M32" i="6"/>
  <c r="AV92" i="1" s="1"/>
  <c r="AT92" i="1" s="1"/>
  <c r="AS90" i="1"/>
  <c r="M30" i="4"/>
  <c r="AS88" i="1"/>
  <c r="M30" i="2"/>
  <c r="M28" i="6"/>
  <c r="L105" i="6"/>
  <c r="L38" i="3" l="1"/>
  <c r="AG89" i="1"/>
  <c r="AN89" i="1" s="1"/>
  <c r="L38" i="5"/>
  <c r="AG91" i="1"/>
  <c r="AN91" i="1" s="1"/>
  <c r="AS92" i="1"/>
  <c r="AS87" i="1" s="1"/>
  <c r="M30" i="6"/>
  <c r="AG88" i="1"/>
  <c r="L38" i="2"/>
  <c r="AG90" i="1"/>
  <c r="AN90" i="1" s="1"/>
  <c r="L38" i="4"/>
  <c r="AV87" i="1"/>
  <c r="AT87" i="1" l="1"/>
  <c r="AN88" i="1"/>
  <c r="L38" i="6"/>
  <c r="AG92" i="1"/>
  <c r="AN92" i="1" s="1"/>
  <c r="AG87" i="1" l="1"/>
  <c r="AG98" i="1"/>
  <c r="AG96" i="1"/>
  <c r="AN87" i="1"/>
  <c r="AK26" i="1"/>
  <c r="AG97" i="1"/>
  <c r="AG95" i="1"/>
  <c r="CD97" i="1" l="1"/>
  <c r="AV97" i="1"/>
  <c r="BY97" i="1" s="1"/>
  <c r="AV96" i="1"/>
  <c r="BY96" i="1" s="1"/>
  <c r="CD96" i="1"/>
  <c r="AG94" i="1"/>
  <c r="AV95" i="1"/>
  <c r="BY95" i="1" s="1"/>
  <c r="CD95" i="1"/>
  <c r="AV98" i="1"/>
  <c r="BY98" i="1" s="1"/>
  <c r="CD98" i="1"/>
  <c r="AN95" i="1" l="1"/>
  <c r="AN98" i="1"/>
  <c r="AK31" i="1"/>
  <c r="AK27" i="1"/>
  <c r="AK29" i="1" s="1"/>
  <c r="AK37" i="1" s="1"/>
  <c r="AG100" i="1"/>
  <c r="AN96" i="1"/>
  <c r="W31" i="1"/>
  <c r="AN97" i="1"/>
  <c r="AN94" i="1" l="1"/>
  <c r="AN100" i="1" s="1"/>
</calcChain>
</file>

<file path=xl/sharedStrings.xml><?xml version="1.0" encoding="utf-8"?>
<sst xmlns="http://schemas.openxmlformats.org/spreadsheetml/2006/main" count="3507" uniqueCount="602">
  <si>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</si>
  <si>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</si>
  <si>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</si>
  <si>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</si>
  <si>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</si>
  <si>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</si>
  <si>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</si>
  <si>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</si>
  <si>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</si>
  <si>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</si>
  <si>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</si>
  <si>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</si>
  <si>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</si>
  <si>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</si>
  <si>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</si>
  <si>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</si>
  <si>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</si>
  <si>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78/2017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</si>
  <si>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</si>
  <si>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</si>
  <si>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Košetice - silážní žlab</t>
  </si>
  <si>
    <t>JKSO:</t>
  </si>
  <si>
    <t>CC-CZ:</t>
  </si>
  <si>
    <t>Místo:</t>
  </si>
  <si>
    <t xml:space="preserve"> </t>
  </si>
  <si>
    <t>Datum:</t>
  </si>
  <si>
    <t>18. 12. 2017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</si>
  <si>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</si>
  <si>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</si>
  <si>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</si>
  <si>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</si>
  <si>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</si>
  <si>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</si>
  <si>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</si>
  <si>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</si>
  <si>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</si>
  <si>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</si>
  <si>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</si>
  <si>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</si>
  <si>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</si>
  <si>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</si>
  <si>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</si>
  <si>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</si>
  <si>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</si>
  <si>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</si>
  <si>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</si>
  <si>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</si>
  <si>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</si>
  <si>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</si>
  <si>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</si>
  <si>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</si>
  <si>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</si>
  <si>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</si>
  <si>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</si>
  <si>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</si>
  <si>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</si>
  <si>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</si>
  <si>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</si>
  <si>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</si>
  <si>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</si>
  <si>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</si>
  <si>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</si>
  <si>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</si>
  <si>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</si>
  <si>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</si>
  <si>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</si>
  <si>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</si>
  <si>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</si>
  <si>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</si>
  <si>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</si>
  <si>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</si>
  <si>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</si>
  <si>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</si>
  <si>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</si>
  <si>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</si>
  <si>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</si>
  <si>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</si>
  <si>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</si>
  <si>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{5e21c351-a448-4e3e-b8d6-91d188d97561}</t>
  </si>
  <si>
    <t>{00000000-0000-0000-0000-000000000000}</t>
  </si>
  <si>
    <t>/</t>
  </si>
  <si>
    <t>SO 01</t>
  </si>
  <si>
    <t>Silážní žlab</t>
  </si>
  <si>
    <t>1</t>
  </si>
  <si>
    <t>{d09c32c7-6cb1-4bad-aaaa-0a3781ca8c17}</t>
  </si>
  <si>
    <t>SO 02</t>
  </si>
  <si>
    <t>Manipulační plocha</t>
  </si>
  <si>
    <t>{96706162-78a8-4dc8-8013-385811b822a8}</t>
  </si>
  <si>
    <t>SO 03</t>
  </si>
  <si>
    <t>Trativod pro dešťovou vodu</t>
  </si>
  <si>
    <t>{2fcc3111-ab70-495f-88c5-588b6ea063af}</t>
  </si>
  <si>
    <t>SO 04</t>
  </si>
  <si>
    <t>Dešťová kanaliazce</t>
  </si>
  <si>
    <t>{b1b5505c-3086-4ffe-9e7b-a9dde464b51a}</t>
  </si>
  <si>
    <t>SO 05</t>
  </si>
  <si>
    <t>Kanalizace silážních šťáv</t>
  </si>
  <si>
    <t>{e9ceb9c2-5b1e-467f-acc8-8a42c53737c7}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</si>
  <si>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</si>
  <si>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</si>
  <si>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</si>
  <si>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</si>
  <si>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</si>
  <si>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</si>
  <si>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</si>
  <si>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</si>
  <si>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</si>
  <si>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</si>
  <si>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</si>
  <si>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</si>
  <si>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</si>
  <si>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</si>
  <si>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</si>
  <si>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</si>
  <si>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</si>
  <si>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Silážní žlab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</si>
  <si>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</si>
  <si>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</si>
  <si>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</si>
  <si>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</si>
  <si>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</si>
  <si>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</si>
  <si>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</si>
  <si>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</si>
  <si>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</si>
  <si>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</si>
  <si>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</si>
  <si>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</si>
  <si>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</si>
  <si>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</si>
  <si>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</si>
  <si>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</si>
  <si>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</si>
  <si>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</si>
  <si>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</si>
  <si>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</si>
  <si>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</si>
  <si>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</si>
  <si>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</si>
  <si>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</si>
  <si>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</si>
  <si>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</si>
  <si>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</si>
  <si>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</si>
  <si>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</si>
  <si>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</si>
  <si>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</si>
  <si>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</si>
  <si>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</si>
  <si>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</si>
  <si>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</si>
  <si>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</si>
  <si>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</si>
  <si>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</si>
  <si>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</si>
  <si>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</si>
  <si>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</si>
  <si>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</si>
  <si>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</si>
  <si>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</si>
  <si>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</si>
  <si>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</si>
  <si>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</si>
  <si>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</si>
  <si>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43</t>
  </si>
  <si>
    <t>K</t>
  </si>
  <si>
    <t>113107223</t>
  </si>
  <si>
    <t>Odstranění podkladu pl přes 200 m2 z kameniva drceného tl 300 mm</t>
  </si>
  <si>
    <t>m2</t>
  </si>
  <si>
    <t>4</t>
  </si>
  <si>
    <t>1168848121</t>
  </si>
  <si>
    <t>44</t>
  </si>
  <si>
    <t>113107237</t>
  </si>
  <si>
    <t>Odstranění podkladu pl nad 200 m2 z betonu vyztuženého sítěmi tl 300 mm</t>
  </si>
  <si>
    <t>1950210022</t>
  </si>
  <si>
    <t>84</t>
  </si>
  <si>
    <t>120901122</t>
  </si>
  <si>
    <t>Bourání zdiva z betonu prostého prokládaného kamenem v odkopávkách nebo prokopávkách ručně</t>
  </si>
  <si>
    <t>m3</t>
  </si>
  <si>
    <t>-1019591707</t>
  </si>
  <si>
    <t>121101103</t>
  </si>
  <si>
    <t>Sejmutí ornice s přemístěním na vzdálenost do 250 m</t>
  </si>
  <si>
    <t>290112876</t>
  </si>
  <si>
    <t>131201103</t>
  </si>
  <si>
    <t>Hloubení jam nezapažených v hornině tř. 3 objemu do 5000 m3</t>
  </si>
  <si>
    <t>-987023352</t>
  </si>
  <si>
    <t>3</t>
  </si>
  <si>
    <t>131201109</t>
  </si>
  <si>
    <t>Příplatek za lepivost u hloubení jam nezapažených v hornině tř. 3</t>
  </si>
  <si>
    <t>-612181543</t>
  </si>
  <si>
    <t>162301101</t>
  </si>
  <si>
    <t>Vodorovné přemístění do 500 m výkopku/sypaniny z horniny tř. 1 až 4</t>
  </si>
  <si>
    <t>-848405922</t>
  </si>
  <si>
    <t>5</t>
  </si>
  <si>
    <t>162701105</t>
  </si>
  <si>
    <t>Vodorovné přemístění do 10000 m výkopku/sypaniny z horniny tř. 1 až 4</t>
  </si>
  <si>
    <t>1668498599</t>
  </si>
  <si>
    <t>36</t>
  </si>
  <si>
    <t>162701109</t>
  </si>
  <si>
    <t>Příplatek k vodorovnému přemístění výkopku/sypaniny z horniny tř. 1 až 4 ZKD 1000 m přes 10000 m</t>
  </si>
  <si>
    <t>-1863305375</t>
  </si>
  <si>
    <t>6</t>
  </si>
  <si>
    <t>167101102</t>
  </si>
  <si>
    <t>Nakládání výkopku z hornin tř. 1 až 4 přes 100 m3</t>
  </si>
  <si>
    <t>-1818447384</t>
  </si>
  <si>
    <t>7</t>
  </si>
  <si>
    <t>171201201</t>
  </si>
  <si>
    <t>Uložení sypaniny na skládky</t>
  </si>
  <si>
    <t>1828740485</t>
  </si>
  <si>
    <t>8</t>
  </si>
  <si>
    <t>171201211</t>
  </si>
  <si>
    <t>Poplatek za uložení odpadu ze sypaniny na skládce (skládkovné)</t>
  </si>
  <si>
    <t>t</t>
  </si>
  <si>
    <t>1720249300</t>
  </si>
  <si>
    <t>85</t>
  </si>
  <si>
    <t>174101102</t>
  </si>
  <si>
    <t>Zásyp v uzavřených prostorech sypaninou se zhutněním</t>
  </si>
  <si>
    <t>-156658842</t>
  </si>
  <si>
    <t>9</t>
  </si>
  <si>
    <t>175101201</t>
  </si>
  <si>
    <t>Obsypání objektu nad přilehlým původním terénem sypaninou bez prohození, uloženou do 3 m</t>
  </si>
  <si>
    <t>177103258</t>
  </si>
  <si>
    <t>54</t>
  </si>
  <si>
    <t>181301103</t>
  </si>
  <si>
    <t>Rozprostření ornice tl vrstvy do 200 mm pl do 500 m2 v rovině nebo ve svahu do 1:5</t>
  </si>
  <si>
    <t>1914652648</t>
  </si>
  <si>
    <t>86</t>
  </si>
  <si>
    <t>181301117</t>
  </si>
  <si>
    <t>Rozprostření ornice tl vrstvy do 500 mm pl přes 500 m2 v rovině nebo ve svahu do 1:5</t>
  </si>
  <si>
    <t>941629381</t>
  </si>
  <si>
    <t>55</t>
  </si>
  <si>
    <t>181411131</t>
  </si>
  <si>
    <t>Založení parkového trávníku výsevem plochy do 1000 m2 v rovině a ve svahu do 1:5</t>
  </si>
  <si>
    <t>491998601</t>
  </si>
  <si>
    <t>56</t>
  </si>
  <si>
    <t>M</t>
  </si>
  <si>
    <t>005724100</t>
  </si>
  <si>
    <t>osivo směs travní parková</t>
  </si>
  <si>
    <t>kg</t>
  </si>
  <si>
    <t>-951884702</t>
  </si>
  <si>
    <t>10</t>
  </si>
  <si>
    <t>181951102</t>
  </si>
  <si>
    <t>Úprava pláně v hornině tř. 1 až 4 se zhutněním</t>
  </si>
  <si>
    <t>109516030</t>
  </si>
  <si>
    <t>59</t>
  </si>
  <si>
    <t>211571121</t>
  </si>
  <si>
    <t>Výplň odvodňovacích žeber nebo trativodů kamenivem drobným těženým</t>
  </si>
  <si>
    <t>286137885</t>
  </si>
  <si>
    <t>58</t>
  </si>
  <si>
    <t>212572121</t>
  </si>
  <si>
    <t>Lože pro trativody z kameniva drobného těženého</t>
  </si>
  <si>
    <t>-1656954433</t>
  </si>
  <si>
    <t>57</t>
  </si>
  <si>
    <t>212755216</t>
  </si>
  <si>
    <t>Trativody z drenážních trubek plastových flexibilních D 160 mm bez lože</t>
  </si>
  <si>
    <t>m</t>
  </si>
  <si>
    <t>-1542192647</t>
  </si>
  <si>
    <t>60</t>
  </si>
  <si>
    <t>213141111</t>
  </si>
  <si>
    <t>Zřízení vrstvy z geotextilie v rovině nebo ve sklonu do 1:5 š do 3 m</t>
  </si>
  <si>
    <t>-1418742806</t>
  </si>
  <si>
    <t>61</t>
  </si>
  <si>
    <t>693110030</t>
  </si>
  <si>
    <t>987007247</t>
  </si>
  <si>
    <t>11</t>
  </si>
  <si>
    <t>213311111</t>
  </si>
  <si>
    <t>Polštáře zhutněné pod základy z kameniva drceného frakce 63 až 125 mm</t>
  </si>
  <si>
    <t>720349249</t>
  </si>
  <si>
    <t>12</t>
  </si>
  <si>
    <t>273316121</t>
  </si>
  <si>
    <t>Základové desky z prostého betonu se zvýšenými nároky na prostředí tř. C 25/30</t>
  </si>
  <si>
    <t>653812127</t>
  </si>
  <si>
    <t>13</t>
  </si>
  <si>
    <t>273326131</t>
  </si>
  <si>
    <t>Základové desky z ŽB se zvýšenými nároky na prostředí tř.. C 30/37</t>
  </si>
  <si>
    <t>1717286867</t>
  </si>
  <si>
    <t>14</t>
  </si>
  <si>
    <t>273356021</t>
  </si>
  <si>
    <t>Bednění základových desek ploch rovinných zřízení</t>
  </si>
  <si>
    <t>150863344</t>
  </si>
  <si>
    <t>273356022</t>
  </si>
  <si>
    <t>Bednění základových desek ploch rovinných odstranění</t>
  </si>
  <si>
    <t>397743418</t>
  </si>
  <si>
    <t>16</t>
  </si>
  <si>
    <t>273366006</t>
  </si>
  <si>
    <t>Výztuž základových desek z betonářské oceli 10 505</t>
  </si>
  <si>
    <t>199250277</t>
  </si>
  <si>
    <t>17</t>
  </si>
  <si>
    <t>380321662</t>
  </si>
  <si>
    <t>Kompletní konstrukce ČOV, nádrží, vodojemů, žlabů nebo kanálů ze ŽB tř. C 30/37 tl 300 mm</t>
  </si>
  <si>
    <t>1409331261</t>
  </si>
  <si>
    <t>18</t>
  </si>
  <si>
    <t>380356211</t>
  </si>
  <si>
    <t>Bednění kompletních konstrukcí ČOV, nádrží nebo vodojemů omítaných ploch rovinných zřízení</t>
  </si>
  <si>
    <t>-23949252</t>
  </si>
  <si>
    <t>19</t>
  </si>
  <si>
    <t>380356212</t>
  </si>
  <si>
    <t>Bednění kompletních konstrukcí ČOV, nádrží nebo vodojemů omítaných ploch rovinných odstranění</t>
  </si>
  <si>
    <t>-817092096</t>
  </si>
  <si>
    <t>20</t>
  </si>
  <si>
    <t>380361006</t>
  </si>
  <si>
    <t>Výztuž kompletních konstrukcí ČOV, nádrží nebo vodojemů z betonářské oceli 10 505</t>
  </si>
  <si>
    <t>-1492451272</t>
  </si>
  <si>
    <t>40</t>
  </si>
  <si>
    <t>413125012</t>
  </si>
  <si>
    <t>Montáž ŽB trámů, průvlaků a ztužidel se svařovanými spoji hmotnosti do 3 t</t>
  </si>
  <si>
    <t>kus</t>
  </si>
  <si>
    <t>936030308</t>
  </si>
  <si>
    <t>41</t>
  </si>
  <si>
    <t>593410260.9</t>
  </si>
  <si>
    <t>Prefa kce - ztužidla a vazníky</t>
  </si>
  <si>
    <t>328422121</t>
  </si>
  <si>
    <t>42</t>
  </si>
  <si>
    <t>R</t>
  </si>
  <si>
    <t>500A5031</t>
  </si>
  <si>
    <t>Betonová žlabovka š 300 mm</t>
  </si>
  <si>
    <t>634861216</t>
  </si>
  <si>
    <t>37</t>
  </si>
  <si>
    <t>561061111</t>
  </si>
  <si>
    <t>Zřízení podkladu ze zeminy upravené vápnem, cementem, směsnými pojivy tl 400 mm plochy do 1000 m2</t>
  </si>
  <si>
    <t>-2063997653</t>
  </si>
  <si>
    <t>38</t>
  </si>
  <si>
    <t>585301710</t>
  </si>
  <si>
    <t>-339876963</t>
  </si>
  <si>
    <t>52</t>
  </si>
  <si>
    <t>566901243</t>
  </si>
  <si>
    <t>Vyspravení podkladu po překopech ing sítí plochy přes 15 m2 kamenivem hrubým drceným tl. 200 mm</t>
  </si>
  <si>
    <t>-47337895</t>
  </si>
  <si>
    <t>53</t>
  </si>
  <si>
    <t>566901262</t>
  </si>
  <si>
    <t>Vyspravení podkladu po překopech ing sítí plochy přes 15 m2 obalovaným kamenivem ACP (OK) tl. 150 mm</t>
  </si>
  <si>
    <t>1171581852</t>
  </si>
  <si>
    <t>51</t>
  </si>
  <si>
    <t>572341112</t>
  </si>
  <si>
    <t>Vyspravení krytu komunikací po překopech plochy přes 15 m2 asfalt betonem ACO (AB) tl 70 mm</t>
  </si>
  <si>
    <t>963310642</t>
  </si>
  <si>
    <t>63</t>
  </si>
  <si>
    <t>577134141</t>
  </si>
  <si>
    <t>Asfaltový beton vrstva obrusná ACO 11 (ABS) tř. I tl 40 mm š přes 3 m z modifikovaného asfaltu</t>
  </si>
  <si>
    <t>252753820</t>
  </si>
  <si>
    <t>64</t>
  </si>
  <si>
    <t>577155141</t>
  </si>
  <si>
    <t>Asfaltový beton vrstva obrusná ACO 16 (ABH) tl 60 mm š přes 3 m z modifikovaného asfaltu</t>
  </si>
  <si>
    <t>-861681549</t>
  </si>
  <si>
    <t>62</t>
  </si>
  <si>
    <t>895170332</t>
  </si>
  <si>
    <t>Drenážní šachta z PP DN 400 nástavec teleskopický pro zatížení 40 t</t>
  </si>
  <si>
    <t>770755757</t>
  </si>
  <si>
    <t>45</t>
  </si>
  <si>
    <t>919735124</t>
  </si>
  <si>
    <t>Řezání stávajícího betonového krytu hl do 200 mm</t>
  </si>
  <si>
    <t>-113314121</t>
  </si>
  <si>
    <t>46</t>
  </si>
  <si>
    <t>952901311</t>
  </si>
  <si>
    <t>Vyčištění budov zemědělských objektů při jakékoliv výšce podlaží</t>
  </si>
  <si>
    <t>27690120</t>
  </si>
  <si>
    <t>83</t>
  </si>
  <si>
    <t>953961217</t>
  </si>
  <si>
    <t>Kotvy chemickou patronou M 27 hl 240 mm do betonu, ŽB nebo kamene s vyvrtáním otvoru</t>
  </si>
  <si>
    <t>229715787</t>
  </si>
  <si>
    <t>82</t>
  </si>
  <si>
    <t>977131291</t>
  </si>
  <si>
    <t>Příplatek k vrtům příklepovými vrtáky za práci ve stísněném prostoru</t>
  </si>
  <si>
    <t>-785628928</t>
  </si>
  <si>
    <t>47</t>
  </si>
  <si>
    <t>997006512</t>
  </si>
  <si>
    <t>Vodorovné doprava suti s naložením a složením na skládku do 1 km</t>
  </si>
  <si>
    <t>-1955213401</t>
  </si>
  <si>
    <t>48</t>
  </si>
  <si>
    <t>997006519</t>
  </si>
  <si>
    <t>Příplatek k vodorovnému přemístění suti na skládku ZKD 1 km přes 1 km</t>
  </si>
  <si>
    <t>1548797417</t>
  </si>
  <si>
    <t>49</t>
  </si>
  <si>
    <t>997006551</t>
  </si>
  <si>
    <t>Hrubé urovnání suti na skládce bez zhutnění</t>
  </si>
  <si>
    <t>-559069391</t>
  </si>
  <si>
    <t>50</t>
  </si>
  <si>
    <t>997013801</t>
  </si>
  <si>
    <t>Poplatek za uložení stavebního betonového odpadu na skládce (skládkovné)</t>
  </si>
  <si>
    <t>-490938846</t>
  </si>
  <si>
    <t>31</t>
  </si>
  <si>
    <t>998142251</t>
  </si>
  <si>
    <t>Přesun hmot pro nádrže, jímky, zásobníky a jámy betonové monolitické v do 25 m</t>
  </si>
  <si>
    <t>-465180566</t>
  </si>
  <si>
    <t>32</t>
  </si>
  <si>
    <t>711A1041</t>
  </si>
  <si>
    <t>Izolace proti vodě vodorovná prováděná termoplastovou fólii (vč. podkladní a ochranné geotextílie)</t>
  </si>
  <si>
    <t>-2143586720</t>
  </si>
  <si>
    <t>33</t>
  </si>
  <si>
    <t>711A2041</t>
  </si>
  <si>
    <t>Izolace proti vodě svislá prováděná termoplastovou fólii (vč. podkladní a ochranné geotextílie)</t>
  </si>
  <si>
    <t>1472555361</t>
  </si>
  <si>
    <t>39</t>
  </si>
  <si>
    <t>998711201</t>
  </si>
  <si>
    <t>Přesun hmot procentní pro izolace proti vodě, vlhkosti a plynům v objektech v do 6 m</t>
  </si>
  <si>
    <t>%</t>
  </si>
  <si>
    <t>503307113</t>
  </si>
  <si>
    <t>73</t>
  </si>
  <si>
    <t>764011447</t>
  </si>
  <si>
    <t>Podkladní plech z PZ plechu pro hřebeny, nároží, úžlabí nebo okapové hrany tl. 1,0 mm rš 670 mm</t>
  </si>
  <si>
    <t>-1272665710</t>
  </si>
  <si>
    <t>71</t>
  </si>
  <si>
    <t>764545321</t>
  </si>
  <si>
    <t>Žlaby mezistřešní nebo zaatikové uložené v lůžku z TiZn lesklého plechu rš 2500 mm</t>
  </si>
  <si>
    <t>1101924288</t>
  </si>
  <si>
    <t>72</t>
  </si>
  <si>
    <t>764547421</t>
  </si>
  <si>
    <t>Dilatace žlabů z TiZn plechu dilatačního vložením pásu s pryžovou vložkou rš 2500 mm</t>
  </si>
  <si>
    <t>786804870</t>
  </si>
  <si>
    <t>75</t>
  </si>
  <si>
    <t>764548404</t>
  </si>
  <si>
    <t>Hranatý svod včetně objímek, kolen, odskoků  z TiZn předzvětralého plechu o straně 120 mm</t>
  </si>
  <si>
    <t>-1089762932</t>
  </si>
  <si>
    <t>74</t>
  </si>
  <si>
    <t>998764202</t>
  </si>
  <si>
    <t>Přesun hmot procentní pro konstrukce klempířské v objektech v do 12 m</t>
  </si>
  <si>
    <t>-799968215</t>
  </si>
  <si>
    <t>68</t>
  </si>
  <si>
    <t>767190116</t>
  </si>
  <si>
    <t>Montáž oplechování a lemování ocelových kcí stěn a střech ocelovým plechem rš do 400 mm</t>
  </si>
  <si>
    <t>761821909</t>
  </si>
  <si>
    <t>69</t>
  </si>
  <si>
    <t>553510210</t>
  </si>
  <si>
    <t>krytina střešní lemovací pravá/levá 1 m</t>
  </si>
  <si>
    <t>1844827867</t>
  </si>
  <si>
    <t>65</t>
  </si>
  <si>
    <t>767415122</t>
  </si>
  <si>
    <t>Montáž vnějšího obkladu skládaného pláště tvarovaným plechem budov v do 12 m šroubováním</t>
  </si>
  <si>
    <t>-1760047137</t>
  </si>
  <si>
    <t>66</t>
  </si>
  <si>
    <t>154851480</t>
  </si>
  <si>
    <t>profil trapézový T20 20/130/1040 PE tl.plechu 0,7 mm</t>
  </si>
  <si>
    <t>1088139768</t>
  </si>
  <si>
    <t>80</t>
  </si>
  <si>
    <t>283185430</t>
  </si>
  <si>
    <t>-1362488560</t>
  </si>
  <si>
    <t>67</t>
  </si>
  <si>
    <t>998767202</t>
  </si>
  <si>
    <t>Přesun hmot procentní pro zámečnické konstrukce v objektech v do 12 m</t>
  </si>
  <si>
    <t>554711449</t>
  </si>
  <si>
    <t>76</t>
  </si>
  <si>
    <t>783801503</t>
  </si>
  <si>
    <t>Omytí omítek tlakovou vodou před provedením nátěru</t>
  </si>
  <si>
    <t>-1959040431</t>
  </si>
  <si>
    <t>77</t>
  </si>
  <si>
    <t>783813101</t>
  </si>
  <si>
    <t>Penetrační syntetický nátěr hladkých betonových povrchů</t>
  </si>
  <si>
    <t>-1760544879</t>
  </si>
  <si>
    <t>78</t>
  </si>
  <si>
    <t>783817421</t>
  </si>
  <si>
    <t>Krycí dvojnásobný syntetický nátěr hladkých, zrnitých tenkovrstvých nebo štukových omítek</t>
  </si>
  <si>
    <t>1206637322</t>
  </si>
  <si>
    <t>79</t>
  </si>
  <si>
    <t>783827429</t>
  </si>
  <si>
    <t>Příplatek k cenám dvojnásobného nátěru omítek stupně členitosti 1 a 2 za biocidní přísadu</t>
  </si>
  <si>
    <t>575541957</t>
  </si>
  <si>
    <t>35</t>
  </si>
  <si>
    <t>210220001</t>
  </si>
  <si>
    <t>Montáž uzemňovacího vedení vodičů FeZn pomocí svorek na povrchu páskou do 120 mm2</t>
  </si>
  <si>
    <t>845454383</t>
  </si>
  <si>
    <t>VP - Vícepráce</t>
  </si>
  <si>
    <t>PN</t>
  </si>
  <si>
    <t>SO 02 - Manipulační plocha</t>
  </si>
  <si>
    <t>-583498794</t>
  </si>
  <si>
    <t>131201102</t>
  </si>
  <si>
    <t>Hloubení jam nezapažených v hornině tř. 3 objemu do 1000 m3</t>
  </si>
  <si>
    <t>-944055453</t>
  </si>
  <si>
    <t>1930452016</t>
  </si>
  <si>
    <t>1789645541</t>
  </si>
  <si>
    <t>-1720905007</t>
  </si>
  <si>
    <t>-1585128153</t>
  </si>
  <si>
    <t>-1543369064</t>
  </si>
  <si>
    <t>-914271474</t>
  </si>
  <si>
    <t>-242758946</t>
  </si>
  <si>
    <t>500A4001</t>
  </si>
  <si>
    <t>Obrubník silniční betonový prefabrikovaný do lože z betonu s boční opěrou</t>
  </si>
  <si>
    <t>1562229514</t>
  </si>
  <si>
    <t>-1382113431</t>
  </si>
  <si>
    <t>95184531</t>
  </si>
  <si>
    <t>564651111</t>
  </si>
  <si>
    <t>Podklad z kameniva hrubého drceného vel. 63-125 mm tl 150 mm</t>
  </si>
  <si>
    <t>885877516</t>
  </si>
  <si>
    <t>564762111</t>
  </si>
  <si>
    <t>Podklad z vibrovaného štěrku VŠ tl 200 mm</t>
  </si>
  <si>
    <t>-1092352834</t>
  </si>
  <si>
    <t>565166122</t>
  </si>
  <si>
    <t>Asfaltový beton vrstva podkladní ACP 22 (obalované kamenivo OKH) tl 90 mm š přes 3 m</t>
  </si>
  <si>
    <t>-1425096116</t>
  </si>
  <si>
    <t>577134121</t>
  </si>
  <si>
    <t>Asfaltový beton vrstva obrusná ACO 11 (ABS) tř. I tl 40 mm š přes 3 m z nemodifikovaného asfaltu</t>
  </si>
  <si>
    <t>492938138</t>
  </si>
  <si>
    <t>577146141</t>
  </si>
  <si>
    <t>Asfaltový beton vrstva ložní ACL 22 (ABVH) tl 50 mm š přes 3 m z modifikovaného asfaltu</t>
  </si>
  <si>
    <t>-872948787</t>
  </si>
  <si>
    <t>998225111</t>
  </si>
  <si>
    <t>Přesun hmot pro pozemní komunikace s krytem z kamene, monolitickým betonovým nebo živičným</t>
  </si>
  <si>
    <t>2077740201</t>
  </si>
  <si>
    <t>SO 03 - Trativod pro dešťovou vodu</t>
  </si>
  <si>
    <t>131201101</t>
  </si>
  <si>
    <t>Hloubení jam nezapažených v hornině tř. 3 objemu do 100 m3</t>
  </si>
  <si>
    <t>-2076037260</t>
  </si>
  <si>
    <t>22</t>
  </si>
  <si>
    <t>1020425360</t>
  </si>
  <si>
    <t>1000602494</t>
  </si>
  <si>
    <t>-163805106</t>
  </si>
  <si>
    <t>-1028706302</t>
  </si>
  <si>
    <t>-241657858</t>
  </si>
  <si>
    <t>-1204876799</t>
  </si>
  <si>
    <t>-703795721</t>
  </si>
  <si>
    <t>174101101</t>
  </si>
  <si>
    <t>Zásyp jam, šachet rýh nebo kolem objektů sypaninou se zhutněním</t>
  </si>
  <si>
    <t>1968847917</t>
  </si>
  <si>
    <t>23</t>
  </si>
  <si>
    <t>1598006947</t>
  </si>
  <si>
    <t>24</t>
  </si>
  <si>
    <t>583336500</t>
  </si>
  <si>
    <t>-458477446</t>
  </si>
  <si>
    <t>518694667</t>
  </si>
  <si>
    <t>25</t>
  </si>
  <si>
    <t>895971134</t>
  </si>
  <si>
    <t>Zasakovací box z polypropylenu PP bez revize pro vsakování třířadová galerie objemu do 50 m3</t>
  </si>
  <si>
    <t>soubor</t>
  </si>
  <si>
    <t>-214954054</t>
  </si>
  <si>
    <t>998276101</t>
  </si>
  <si>
    <t>Přesun hmot pro trubní vedení z trub z plastických hmot otevřený výkop</t>
  </si>
  <si>
    <t>-1033702464</t>
  </si>
  <si>
    <t>SO 04 - Dešťová kanaliazce</t>
  </si>
  <si>
    <t xml:space="preserve">    721 - Zdravotechnika - vnitřní kanalizace</t>
  </si>
  <si>
    <t>1870205619</t>
  </si>
  <si>
    <t>1481156314</t>
  </si>
  <si>
    <t>132201101</t>
  </si>
  <si>
    <t>Hloubení rýh š do 600 mm v hornině tř. 3 objemu do 100 m3</t>
  </si>
  <si>
    <t>-61938882</t>
  </si>
  <si>
    <t>132201109</t>
  </si>
  <si>
    <t>Příplatek za lepivost k hloubení rýh š do 600 mm v hornině tř. 3</t>
  </si>
  <si>
    <t>-842543807</t>
  </si>
  <si>
    <t>-1673789288</t>
  </si>
  <si>
    <t>1367376437</t>
  </si>
  <si>
    <t>599651952</t>
  </si>
  <si>
    <t>-32747401</t>
  </si>
  <si>
    <t>-721204951</t>
  </si>
  <si>
    <t>1768034082</t>
  </si>
  <si>
    <t>-605573058</t>
  </si>
  <si>
    <t>175111101</t>
  </si>
  <si>
    <t>Obsypání potrubí ručně sypaninou bez prohození, uloženou do 3 m</t>
  </si>
  <si>
    <t>1693788843</t>
  </si>
  <si>
    <t>583312000</t>
  </si>
  <si>
    <t>387958741</t>
  </si>
  <si>
    <t>417175664</t>
  </si>
  <si>
    <t>451572111</t>
  </si>
  <si>
    <t>Lože pod potrubí otevřený výkop z kameniva drobného těženého</t>
  </si>
  <si>
    <t>-1491339184</t>
  </si>
  <si>
    <t>1725827115</t>
  </si>
  <si>
    <t>858396995</t>
  </si>
  <si>
    <t>-2086667016</t>
  </si>
  <si>
    <t>800A2023</t>
  </si>
  <si>
    <t>Dešťová kanalizace z trub plastových DN 200 mm</t>
  </si>
  <si>
    <t>-481838760</t>
  </si>
  <si>
    <t>800A2302</t>
  </si>
  <si>
    <t>Kanalizační revizní šachta skružená z prefa dílců hloubky 3 m</t>
  </si>
  <si>
    <t>1940276107</t>
  </si>
  <si>
    <t>26</t>
  </si>
  <si>
    <t>1089093519</t>
  </si>
  <si>
    <t>27</t>
  </si>
  <si>
    <t>-211914257</t>
  </si>
  <si>
    <t>28</t>
  </si>
  <si>
    <t>-1095326787</t>
  </si>
  <si>
    <t>29</t>
  </si>
  <si>
    <t>-1506815522</t>
  </si>
  <si>
    <t>30</t>
  </si>
  <si>
    <t>-1228490992</t>
  </si>
  <si>
    <t>1576921860</t>
  </si>
  <si>
    <t>721241104</t>
  </si>
  <si>
    <t>Lapač střešních splavenin z litiny DN 200</t>
  </si>
  <si>
    <t>-335224334</t>
  </si>
  <si>
    <t>998721201</t>
  </si>
  <si>
    <t>Přesun hmot procentní pro vnitřní kanalizace v objektech v do 6 m</t>
  </si>
  <si>
    <t>746339574</t>
  </si>
  <si>
    <t>SO 05 - Kanalizace silážních šťáv</t>
  </si>
  <si>
    <t>1364691175</t>
  </si>
  <si>
    <t>-668623369</t>
  </si>
  <si>
    <t>-2069276157</t>
  </si>
  <si>
    <t>1431774518</t>
  </si>
  <si>
    <t>95114915</t>
  </si>
  <si>
    <t>1328118578</t>
  </si>
  <si>
    <t>-256534281</t>
  </si>
  <si>
    <t>748766706</t>
  </si>
  <si>
    <t>-1273268062</t>
  </si>
  <si>
    <t>-1333273576</t>
  </si>
  <si>
    <t>444345978</t>
  </si>
  <si>
    <t>-628282157</t>
  </si>
  <si>
    <t>-1721599739</t>
  </si>
  <si>
    <t>500A5023</t>
  </si>
  <si>
    <t>Odvodňovací plastový žlab pojízdný pro nákladní automobily š 150 mm s krycím roštem</t>
  </si>
  <si>
    <t>251955115</t>
  </si>
  <si>
    <t>1438052158</t>
  </si>
  <si>
    <t>-1299086408</t>
  </si>
  <si>
    <t>1024555573</t>
  </si>
  <si>
    <t>deska polykarbonátová,rovná, transparentní, formát 2,1 X 6 m tl. 10,0 mm</t>
  </si>
  <si>
    <t>štěrkopísek netříděný zásypový materiál</t>
  </si>
  <si>
    <t>kamenivo těžené hrubé prané frakce 8-16</t>
  </si>
  <si>
    <t>vápno nehašené bezprašné</t>
  </si>
  <si>
    <t>geotextilie tkaná (polypropylen) 200 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</si>
</sst>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4" fontId="23" fillId="0" borderId="0" xfId="0" applyNumberFormat="1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>
      <alignment vertical="center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 applyProtection="1">
      <alignment horizontal="left" vertical="center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1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R2" s="179" t="s">
        <v>8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93" t="s">
        <v>12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23"/>
      <c r="AS4" s="17" t="s">
        <v>13</v>
      </c>
      <c r="BE4" s="24" t="s">
        <v>14</v>
      </c>
      <c r="BS4" s="18" t="s">
        <v>15</v>
      </c>
    </row>
    <row r="5" spans="1:73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213" t="s">
        <v>17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5"/>
      <c r="AQ5" s="23"/>
      <c r="BE5" s="211" t="s">
        <v>18</v>
      </c>
      <c r="BS5" s="18" t="s">
        <v>9</v>
      </c>
    </row>
    <row r="6" spans="1:73" ht="36.950000000000003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215" t="s">
        <v>20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5"/>
      <c r="AQ6" s="23"/>
      <c r="BE6" s="212"/>
      <c r="BS6" s="18" t="s">
        <v>9</v>
      </c>
    </row>
    <row r="7" spans="1:73" ht="14.45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22</v>
      </c>
      <c r="AL7" s="25"/>
      <c r="AM7" s="25"/>
      <c r="AN7" s="27" t="s">
        <v>5</v>
      </c>
      <c r="AO7" s="25"/>
      <c r="AP7" s="25"/>
      <c r="AQ7" s="23"/>
      <c r="BE7" s="212"/>
      <c r="BS7" s="18" t="s">
        <v>9</v>
      </c>
    </row>
    <row r="8" spans="1:73" ht="14.45" customHeight="1">
      <c r="B8" s="22"/>
      <c r="C8" s="25"/>
      <c r="D8" s="29" t="s">
        <v>23</v>
      </c>
      <c r="E8" s="25"/>
      <c r="F8" s="25"/>
      <c r="G8" s="25"/>
      <c r="H8" s="25"/>
      <c r="I8" s="25"/>
      <c r="J8" s="25"/>
      <c r="K8" s="27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25</v>
      </c>
      <c r="AL8" s="25"/>
      <c r="AM8" s="25"/>
      <c r="AN8" s="30" t="s">
        <v>26</v>
      </c>
      <c r="AO8" s="25"/>
      <c r="AP8" s="25"/>
      <c r="AQ8" s="23"/>
      <c r="BE8" s="212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212"/>
      <c r="BS9" s="18" t="s">
        <v>9</v>
      </c>
    </row>
    <row r="10" spans="1:73" ht="14.45" customHeight="1">
      <c r="B10" s="22"/>
      <c r="C10" s="25"/>
      <c r="D10" s="29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28</v>
      </c>
      <c r="AL10" s="25"/>
      <c r="AM10" s="25"/>
      <c r="AN10" s="27" t="s">
        <v>5</v>
      </c>
      <c r="AO10" s="25"/>
      <c r="AP10" s="25"/>
      <c r="AQ10" s="23"/>
      <c r="BE10" s="212"/>
      <c r="BS10" s="18" t="s">
        <v>9</v>
      </c>
    </row>
    <row r="11" spans="1:73" ht="18.399999999999999" customHeight="1">
      <c r="B11" s="22"/>
      <c r="C11" s="25"/>
      <c r="D11" s="25"/>
      <c r="E11" s="27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29</v>
      </c>
      <c r="AL11" s="25"/>
      <c r="AM11" s="25"/>
      <c r="AN11" s="27" t="s">
        <v>5</v>
      </c>
      <c r="AO11" s="25"/>
      <c r="AP11" s="25"/>
      <c r="AQ11" s="23"/>
      <c r="BE11" s="212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212"/>
      <c r="BS12" s="18" t="s">
        <v>9</v>
      </c>
    </row>
    <row r="13" spans="1:73" ht="14.45" customHeight="1">
      <c r="B13" s="22"/>
      <c r="C13" s="25"/>
      <c r="D13" s="29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28</v>
      </c>
      <c r="AL13" s="25"/>
      <c r="AM13" s="25"/>
      <c r="AN13" s="31" t="s">
        <v>31</v>
      </c>
      <c r="AO13" s="25"/>
      <c r="AP13" s="25"/>
      <c r="AQ13" s="23"/>
      <c r="BE13" s="212"/>
      <c r="BS13" s="18" t="s">
        <v>9</v>
      </c>
    </row>
    <row r="14" spans="1:73" ht="15">
      <c r="B14" s="22"/>
      <c r="C14" s="25"/>
      <c r="D14" s="25"/>
      <c r="E14" s="216" t="s">
        <v>31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9" t="s">
        <v>29</v>
      </c>
      <c r="AL14" s="25"/>
      <c r="AM14" s="25"/>
      <c r="AN14" s="31" t="s">
        <v>31</v>
      </c>
      <c r="AO14" s="25"/>
      <c r="AP14" s="25"/>
      <c r="AQ14" s="23"/>
      <c r="BE14" s="212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212"/>
      <c r="BS15" s="18" t="s">
        <v>6</v>
      </c>
    </row>
    <row r="16" spans="1:73" ht="14.45" customHeight="1">
      <c r="B16" s="22"/>
      <c r="C16" s="25"/>
      <c r="D16" s="29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28</v>
      </c>
      <c r="AL16" s="25"/>
      <c r="AM16" s="25"/>
      <c r="AN16" s="27" t="s">
        <v>5</v>
      </c>
      <c r="AO16" s="25"/>
      <c r="AP16" s="25"/>
      <c r="AQ16" s="23"/>
      <c r="BE16" s="212"/>
      <c r="BS16" s="18" t="s">
        <v>6</v>
      </c>
    </row>
    <row r="17" spans="2:71" ht="18.399999999999999" customHeight="1">
      <c r="B17" s="22"/>
      <c r="C17" s="25"/>
      <c r="D17" s="25"/>
      <c r="E17" s="27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29</v>
      </c>
      <c r="AL17" s="25"/>
      <c r="AM17" s="25"/>
      <c r="AN17" s="27" t="s">
        <v>5</v>
      </c>
      <c r="AO17" s="25"/>
      <c r="AP17" s="25"/>
      <c r="AQ17" s="23"/>
      <c r="BE17" s="212"/>
      <c r="BS17" s="18" t="s">
        <v>33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212"/>
      <c r="BS18" s="18" t="s">
        <v>9</v>
      </c>
    </row>
    <row r="19" spans="2:71" ht="14.45" customHeight="1">
      <c r="B19" s="22"/>
      <c r="C19" s="25"/>
      <c r="D19" s="29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28</v>
      </c>
      <c r="AL19" s="25"/>
      <c r="AM19" s="25"/>
      <c r="AN19" s="27" t="s">
        <v>5</v>
      </c>
      <c r="AO19" s="25"/>
      <c r="AP19" s="25"/>
      <c r="AQ19" s="23"/>
      <c r="BE19" s="212"/>
      <c r="BS19" s="18" t="s">
        <v>9</v>
      </c>
    </row>
    <row r="20" spans="2:71" ht="18.399999999999999" customHeight="1">
      <c r="B20" s="22"/>
      <c r="C20" s="25"/>
      <c r="D20" s="25"/>
      <c r="E20" s="27" t="s">
        <v>24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29</v>
      </c>
      <c r="AL20" s="25"/>
      <c r="AM20" s="25"/>
      <c r="AN20" s="27" t="s">
        <v>5</v>
      </c>
      <c r="AO20" s="25"/>
      <c r="AP20" s="25"/>
      <c r="AQ20" s="23"/>
      <c r="BE20" s="212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212"/>
    </row>
    <row r="22" spans="2:71" ht="15">
      <c r="B22" s="22"/>
      <c r="C22" s="25"/>
      <c r="D22" s="29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212"/>
    </row>
    <row r="23" spans="2:71" ht="16.5" customHeight="1">
      <c r="B23" s="22"/>
      <c r="C23" s="25"/>
      <c r="D23" s="25"/>
      <c r="E23" s="218" t="s">
        <v>5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5"/>
      <c r="AP23" s="25"/>
      <c r="AQ23" s="23"/>
      <c r="BE23" s="212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212"/>
    </row>
    <row r="25" spans="2:71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212"/>
    </row>
    <row r="26" spans="2:71" ht="14.45" customHeight="1">
      <c r="B26" s="22"/>
      <c r="C26" s="25"/>
      <c r="D26" s="33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9">
        <f>ROUND(AG87,2)</f>
        <v>0</v>
      </c>
      <c r="AL26" s="214"/>
      <c r="AM26" s="214"/>
      <c r="AN26" s="214"/>
      <c r="AO26" s="214"/>
      <c r="AP26" s="25"/>
      <c r="AQ26" s="23"/>
      <c r="BE26" s="212"/>
    </row>
    <row r="27" spans="2:71" ht="14.45" customHeight="1">
      <c r="B27" s="22"/>
      <c r="C27" s="25"/>
      <c r="D27" s="33" t="s">
        <v>37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9">
        <f>ROUND(AG94,2)</f>
        <v>0</v>
      </c>
      <c r="AL27" s="219"/>
      <c r="AM27" s="219"/>
      <c r="AN27" s="219"/>
      <c r="AO27" s="219"/>
      <c r="AP27" s="25"/>
      <c r="AQ27" s="23"/>
      <c r="BE27" s="212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2"/>
    </row>
    <row r="29" spans="2:71" s="1" customFormat="1" ht="25.9" customHeight="1">
      <c r="B29" s="34"/>
      <c r="C29" s="35"/>
      <c r="D29" s="37" t="s">
        <v>38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0">
        <f>ROUND(AK26+AK27,2)</f>
        <v>0</v>
      </c>
      <c r="AL29" s="221"/>
      <c r="AM29" s="221"/>
      <c r="AN29" s="221"/>
      <c r="AO29" s="221"/>
      <c r="AP29" s="35"/>
      <c r="AQ29" s="36"/>
      <c r="BE29" s="212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2"/>
    </row>
    <row r="31" spans="2:71" s="2" customFormat="1" ht="14.45" customHeight="1">
      <c r="B31" s="39"/>
      <c r="C31" s="40"/>
      <c r="D31" s="41" t="s">
        <v>39</v>
      </c>
      <c r="E31" s="40"/>
      <c r="F31" s="41" t="s">
        <v>40</v>
      </c>
      <c r="G31" s="40"/>
      <c r="H31" s="40"/>
      <c r="I31" s="40"/>
      <c r="J31" s="40"/>
      <c r="K31" s="40"/>
      <c r="L31" s="202">
        <v>0.21</v>
      </c>
      <c r="M31" s="203"/>
      <c r="N31" s="203"/>
      <c r="O31" s="203"/>
      <c r="P31" s="40"/>
      <c r="Q31" s="40"/>
      <c r="R31" s="40"/>
      <c r="S31" s="40"/>
      <c r="T31" s="43" t="s">
        <v>41</v>
      </c>
      <c r="U31" s="40"/>
      <c r="V31" s="40"/>
      <c r="W31" s="204">
        <f>ROUND(AZ87+SUM(CD95:CD99),2)</f>
        <v>0</v>
      </c>
      <c r="X31" s="203"/>
      <c r="Y31" s="203"/>
      <c r="Z31" s="203"/>
      <c r="AA31" s="203"/>
      <c r="AB31" s="203"/>
      <c r="AC31" s="203"/>
      <c r="AD31" s="203"/>
      <c r="AE31" s="203"/>
      <c r="AF31" s="40"/>
      <c r="AG31" s="40"/>
      <c r="AH31" s="40"/>
      <c r="AI31" s="40"/>
      <c r="AJ31" s="40"/>
      <c r="AK31" s="204">
        <f>ROUND(AV87+SUM(BY95:BY99),2)</f>
        <v>0</v>
      </c>
      <c r="AL31" s="203"/>
      <c r="AM31" s="203"/>
      <c r="AN31" s="203"/>
      <c r="AO31" s="203"/>
      <c r="AP31" s="40"/>
      <c r="AQ31" s="44"/>
      <c r="BE31" s="212"/>
    </row>
    <row r="32" spans="2:71" s="2" customFormat="1" ht="14.45" customHeight="1">
      <c r="B32" s="39"/>
      <c r="C32" s="40"/>
      <c r="D32" s="40"/>
      <c r="E32" s="40"/>
      <c r="F32" s="41" t="s">
        <v>42</v>
      </c>
      <c r="G32" s="40"/>
      <c r="H32" s="40"/>
      <c r="I32" s="40"/>
      <c r="J32" s="40"/>
      <c r="K32" s="40"/>
      <c r="L32" s="202">
        <v>0.15</v>
      </c>
      <c r="M32" s="203"/>
      <c r="N32" s="203"/>
      <c r="O32" s="203"/>
      <c r="P32" s="40"/>
      <c r="Q32" s="40"/>
      <c r="R32" s="40"/>
      <c r="S32" s="40"/>
      <c r="T32" s="43" t="s">
        <v>41</v>
      </c>
      <c r="U32" s="40"/>
      <c r="V32" s="40"/>
      <c r="W32" s="204">
        <f>ROUND(BA87+SUM(CE95:CE99),2)</f>
        <v>0</v>
      </c>
      <c r="X32" s="203"/>
      <c r="Y32" s="203"/>
      <c r="Z32" s="203"/>
      <c r="AA32" s="203"/>
      <c r="AB32" s="203"/>
      <c r="AC32" s="203"/>
      <c r="AD32" s="203"/>
      <c r="AE32" s="203"/>
      <c r="AF32" s="40"/>
      <c r="AG32" s="40"/>
      <c r="AH32" s="40"/>
      <c r="AI32" s="40"/>
      <c r="AJ32" s="40"/>
      <c r="AK32" s="204">
        <f>ROUND(AW87+SUM(BZ95:BZ99),2)</f>
        <v>0</v>
      </c>
      <c r="AL32" s="203"/>
      <c r="AM32" s="203"/>
      <c r="AN32" s="203"/>
      <c r="AO32" s="203"/>
      <c r="AP32" s="40"/>
      <c r="AQ32" s="44"/>
      <c r="BE32" s="212"/>
    </row>
    <row r="33" spans="2:57" s="2" customFormat="1" ht="14.45" hidden="1" customHeight="1">
      <c r="B33" s="39"/>
      <c r="C33" s="40"/>
      <c r="D33" s="40"/>
      <c r="E33" s="40"/>
      <c r="F33" s="41" t="s">
        <v>43</v>
      </c>
      <c r="G33" s="40"/>
      <c r="H33" s="40"/>
      <c r="I33" s="40"/>
      <c r="J33" s="40"/>
      <c r="K33" s="40"/>
      <c r="L33" s="202">
        <v>0.21</v>
      </c>
      <c r="M33" s="203"/>
      <c r="N33" s="203"/>
      <c r="O33" s="203"/>
      <c r="P33" s="40"/>
      <c r="Q33" s="40"/>
      <c r="R33" s="40"/>
      <c r="S33" s="40"/>
      <c r="T33" s="43" t="s">
        <v>41</v>
      </c>
      <c r="U33" s="40"/>
      <c r="V33" s="40"/>
      <c r="W33" s="204">
        <f>ROUND(BB87+SUM(CF95:CF99),2)</f>
        <v>0</v>
      </c>
      <c r="X33" s="203"/>
      <c r="Y33" s="203"/>
      <c r="Z33" s="203"/>
      <c r="AA33" s="203"/>
      <c r="AB33" s="203"/>
      <c r="AC33" s="203"/>
      <c r="AD33" s="203"/>
      <c r="AE33" s="203"/>
      <c r="AF33" s="40"/>
      <c r="AG33" s="40"/>
      <c r="AH33" s="40"/>
      <c r="AI33" s="40"/>
      <c r="AJ33" s="40"/>
      <c r="AK33" s="204">
        <v>0</v>
      </c>
      <c r="AL33" s="203"/>
      <c r="AM33" s="203"/>
      <c r="AN33" s="203"/>
      <c r="AO33" s="203"/>
      <c r="AP33" s="40"/>
      <c r="AQ33" s="44"/>
      <c r="BE33" s="212"/>
    </row>
    <row r="34" spans="2:57" s="2" customFormat="1" ht="14.45" hidden="1" customHeight="1">
      <c r="B34" s="39"/>
      <c r="C34" s="40"/>
      <c r="D34" s="40"/>
      <c r="E34" s="40"/>
      <c r="F34" s="41" t="s">
        <v>44</v>
      </c>
      <c r="G34" s="40"/>
      <c r="H34" s="40"/>
      <c r="I34" s="40"/>
      <c r="J34" s="40"/>
      <c r="K34" s="40"/>
      <c r="L34" s="202">
        <v>0.15</v>
      </c>
      <c r="M34" s="203"/>
      <c r="N34" s="203"/>
      <c r="O34" s="203"/>
      <c r="P34" s="40"/>
      <c r="Q34" s="40"/>
      <c r="R34" s="40"/>
      <c r="S34" s="40"/>
      <c r="T34" s="43" t="s">
        <v>41</v>
      </c>
      <c r="U34" s="40"/>
      <c r="V34" s="40"/>
      <c r="W34" s="204">
        <f>ROUND(BC87+SUM(CG95:CG99),2)</f>
        <v>0</v>
      </c>
      <c r="X34" s="203"/>
      <c r="Y34" s="203"/>
      <c r="Z34" s="203"/>
      <c r="AA34" s="203"/>
      <c r="AB34" s="203"/>
      <c r="AC34" s="203"/>
      <c r="AD34" s="203"/>
      <c r="AE34" s="203"/>
      <c r="AF34" s="40"/>
      <c r="AG34" s="40"/>
      <c r="AH34" s="40"/>
      <c r="AI34" s="40"/>
      <c r="AJ34" s="40"/>
      <c r="AK34" s="204">
        <v>0</v>
      </c>
      <c r="AL34" s="203"/>
      <c r="AM34" s="203"/>
      <c r="AN34" s="203"/>
      <c r="AO34" s="203"/>
      <c r="AP34" s="40"/>
      <c r="AQ34" s="44"/>
      <c r="BE34" s="212"/>
    </row>
    <row r="35" spans="2:57" s="2" customFormat="1" ht="14.45" hidden="1" customHeight="1">
      <c r="B35" s="39"/>
      <c r="C35" s="40"/>
      <c r="D35" s="40"/>
      <c r="E35" s="40"/>
      <c r="F35" s="41" t="s">
        <v>45</v>
      </c>
      <c r="G35" s="40"/>
      <c r="H35" s="40"/>
      <c r="I35" s="40"/>
      <c r="J35" s="40"/>
      <c r="K35" s="40"/>
      <c r="L35" s="202">
        <v>0</v>
      </c>
      <c r="M35" s="203"/>
      <c r="N35" s="203"/>
      <c r="O35" s="203"/>
      <c r="P35" s="40"/>
      <c r="Q35" s="40"/>
      <c r="R35" s="40"/>
      <c r="S35" s="40"/>
      <c r="T35" s="43" t="s">
        <v>41</v>
      </c>
      <c r="U35" s="40"/>
      <c r="V35" s="40"/>
      <c r="W35" s="204">
        <f>ROUND(BD87+SUM(CH95:CH99),2)</f>
        <v>0</v>
      </c>
      <c r="X35" s="203"/>
      <c r="Y35" s="203"/>
      <c r="Z35" s="203"/>
      <c r="AA35" s="203"/>
      <c r="AB35" s="203"/>
      <c r="AC35" s="203"/>
      <c r="AD35" s="203"/>
      <c r="AE35" s="203"/>
      <c r="AF35" s="40"/>
      <c r="AG35" s="40"/>
      <c r="AH35" s="40"/>
      <c r="AI35" s="40"/>
      <c r="AJ35" s="40"/>
      <c r="AK35" s="204">
        <v>0</v>
      </c>
      <c r="AL35" s="203"/>
      <c r="AM35" s="203"/>
      <c r="AN35" s="203"/>
      <c r="AO35" s="203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47</v>
      </c>
      <c r="U37" s="47"/>
      <c r="V37" s="47"/>
      <c r="W37" s="47"/>
      <c r="X37" s="205" t="s">
        <v>48</v>
      </c>
      <c r="Y37" s="206"/>
      <c r="Z37" s="206"/>
      <c r="AA37" s="206"/>
      <c r="AB37" s="206"/>
      <c r="AC37" s="47"/>
      <c r="AD37" s="47"/>
      <c r="AE37" s="47"/>
      <c r="AF37" s="47"/>
      <c r="AG37" s="47"/>
      <c r="AH37" s="47"/>
      <c r="AI37" s="47"/>
      <c r="AJ37" s="47"/>
      <c r="AK37" s="207">
        <f>SUM(AK29:AK35)</f>
        <v>0</v>
      </c>
      <c r="AL37" s="206"/>
      <c r="AM37" s="206"/>
      <c r="AN37" s="206"/>
      <c r="AO37" s="208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4"/>
      <c r="C49" s="35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50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5">
      <c r="B58" s="34"/>
      <c r="C58" s="35"/>
      <c r="D58" s="54" t="s">
        <v>51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52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51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52</v>
      </c>
      <c r="AN58" s="55"/>
      <c r="AO58" s="57"/>
      <c r="AP58" s="35"/>
      <c r="AQ58" s="36"/>
    </row>
    <row r="59" spans="2:4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4"/>
      <c r="C60" s="35"/>
      <c r="D60" s="49" t="s">
        <v>53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54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5">
      <c r="B69" s="34"/>
      <c r="C69" s="35"/>
      <c r="D69" s="54" t="s">
        <v>51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52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51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52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93" t="s">
        <v>55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78/2017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5" t="str">
        <f>K6</f>
        <v>Košetice - silážní žlab</v>
      </c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23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25</v>
      </c>
      <c r="AJ80" s="35"/>
      <c r="AK80" s="35"/>
      <c r="AL80" s="35"/>
      <c r="AM80" s="72" t="str">
        <f>IF(AN8= "","",AN8)</f>
        <v>18. 12. 2017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5">
      <c r="B82" s="34"/>
      <c r="C82" s="29" t="s">
        <v>27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32</v>
      </c>
      <c r="AJ82" s="35"/>
      <c r="AK82" s="35"/>
      <c r="AL82" s="35"/>
      <c r="AM82" s="197" t="str">
        <f>IF(E17="","",E17)</f>
        <v xml:space="preserve"> </v>
      </c>
      <c r="AN82" s="197"/>
      <c r="AO82" s="197"/>
      <c r="AP82" s="197"/>
      <c r="AQ82" s="36"/>
      <c r="AS82" s="198" t="s">
        <v>56</v>
      </c>
      <c r="AT82" s="199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 ht="15">
      <c r="B83" s="34"/>
      <c r="C83" s="29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34</v>
      </c>
      <c r="AJ83" s="35"/>
      <c r="AK83" s="35"/>
      <c r="AL83" s="35"/>
      <c r="AM83" s="197" t="str">
        <f>IF(E20="","",E20)</f>
        <v xml:space="preserve"> </v>
      </c>
      <c r="AN83" s="197"/>
      <c r="AO83" s="197"/>
      <c r="AP83" s="197"/>
      <c r="AQ83" s="36"/>
      <c r="AS83" s="200"/>
      <c r="AT83" s="201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0"/>
      <c r="AT84" s="201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>
      <c r="B85" s="34"/>
      <c r="C85" s="188" t="s">
        <v>57</v>
      </c>
      <c r="D85" s="189"/>
      <c r="E85" s="189"/>
      <c r="F85" s="189"/>
      <c r="G85" s="189"/>
      <c r="H85" s="74"/>
      <c r="I85" s="190" t="s">
        <v>58</v>
      </c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90" t="s">
        <v>59</v>
      </c>
      <c r="AH85" s="189"/>
      <c r="AI85" s="189"/>
      <c r="AJ85" s="189"/>
      <c r="AK85" s="189"/>
      <c r="AL85" s="189"/>
      <c r="AM85" s="189"/>
      <c r="AN85" s="190" t="s">
        <v>60</v>
      </c>
      <c r="AO85" s="189"/>
      <c r="AP85" s="191"/>
      <c r="AQ85" s="36"/>
      <c r="AS85" s="75" t="s">
        <v>61</v>
      </c>
      <c r="AT85" s="76" t="s">
        <v>62</v>
      </c>
      <c r="AU85" s="76" t="s">
        <v>63</v>
      </c>
      <c r="AV85" s="76" t="s">
        <v>64</v>
      </c>
      <c r="AW85" s="76" t="s">
        <v>65</v>
      </c>
      <c r="AX85" s="76" t="s">
        <v>66</v>
      </c>
      <c r="AY85" s="76" t="s">
        <v>67</v>
      </c>
      <c r="AZ85" s="76" t="s">
        <v>68</v>
      </c>
      <c r="BA85" s="76" t="s">
        <v>69</v>
      </c>
      <c r="BB85" s="76" t="s">
        <v>70</v>
      </c>
      <c r="BC85" s="76" t="s">
        <v>71</v>
      </c>
      <c r="BD85" s="77" t="s">
        <v>72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79" t="s">
        <v>73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192">
        <f>ROUND(SUM(AG88:AG92),2)</f>
        <v>0</v>
      </c>
      <c r="AH87" s="192"/>
      <c r="AI87" s="192"/>
      <c r="AJ87" s="192"/>
      <c r="AK87" s="192"/>
      <c r="AL87" s="192"/>
      <c r="AM87" s="192"/>
      <c r="AN87" s="177">
        <f t="shared" ref="AN87:AN92" si="0">SUM(AG87,AT87)</f>
        <v>0</v>
      </c>
      <c r="AO87" s="177"/>
      <c r="AP87" s="177"/>
      <c r="AQ87" s="70"/>
      <c r="AS87" s="81">
        <f>ROUND(SUM(AS88:AS92),2)</f>
        <v>0</v>
      </c>
      <c r="AT87" s="82">
        <f t="shared" ref="AT87:AT92" si="1">ROUND(SUM(AV87:AW87),2)</f>
        <v>0</v>
      </c>
      <c r="AU87" s="83">
        <f>ROUND(SUM(AU88:AU92),5)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ROUND(SUM(AZ88:AZ92),2)</f>
        <v>0</v>
      </c>
      <c r="BA87" s="82">
        <f>ROUND(SUM(BA88:BA92),2)</f>
        <v>0</v>
      </c>
      <c r="BB87" s="82">
        <f>ROUND(SUM(BB88:BB92),2)</f>
        <v>0</v>
      </c>
      <c r="BC87" s="82">
        <f>ROUND(SUM(BC88:BC92),2)</f>
        <v>0</v>
      </c>
      <c r="BD87" s="84">
        <f>ROUND(SUM(BD88:BD92),2)</f>
        <v>0</v>
      </c>
      <c r="BS87" s="85" t="s">
        <v>74</v>
      </c>
      <c r="BT87" s="85" t="s">
        <v>75</v>
      </c>
      <c r="BU87" s="86" t="s">
        <v>76</v>
      </c>
      <c r="BV87" s="85" t="s">
        <v>77</v>
      </c>
      <c r="BW87" s="85" t="s">
        <v>78</v>
      </c>
      <c r="BX87" s="85" t="s">
        <v>79</v>
      </c>
    </row>
    <row r="88" spans="1:89" s="5" customFormat="1" ht="16.5" customHeight="1">
      <c r="A88" s="87" t="s">
        <v>80</v>
      </c>
      <c r="B88" s="88"/>
      <c r="C88" s="89"/>
      <c r="D88" s="187" t="s">
        <v>81</v>
      </c>
      <c r="E88" s="187"/>
      <c r="F88" s="187"/>
      <c r="G88" s="187"/>
      <c r="H88" s="187"/>
      <c r="I88" s="90"/>
      <c r="J88" s="187" t="s">
        <v>82</v>
      </c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5">
        <f>'SO 01 - Silážní žlab'!M30</f>
        <v>0</v>
      </c>
      <c r="AH88" s="186"/>
      <c r="AI88" s="186"/>
      <c r="AJ88" s="186"/>
      <c r="AK88" s="186"/>
      <c r="AL88" s="186"/>
      <c r="AM88" s="186"/>
      <c r="AN88" s="185">
        <f t="shared" si="0"/>
        <v>0</v>
      </c>
      <c r="AO88" s="186"/>
      <c r="AP88" s="186"/>
      <c r="AQ88" s="91"/>
      <c r="AS88" s="92">
        <f>'SO 01 - Silážní žlab'!M28</f>
        <v>0</v>
      </c>
      <c r="AT88" s="93">
        <f t="shared" si="1"/>
        <v>0</v>
      </c>
      <c r="AU88" s="94">
        <f>'SO 01 - Silážní žlab'!W133</f>
        <v>0</v>
      </c>
      <c r="AV88" s="93">
        <f>'SO 01 - Silážní žlab'!M32</f>
        <v>0</v>
      </c>
      <c r="AW88" s="93">
        <f>'SO 01 - Silážní žlab'!M33</f>
        <v>0</v>
      </c>
      <c r="AX88" s="93">
        <f>'SO 01 - Silážní žlab'!M34</f>
        <v>0</v>
      </c>
      <c r="AY88" s="93">
        <f>'SO 01 - Silážní žlab'!M35</f>
        <v>0</v>
      </c>
      <c r="AZ88" s="93">
        <f>'SO 01 - Silážní žlab'!H32</f>
        <v>0</v>
      </c>
      <c r="BA88" s="93">
        <f>'SO 01 - Silážní žlab'!H33</f>
        <v>0</v>
      </c>
      <c r="BB88" s="93">
        <f>'SO 01 - Silážní žlab'!H34</f>
        <v>0</v>
      </c>
      <c r="BC88" s="93">
        <f>'SO 01 - Silážní žlab'!H35</f>
        <v>0</v>
      </c>
      <c r="BD88" s="95">
        <f>'SO 01 - Silážní žlab'!H36</f>
        <v>0</v>
      </c>
      <c r="BT88" s="96" t="s">
        <v>83</v>
      </c>
      <c r="BV88" s="96" t="s">
        <v>77</v>
      </c>
      <c r="BW88" s="96" t="s">
        <v>84</v>
      </c>
      <c r="BX88" s="96" t="s">
        <v>78</v>
      </c>
    </row>
    <row r="89" spans="1:89" s="5" customFormat="1" ht="16.5" customHeight="1">
      <c r="A89" s="87" t="s">
        <v>80</v>
      </c>
      <c r="B89" s="88"/>
      <c r="C89" s="89"/>
      <c r="D89" s="187" t="s">
        <v>85</v>
      </c>
      <c r="E89" s="187"/>
      <c r="F89" s="187"/>
      <c r="G89" s="187"/>
      <c r="H89" s="187"/>
      <c r="I89" s="90"/>
      <c r="J89" s="187" t="s">
        <v>86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5">
        <f>'SO 02 - Manipulační plocha'!M30</f>
        <v>0</v>
      </c>
      <c r="AH89" s="186"/>
      <c r="AI89" s="186"/>
      <c r="AJ89" s="186"/>
      <c r="AK89" s="186"/>
      <c r="AL89" s="186"/>
      <c r="AM89" s="186"/>
      <c r="AN89" s="185">
        <f t="shared" si="0"/>
        <v>0</v>
      </c>
      <c r="AO89" s="186"/>
      <c r="AP89" s="186"/>
      <c r="AQ89" s="91"/>
      <c r="AS89" s="92">
        <f>'SO 02 - Manipulační plocha'!M28</f>
        <v>0</v>
      </c>
      <c r="AT89" s="93">
        <f t="shared" si="1"/>
        <v>0</v>
      </c>
      <c r="AU89" s="94">
        <f>'SO 02 - Manipulační plocha'!W120</f>
        <v>0</v>
      </c>
      <c r="AV89" s="93">
        <f>'SO 02 - Manipulační plocha'!M32</f>
        <v>0</v>
      </c>
      <c r="AW89" s="93">
        <f>'SO 02 - Manipulační plocha'!M33</f>
        <v>0</v>
      </c>
      <c r="AX89" s="93">
        <f>'SO 02 - Manipulační plocha'!M34</f>
        <v>0</v>
      </c>
      <c r="AY89" s="93">
        <f>'SO 02 - Manipulační plocha'!M35</f>
        <v>0</v>
      </c>
      <c r="AZ89" s="93">
        <f>'SO 02 - Manipulační plocha'!H32</f>
        <v>0</v>
      </c>
      <c r="BA89" s="93">
        <f>'SO 02 - Manipulační plocha'!H33</f>
        <v>0</v>
      </c>
      <c r="BB89" s="93">
        <f>'SO 02 - Manipulační plocha'!H34</f>
        <v>0</v>
      </c>
      <c r="BC89" s="93">
        <f>'SO 02 - Manipulační plocha'!H35</f>
        <v>0</v>
      </c>
      <c r="BD89" s="95">
        <f>'SO 02 - Manipulační plocha'!H36</f>
        <v>0</v>
      </c>
      <c r="BT89" s="96" t="s">
        <v>83</v>
      </c>
      <c r="BV89" s="96" t="s">
        <v>77</v>
      </c>
      <c r="BW89" s="96" t="s">
        <v>87</v>
      </c>
      <c r="BX89" s="96" t="s">
        <v>78</v>
      </c>
    </row>
    <row r="90" spans="1:89" s="5" customFormat="1" ht="16.5" customHeight="1">
      <c r="A90" s="87" t="s">
        <v>80</v>
      </c>
      <c r="B90" s="88"/>
      <c r="C90" s="89"/>
      <c r="D90" s="187" t="s">
        <v>88</v>
      </c>
      <c r="E90" s="187"/>
      <c r="F90" s="187"/>
      <c r="G90" s="187"/>
      <c r="H90" s="187"/>
      <c r="I90" s="90"/>
      <c r="J90" s="187" t="s">
        <v>89</v>
      </c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5">
        <f>'SO 03 - Trativod pro dešť...'!M30</f>
        <v>0</v>
      </c>
      <c r="AH90" s="186"/>
      <c r="AI90" s="186"/>
      <c r="AJ90" s="186"/>
      <c r="AK90" s="186"/>
      <c r="AL90" s="186"/>
      <c r="AM90" s="186"/>
      <c r="AN90" s="185">
        <f t="shared" si="0"/>
        <v>0</v>
      </c>
      <c r="AO90" s="186"/>
      <c r="AP90" s="186"/>
      <c r="AQ90" s="91"/>
      <c r="AS90" s="92">
        <f>'SO 03 - Trativod pro dešť...'!M28</f>
        <v>0</v>
      </c>
      <c r="AT90" s="93">
        <f t="shared" si="1"/>
        <v>0</v>
      </c>
      <c r="AU90" s="94">
        <f>'SO 03 - Trativod pro dešť...'!W120</f>
        <v>0</v>
      </c>
      <c r="AV90" s="93">
        <f>'SO 03 - Trativod pro dešť...'!M32</f>
        <v>0</v>
      </c>
      <c r="AW90" s="93">
        <f>'SO 03 - Trativod pro dešť...'!M33</f>
        <v>0</v>
      </c>
      <c r="AX90" s="93">
        <f>'SO 03 - Trativod pro dešť...'!M34</f>
        <v>0</v>
      </c>
      <c r="AY90" s="93">
        <f>'SO 03 - Trativod pro dešť...'!M35</f>
        <v>0</v>
      </c>
      <c r="AZ90" s="93">
        <f>'SO 03 - Trativod pro dešť...'!H32</f>
        <v>0</v>
      </c>
      <c r="BA90" s="93">
        <f>'SO 03 - Trativod pro dešť...'!H33</f>
        <v>0</v>
      </c>
      <c r="BB90" s="93">
        <f>'SO 03 - Trativod pro dešť...'!H34</f>
        <v>0</v>
      </c>
      <c r="BC90" s="93">
        <f>'SO 03 - Trativod pro dešť...'!H35</f>
        <v>0</v>
      </c>
      <c r="BD90" s="95">
        <f>'SO 03 - Trativod pro dešť...'!H36</f>
        <v>0</v>
      </c>
      <c r="BT90" s="96" t="s">
        <v>83</v>
      </c>
      <c r="BV90" s="96" t="s">
        <v>77</v>
      </c>
      <c r="BW90" s="96" t="s">
        <v>90</v>
      </c>
      <c r="BX90" s="96" t="s">
        <v>78</v>
      </c>
    </row>
    <row r="91" spans="1:89" s="5" customFormat="1" ht="16.5" customHeight="1">
      <c r="A91" s="87" t="s">
        <v>80</v>
      </c>
      <c r="B91" s="88"/>
      <c r="C91" s="89"/>
      <c r="D91" s="187" t="s">
        <v>91</v>
      </c>
      <c r="E91" s="187"/>
      <c r="F91" s="187"/>
      <c r="G91" s="187"/>
      <c r="H91" s="187"/>
      <c r="I91" s="90"/>
      <c r="J91" s="187" t="s">
        <v>92</v>
      </c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5">
        <f>'SO 04 - Dešťová kanaliazce'!M30</f>
        <v>0</v>
      </c>
      <c r="AH91" s="186"/>
      <c r="AI91" s="186"/>
      <c r="AJ91" s="186"/>
      <c r="AK91" s="186"/>
      <c r="AL91" s="186"/>
      <c r="AM91" s="186"/>
      <c r="AN91" s="185">
        <f t="shared" si="0"/>
        <v>0</v>
      </c>
      <c r="AO91" s="186"/>
      <c r="AP91" s="186"/>
      <c r="AQ91" s="91"/>
      <c r="AS91" s="92">
        <f>'SO 04 - Dešťová kanaliazce'!M28</f>
        <v>0</v>
      </c>
      <c r="AT91" s="93">
        <f t="shared" si="1"/>
        <v>0</v>
      </c>
      <c r="AU91" s="94">
        <f>'SO 04 - Dešťová kanaliazce'!W126</f>
        <v>0</v>
      </c>
      <c r="AV91" s="93">
        <f>'SO 04 - Dešťová kanaliazce'!M32</f>
        <v>0</v>
      </c>
      <c r="AW91" s="93">
        <f>'SO 04 - Dešťová kanaliazce'!M33</f>
        <v>0</v>
      </c>
      <c r="AX91" s="93">
        <f>'SO 04 - Dešťová kanaliazce'!M34</f>
        <v>0</v>
      </c>
      <c r="AY91" s="93">
        <f>'SO 04 - Dešťová kanaliazce'!M35</f>
        <v>0</v>
      </c>
      <c r="AZ91" s="93">
        <f>'SO 04 - Dešťová kanaliazce'!H32</f>
        <v>0</v>
      </c>
      <c r="BA91" s="93">
        <f>'SO 04 - Dešťová kanaliazce'!H33</f>
        <v>0</v>
      </c>
      <c r="BB91" s="93">
        <f>'SO 04 - Dešťová kanaliazce'!H34</f>
        <v>0</v>
      </c>
      <c r="BC91" s="93">
        <f>'SO 04 - Dešťová kanaliazce'!H35</f>
        <v>0</v>
      </c>
      <c r="BD91" s="95">
        <f>'SO 04 - Dešťová kanaliazce'!H36</f>
        <v>0</v>
      </c>
      <c r="BT91" s="96" t="s">
        <v>83</v>
      </c>
      <c r="BV91" s="96" t="s">
        <v>77</v>
      </c>
      <c r="BW91" s="96" t="s">
        <v>93</v>
      </c>
      <c r="BX91" s="96" t="s">
        <v>78</v>
      </c>
    </row>
    <row r="92" spans="1:89" s="5" customFormat="1" ht="16.5" customHeight="1">
      <c r="A92" s="87" t="s">
        <v>80</v>
      </c>
      <c r="B92" s="88"/>
      <c r="C92" s="89"/>
      <c r="D92" s="187" t="s">
        <v>94</v>
      </c>
      <c r="E92" s="187"/>
      <c r="F92" s="187"/>
      <c r="G92" s="187"/>
      <c r="H92" s="187"/>
      <c r="I92" s="90"/>
      <c r="J92" s="187" t="s">
        <v>95</v>
      </c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5">
        <f>'SO 05 - Kanalizace silážn...'!M30</f>
        <v>0</v>
      </c>
      <c r="AH92" s="186"/>
      <c r="AI92" s="186"/>
      <c r="AJ92" s="186"/>
      <c r="AK92" s="186"/>
      <c r="AL92" s="186"/>
      <c r="AM92" s="186"/>
      <c r="AN92" s="185">
        <f t="shared" si="0"/>
        <v>0</v>
      </c>
      <c r="AO92" s="186"/>
      <c r="AP92" s="186"/>
      <c r="AQ92" s="91"/>
      <c r="AS92" s="97">
        <f>'SO 05 - Kanalizace silážn...'!M28</f>
        <v>0</v>
      </c>
      <c r="AT92" s="98">
        <f t="shared" si="1"/>
        <v>0</v>
      </c>
      <c r="AU92" s="99">
        <f>'SO 05 - Kanalizace silážn...'!W122</f>
        <v>0</v>
      </c>
      <c r="AV92" s="98">
        <f>'SO 05 - Kanalizace silážn...'!M32</f>
        <v>0</v>
      </c>
      <c r="AW92" s="98">
        <f>'SO 05 - Kanalizace silážn...'!M33</f>
        <v>0</v>
      </c>
      <c r="AX92" s="98">
        <f>'SO 05 - Kanalizace silážn...'!M34</f>
        <v>0</v>
      </c>
      <c r="AY92" s="98">
        <f>'SO 05 - Kanalizace silážn...'!M35</f>
        <v>0</v>
      </c>
      <c r="AZ92" s="98">
        <f>'SO 05 - Kanalizace silážn...'!H32</f>
        <v>0</v>
      </c>
      <c r="BA92" s="98">
        <f>'SO 05 - Kanalizace silážn...'!H33</f>
        <v>0</v>
      </c>
      <c r="BB92" s="98">
        <f>'SO 05 - Kanalizace silážn...'!H34</f>
        <v>0</v>
      </c>
      <c r="BC92" s="98">
        <f>'SO 05 - Kanalizace silážn...'!H35</f>
        <v>0</v>
      </c>
      <c r="BD92" s="100">
        <f>'SO 05 - Kanalizace silážn...'!H36</f>
        <v>0</v>
      </c>
      <c r="BT92" s="96" t="s">
        <v>83</v>
      </c>
      <c r="BV92" s="96" t="s">
        <v>77</v>
      </c>
      <c r="BW92" s="96" t="s">
        <v>96</v>
      </c>
      <c r="BX92" s="96" t="s">
        <v>78</v>
      </c>
    </row>
    <row r="93" spans="1:89">
      <c r="B93" s="22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3"/>
    </row>
    <row r="94" spans="1:89" s="1" customFormat="1" ht="30" customHeight="1">
      <c r="B94" s="34"/>
      <c r="C94" s="79" t="s">
        <v>97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177">
        <f>ROUND(SUM(AG95:AG98),2)</f>
        <v>0</v>
      </c>
      <c r="AH94" s="177"/>
      <c r="AI94" s="177"/>
      <c r="AJ94" s="177"/>
      <c r="AK94" s="177"/>
      <c r="AL94" s="177"/>
      <c r="AM94" s="177"/>
      <c r="AN94" s="177">
        <f>ROUND(SUM(AN95:AN98),2)</f>
        <v>0</v>
      </c>
      <c r="AO94" s="177"/>
      <c r="AP94" s="177"/>
      <c r="AQ94" s="36"/>
      <c r="AS94" s="75" t="s">
        <v>98</v>
      </c>
      <c r="AT94" s="76" t="s">
        <v>99</v>
      </c>
      <c r="AU94" s="76" t="s">
        <v>39</v>
      </c>
      <c r="AV94" s="77" t="s">
        <v>62</v>
      </c>
    </row>
    <row r="95" spans="1:89" s="1" customFormat="1" ht="19.899999999999999" customHeight="1">
      <c r="B95" s="34"/>
      <c r="C95" s="35"/>
      <c r="D95" s="101" t="s">
        <v>100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183">
        <f>ROUND(AG87*AS95,2)</f>
        <v>0</v>
      </c>
      <c r="AH95" s="184"/>
      <c r="AI95" s="184"/>
      <c r="AJ95" s="184"/>
      <c r="AK95" s="184"/>
      <c r="AL95" s="184"/>
      <c r="AM95" s="184"/>
      <c r="AN95" s="184">
        <f>ROUND(AG95+AV95,2)</f>
        <v>0</v>
      </c>
      <c r="AO95" s="184"/>
      <c r="AP95" s="184"/>
      <c r="AQ95" s="36"/>
      <c r="AS95" s="102">
        <v>0</v>
      </c>
      <c r="AT95" s="103" t="s">
        <v>101</v>
      </c>
      <c r="AU95" s="103" t="s">
        <v>40</v>
      </c>
      <c r="AV95" s="104">
        <f>ROUND(IF(AU95="základní",AG95*L31,IF(AU95="snížená",AG95*L32,0)),2)</f>
        <v>0</v>
      </c>
      <c r="BV95" s="18" t="s">
        <v>102</v>
      </c>
      <c r="BY95" s="105">
        <f>IF(AU95="základní",AV95,0)</f>
        <v>0</v>
      </c>
      <c r="BZ95" s="105">
        <f>IF(AU95="snížená",AV95,0)</f>
        <v>0</v>
      </c>
      <c r="CA95" s="105">
        <v>0</v>
      </c>
      <c r="CB95" s="105">
        <v>0</v>
      </c>
      <c r="CC95" s="105">
        <v>0</v>
      </c>
      <c r="CD95" s="105">
        <f>IF(AU95="základní",AG95,0)</f>
        <v>0</v>
      </c>
      <c r="CE95" s="105">
        <f>IF(AU95="snížená",AG95,0)</f>
        <v>0</v>
      </c>
      <c r="CF95" s="105">
        <f>IF(AU95="zákl. přenesená",AG95,0)</f>
        <v>0</v>
      </c>
      <c r="CG95" s="105">
        <f>IF(AU95="sníž. přenesená",AG95,0)</f>
        <v>0</v>
      </c>
      <c r="CH95" s="105">
        <f>IF(AU95="nulová",AG95,0)</f>
        <v>0</v>
      </c>
      <c r="CI95" s="18">
        <f>IF(AU95="základní",1,IF(AU95="snížená",2,IF(AU95="zákl. přenesená",4,IF(AU95="sníž. přenesená",5,3))))</f>
        <v>1</v>
      </c>
      <c r="CJ95" s="18">
        <f>IF(AT95="stavební čast",1,IF(8895="investiční čast",2,3))</f>
        <v>1</v>
      </c>
      <c r="CK95" s="18" t="str">
        <f>IF(D95="Vyplň vlastní","","x")</f>
        <v>x</v>
      </c>
    </row>
    <row r="96" spans="1:89" s="1" customFormat="1" ht="19.899999999999999" customHeight="1">
      <c r="B96" s="34"/>
      <c r="C96" s="35"/>
      <c r="D96" s="181" t="s">
        <v>103</v>
      </c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35"/>
      <c r="AD96" s="35"/>
      <c r="AE96" s="35"/>
      <c r="AF96" s="35"/>
      <c r="AG96" s="183">
        <f>AG87*AS96</f>
        <v>0</v>
      </c>
      <c r="AH96" s="184"/>
      <c r="AI96" s="184"/>
      <c r="AJ96" s="184"/>
      <c r="AK96" s="184"/>
      <c r="AL96" s="184"/>
      <c r="AM96" s="184"/>
      <c r="AN96" s="184">
        <f>AG96+AV96</f>
        <v>0</v>
      </c>
      <c r="AO96" s="184"/>
      <c r="AP96" s="184"/>
      <c r="AQ96" s="36"/>
      <c r="AS96" s="106">
        <v>0</v>
      </c>
      <c r="AT96" s="107" t="s">
        <v>101</v>
      </c>
      <c r="AU96" s="107" t="s">
        <v>40</v>
      </c>
      <c r="AV96" s="108">
        <f>ROUND(IF(AU96="nulová",0,IF(OR(AU96="základní",AU96="zákl. přenesená"),AG96*L31,AG96*L32)),2)</f>
        <v>0</v>
      </c>
      <c r="BV96" s="18" t="s">
        <v>104</v>
      </c>
      <c r="BY96" s="105">
        <f>IF(AU96="základní",AV96,0)</f>
        <v>0</v>
      </c>
      <c r="BZ96" s="105">
        <f>IF(AU96="snížená",AV96,0)</f>
        <v>0</v>
      </c>
      <c r="CA96" s="105">
        <f>IF(AU96="zákl. přenesená",AV96,0)</f>
        <v>0</v>
      </c>
      <c r="CB96" s="105">
        <f>IF(AU96="sníž. přenesená",AV96,0)</f>
        <v>0</v>
      </c>
      <c r="CC96" s="105">
        <f>IF(AU96="nulová",AV96,0)</f>
        <v>0</v>
      </c>
      <c r="CD96" s="105">
        <f>IF(AU96="základní",AG96,0)</f>
        <v>0</v>
      </c>
      <c r="CE96" s="105">
        <f>IF(AU96="snížená",AG96,0)</f>
        <v>0</v>
      </c>
      <c r="CF96" s="105">
        <f>IF(AU96="zákl. přenesená",AG96,0)</f>
        <v>0</v>
      </c>
      <c r="CG96" s="105">
        <f>IF(AU96="sníž. přenesená",AG96,0)</f>
        <v>0</v>
      </c>
      <c r="CH96" s="105">
        <f>IF(AU96="nulová",AG96,0)</f>
        <v>0</v>
      </c>
      <c r="CI96" s="18">
        <f>IF(AU96="základní",1,IF(AU96="snížená",2,IF(AU96="zákl. přenesená",4,IF(AU96="sníž. přenesená",5,3))))</f>
        <v>1</v>
      </c>
      <c r="CJ96" s="18">
        <f>IF(AT96="stavební čast",1,IF(8896="investiční čast",2,3))</f>
        <v>1</v>
      </c>
      <c r="CK96" s="18" t="str">
        <f>IF(D96="Vyplň vlastní","","x")</f>
        <v/>
      </c>
    </row>
    <row r="97" spans="2:89" s="1" customFormat="1" ht="19.899999999999999" customHeight="1">
      <c r="B97" s="34"/>
      <c r="C97" s="35"/>
      <c r="D97" s="181" t="s">
        <v>103</v>
      </c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35"/>
      <c r="AD97" s="35"/>
      <c r="AE97" s="35"/>
      <c r="AF97" s="35"/>
      <c r="AG97" s="183">
        <f>AG87*AS97</f>
        <v>0</v>
      </c>
      <c r="AH97" s="184"/>
      <c r="AI97" s="184"/>
      <c r="AJ97" s="184"/>
      <c r="AK97" s="184"/>
      <c r="AL97" s="184"/>
      <c r="AM97" s="184"/>
      <c r="AN97" s="184">
        <f>AG97+AV97</f>
        <v>0</v>
      </c>
      <c r="AO97" s="184"/>
      <c r="AP97" s="184"/>
      <c r="AQ97" s="36"/>
      <c r="AS97" s="106">
        <v>0</v>
      </c>
      <c r="AT97" s="107" t="s">
        <v>101</v>
      </c>
      <c r="AU97" s="107" t="s">
        <v>40</v>
      </c>
      <c r="AV97" s="108">
        <f>ROUND(IF(AU97="nulová",0,IF(OR(AU97="základní",AU97="zákl. přenesená"),AG97*L31,AG97*L32)),2)</f>
        <v>0</v>
      </c>
      <c r="BV97" s="18" t="s">
        <v>104</v>
      </c>
      <c r="BY97" s="105">
        <f>IF(AU97="základní",AV97,0)</f>
        <v>0</v>
      </c>
      <c r="BZ97" s="105">
        <f>IF(AU97="snížená",AV97,0)</f>
        <v>0</v>
      </c>
      <c r="CA97" s="105">
        <f>IF(AU97="zákl. přenesená",AV97,0)</f>
        <v>0</v>
      </c>
      <c r="CB97" s="105">
        <f>IF(AU97="sníž. přenesená",AV97,0)</f>
        <v>0</v>
      </c>
      <c r="CC97" s="105">
        <f>IF(AU97="nulová",AV97,0)</f>
        <v>0</v>
      </c>
      <c r="CD97" s="105">
        <f>IF(AU97="základní",AG97,0)</f>
        <v>0</v>
      </c>
      <c r="CE97" s="105">
        <f>IF(AU97="snížená",AG97,0)</f>
        <v>0</v>
      </c>
      <c r="CF97" s="105">
        <f>IF(AU97="zákl. přenesená",AG97,0)</f>
        <v>0</v>
      </c>
      <c r="CG97" s="105">
        <f>IF(AU97="sníž. přenesená",AG97,0)</f>
        <v>0</v>
      </c>
      <c r="CH97" s="105">
        <f>IF(AU97="nulová",AG97,0)</f>
        <v>0</v>
      </c>
      <c r="CI97" s="18">
        <f>IF(AU97="základní",1,IF(AU97="snížená",2,IF(AU97="zákl. přenesená",4,IF(AU97="sníž. přenesená",5,3))))</f>
        <v>1</v>
      </c>
      <c r="CJ97" s="18">
        <f>IF(AT97="stavební čast",1,IF(8897="investiční čast",2,3))</f>
        <v>1</v>
      </c>
      <c r="CK97" s="18" t="str">
        <f>IF(D97="Vyplň vlastní","","x")</f>
        <v/>
      </c>
    </row>
    <row r="98" spans="2:89" s="1" customFormat="1" ht="19.899999999999999" customHeight="1">
      <c r="B98" s="34"/>
      <c r="C98" s="35"/>
      <c r="D98" s="181" t="s">
        <v>103</v>
      </c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35"/>
      <c r="AD98" s="35"/>
      <c r="AE98" s="35"/>
      <c r="AF98" s="35"/>
      <c r="AG98" s="183">
        <f>AG87*AS98</f>
        <v>0</v>
      </c>
      <c r="AH98" s="184"/>
      <c r="AI98" s="184"/>
      <c r="AJ98" s="184"/>
      <c r="AK98" s="184"/>
      <c r="AL98" s="184"/>
      <c r="AM98" s="184"/>
      <c r="AN98" s="184">
        <f>AG98+AV98</f>
        <v>0</v>
      </c>
      <c r="AO98" s="184"/>
      <c r="AP98" s="184"/>
      <c r="AQ98" s="36"/>
      <c r="AS98" s="109">
        <v>0</v>
      </c>
      <c r="AT98" s="110" t="s">
        <v>101</v>
      </c>
      <c r="AU98" s="110" t="s">
        <v>40</v>
      </c>
      <c r="AV98" s="111">
        <f>ROUND(IF(AU98="nulová",0,IF(OR(AU98="základní",AU98="zákl. přenesená"),AG98*L31,AG98*L32)),2)</f>
        <v>0</v>
      </c>
      <c r="BV98" s="18" t="s">
        <v>104</v>
      </c>
      <c r="BY98" s="105">
        <f>IF(AU98="základní",AV98,0)</f>
        <v>0</v>
      </c>
      <c r="BZ98" s="105">
        <f>IF(AU98="snížená",AV98,0)</f>
        <v>0</v>
      </c>
      <c r="CA98" s="105">
        <f>IF(AU98="zákl. přenesená",AV98,0)</f>
        <v>0</v>
      </c>
      <c r="CB98" s="105">
        <f>IF(AU98="sníž. přenesená",AV98,0)</f>
        <v>0</v>
      </c>
      <c r="CC98" s="105">
        <f>IF(AU98="nulová",AV98,0)</f>
        <v>0</v>
      </c>
      <c r="CD98" s="105">
        <f>IF(AU98="základní",AG98,0)</f>
        <v>0</v>
      </c>
      <c r="CE98" s="105">
        <f>IF(AU98="snížená",AG98,0)</f>
        <v>0</v>
      </c>
      <c r="CF98" s="105">
        <f>IF(AU98="zákl. přenesená",AG98,0)</f>
        <v>0</v>
      </c>
      <c r="CG98" s="105">
        <f>IF(AU98="sníž. přenesená",AG98,0)</f>
        <v>0</v>
      </c>
      <c r="CH98" s="105">
        <f>IF(AU98="nulová",AG98,0)</f>
        <v>0</v>
      </c>
      <c r="CI98" s="18">
        <f>IF(AU98="základní",1,IF(AU98="snížená",2,IF(AU98="zákl. přenesená",4,IF(AU98="sníž. přenesená",5,3))))</f>
        <v>1</v>
      </c>
      <c r="CJ98" s="18">
        <f>IF(AT98="stavební čast",1,IF(8898="investiční čast",2,3))</f>
        <v>1</v>
      </c>
      <c r="CK98" s="18" t="str">
        <f>IF(D98="Vyplň vlastní","","x")</f>
        <v/>
      </c>
    </row>
    <row r="99" spans="2:89" s="1" customFormat="1" ht="10.9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6"/>
    </row>
    <row r="100" spans="2:89" s="1" customFormat="1" ht="30" customHeight="1">
      <c r="B100" s="34"/>
      <c r="C100" s="112" t="s">
        <v>105</v>
      </c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78">
        <f>ROUND(AG87+AG94,2)</f>
        <v>0</v>
      </c>
      <c r="AH100" s="178"/>
      <c r="AI100" s="178"/>
      <c r="AJ100" s="178"/>
      <c r="AK100" s="178"/>
      <c r="AL100" s="178"/>
      <c r="AM100" s="178"/>
      <c r="AN100" s="178">
        <f>AN87+AN94</f>
        <v>0</v>
      </c>
      <c r="AO100" s="178"/>
      <c r="AP100" s="178"/>
      <c r="AQ100" s="36"/>
    </row>
    <row r="101" spans="2:89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60"/>
    </row>
  </sheetData>
  <mergeCells count="74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89:H89"/>
    <mergeCell ref="J89:AF89"/>
    <mergeCell ref="AN90:AP90"/>
    <mergeCell ref="AG90:AM90"/>
    <mergeCell ref="D90:H90"/>
    <mergeCell ref="J90:AF90"/>
    <mergeCell ref="D96:AB96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D97:AB97"/>
    <mergeCell ref="AG97:AM97"/>
    <mergeCell ref="AN97:AP97"/>
    <mergeCell ref="D98:AB98"/>
    <mergeCell ref="AG98:AM98"/>
    <mergeCell ref="AN98:AP98"/>
    <mergeCell ref="AG94:AM94"/>
    <mergeCell ref="AN94:AP94"/>
    <mergeCell ref="AG100:AM100"/>
    <mergeCell ref="AN100:AP100"/>
    <mergeCell ref="AR2:BE2"/>
    <mergeCell ref="AG95:AM95"/>
    <mergeCell ref="AN95:AP95"/>
    <mergeCell ref="AN89:AP89"/>
    <mergeCell ref="AG89:AM89"/>
    <mergeCell ref="C76:AP76"/>
    <mergeCell ref="L78:AO78"/>
    <mergeCell ref="AM82:AP82"/>
    <mergeCell ref="AS82:AT84"/>
    <mergeCell ref="AM83:AP83"/>
    <mergeCell ref="L35:O35"/>
    <mergeCell ref="W35:AE35"/>
  </mergeCells>
  <dataValidations count="2">
    <dataValidation type="list" allowBlank="1" showInputMessage="1" showErrorMessage="1" error="Povoleny jsou hodnoty základní, snížená, zákl. přenesená, sníž. přenesená, nulová." sqref="AU95:AU99" xr:uid="{00000000-0002-0000-0000-000000000000}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5:AT99" xr:uid="{00000000-0002-0000-0000-000001000000}">
      <formula1>"stavební čast, technologická čast, investiční čast"</formula1>
    </dataValidation>
  </dataValidations>
  <hyperlinks>
    <hyperlink ref="K1:S1" location="C2" display="1) Souhrnný list stavby" xr:uid="{00000000-0004-0000-0000-000000000000}"/>
    <hyperlink ref="W1:AF1" location="C87" display="2) Rekapitulace objektů" xr:uid="{00000000-0004-0000-0000-000001000000}"/>
    <hyperlink ref="A88" location="'SO 01 - Silážní žlab'!C2" display="/" xr:uid="{00000000-0004-0000-0000-000002000000}"/>
    <hyperlink ref="A89" location="'SO 02 - Manipulační plocha'!C2" display="/" xr:uid="{00000000-0004-0000-0000-000003000000}"/>
    <hyperlink ref="A90" location="'SO 03 - Trativod pro dešť...'!C2" display="/" xr:uid="{00000000-0004-0000-0000-000004000000}"/>
    <hyperlink ref="A91" location="'SO 04 - Dešťová kanaliazce'!C2" display="/" xr:uid="{00000000-0004-0000-0000-000005000000}"/>
    <hyperlink ref="A92" location="'SO 05 - Kanalizace silážn...'!C2" display="/" xr:uid="{00000000-0004-0000-0000-000006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30"/>
  <sheetViews>
    <sheetView showGridLines="0" workbookViewId="0">
      <pane ySplit="1" topLeftCell="A241" activePane="bottomLeft" state="frozen"/>
      <selection pane="bottomLeft" activeCell="F185" sqref="F185:I18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106</v>
      </c>
      <c r="G1" s="13"/>
      <c r="H1" s="222" t="s">
        <v>107</v>
      </c>
      <c r="I1" s="222"/>
      <c r="J1" s="222"/>
      <c r="K1" s="222"/>
      <c r="L1" s="13" t="s">
        <v>108</v>
      </c>
      <c r="M1" s="11"/>
      <c r="N1" s="11"/>
      <c r="O1" s="12" t="s">
        <v>109</v>
      </c>
      <c r="P1" s="11"/>
      <c r="Q1" s="11"/>
      <c r="R1" s="11"/>
      <c r="S1" s="13" t="s">
        <v>110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84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111</v>
      </c>
    </row>
    <row r="4" spans="1:66" ht="36.950000000000003" customHeight="1">
      <c r="B4" s="22"/>
      <c r="C4" s="193" t="s">
        <v>112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3"/>
      <c r="T4" s="17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19</v>
      </c>
      <c r="E6" s="25"/>
      <c r="F6" s="248" t="str">
        <f>'Rekapitulace stavby'!K6</f>
        <v>Košetice - silážní žlab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"/>
      <c r="R6" s="23"/>
    </row>
    <row r="7" spans="1:66" s="1" customFormat="1" ht="32.85" customHeight="1">
      <c r="B7" s="34"/>
      <c r="C7" s="35"/>
      <c r="D7" s="28" t="s">
        <v>113</v>
      </c>
      <c r="E7" s="35"/>
      <c r="F7" s="215" t="s">
        <v>114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35"/>
      <c r="R7" s="36"/>
    </row>
    <row r="8" spans="1:66" s="1" customFormat="1" ht="14.45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61" t="str">
        <f>'Rekapitulace stavby'!AN8</f>
        <v>18. 12. 2017</v>
      </c>
      <c r="P9" s="250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213" t="str">
        <f>IF('Rekapitulace stavby'!AN10="","",'Rekapitulace stavby'!AN10)</f>
        <v/>
      </c>
      <c r="P11" s="213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3" t="str">
        <f>IF('Rekapitulace stavby'!AN11="","",'Rekapitulace stavby'!AN11)</f>
        <v/>
      </c>
      <c r="P12" s="213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62" t="str">
        <f>IF('Rekapitulace stavby'!AN13="","",'Rekapitulace stavby'!AN13)</f>
        <v>Vyplň údaj</v>
      </c>
      <c r="P14" s="213"/>
      <c r="Q14" s="35"/>
      <c r="R14" s="36"/>
    </row>
    <row r="15" spans="1:66" s="1" customFormat="1" ht="18" customHeight="1">
      <c r="B15" s="34"/>
      <c r="C15" s="35"/>
      <c r="D15" s="35"/>
      <c r="E15" s="262" t="str">
        <f>IF('Rekapitulace stavby'!E14="","",'Rekapitulace stavby'!E14)</f>
        <v>Vyplň údaj</v>
      </c>
      <c r="F15" s="263"/>
      <c r="G15" s="263"/>
      <c r="H15" s="263"/>
      <c r="I15" s="263"/>
      <c r="J15" s="263"/>
      <c r="K15" s="263"/>
      <c r="L15" s="263"/>
      <c r="M15" s="29" t="s">
        <v>29</v>
      </c>
      <c r="N15" s="35"/>
      <c r="O15" s="262" t="str">
        <f>IF('Rekapitulace stavby'!AN14="","",'Rekapitulace stavby'!AN14)</f>
        <v>Vyplň údaj</v>
      </c>
      <c r="P15" s="213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213" t="str">
        <f>IF('Rekapitulace stavby'!AN16="","",'Rekapitulace stavby'!AN16)</f>
        <v/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3" t="str">
        <f>IF('Rekapitulace stavby'!AN17="","",'Rekapitulace stavby'!AN17)</f>
        <v/>
      </c>
      <c r="P18" s="21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213" t="str">
        <f>IF('Rekapitulace stavby'!AN19="","",'Rekapitulace stavby'!AN19)</f>
        <v/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3" t="str">
        <f>IF('Rekapitulace stavby'!AN20="","",'Rekapitulace stavby'!AN20)</f>
        <v/>
      </c>
      <c r="P21" s="21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18" t="s">
        <v>5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115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5" customHeight="1">
      <c r="B28" s="34"/>
      <c r="C28" s="35"/>
      <c r="D28" s="33" t="s">
        <v>100</v>
      </c>
      <c r="E28" s="35"/>
      <c r="F28" s="35"/>
      <c r="G28" s="35"/>
      <c r="H28" s="35"/>
      <c r="I28" s="35"/>
      <c r="J28" s="35"/>
      <c r="K28" s="35"/>
      <c r="L28" s="35"/>
      <c r="M28" s="219">
        <f>N108</f>
        <v>0</v>
      </c>
      <c r="N28" s="219"/>
      <c r="O28" s="219"/>
      <c r="P28" s="21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38</v>
      </c>
      <c r="E30" s="35"/>
      <c r="F30" s="35"/>
      <c r="G30" s="35"/>
      <c r="H30" s="35"/>
      <c r="I30" s="35"/>
      <c r="J30" s="35"/>
      <c r="K30" s="35"/>
      <c r="L30" s="35"/>
      <c r="M30" s="260">
        <f>ROUND(M27+M28,2)</f>
        <v>0</v>
      </c>
      <c r="N30" s="247"/>
      <c r="O30" s="247"/>
      <c r="P30" s="24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39</v>
      </c>
      <c r="E32" s="41" t="s">
        <v>40</v>
      </c>
      <c r="F32" s="42">
        <v>0.21</v>
      </c>
      <c r="G32" s="117" t="s">
        <v>41</v>
      </c>
      <c r="H32" s="257">
        <f>ROUND((((SUM(BE108:BE115)+SUM(BE133:BE223))+SUM(BE225:BE229))),2)</f>
        <v>0</v>
      </c>
      <c r="I32" s="247"/>
      <c r="J32" s="247"/>
      <c r="K32" s="35"/>
      <c r="L32" s="35"/>
      <c r="M32" s="257">
        <f>ROUND(((ROUND((SUM(BE108:BE115)+SUM(BE133:BE223)), 2)*F32)+SUM(BE225:BE229)*F32),2)</f>
        <v>0</v>
      </c>
      <c r="N32" s="247"/>
      <c r="O32" s="247"/>
      <c r="P32" s="247"/>
      <c r="Q32" s="35"/>
      <c r="R32" s="36"/>
    </row>
    <row r="33" spans="2:18" s="1" customFormat="1" ht="14.45" customHeight="1">
      <c r="B33" s="34"/>
      <c r="C33" s="35"/>
      <c r="D33" s="35"/>
      <c r="E33" s="41" t="s">
        <v>42</v>
      </c>
      <c r="F33" s="42">
        <v>0.15</v>
      </c>
      <c r="G33" s="117" t="s">
        <v>41</v>
      </c>
      <c r="H33" s="257">
        <f>ROUND((((SUM(BF108:BF115)+SUM(BF133:BF223))+SUM(BF225:BF229))),2)</f>
        <v>0</v>
      </c>
      <c r="I33" s="247"/>
      <c r="J33" s="247"/>
      <c r="K33" s="35"/>
      <c r="L33" s="35"/>
      <c r="M33" s="257">
        <f>ROUND(((ROUND((SUM(BF108:BF115)+SUM(BF133:BF223)), 2)*F33)+SUM(BF225:BF229)*F33),2)</f>
        <v>0</v>
      </c>
      <c r="N33" s="247"/>
      <c r="O33" s="247"/>
      <c r="P33" s="247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43</v>
      </c>
      <c r="F34" s="42">
        <v>0.21</v>
      </c>
      <c r="G34" s="117" t="s">
        <v>41</v>
      </c>
      <c r="H34" s="257">
        <f>ROUND((((SUM(BG108:BG115)+SUM(BG133:BG223))+SUM(BG225:BG229))),2)</f>
        <v>0</v>
      </c>
      <c r="I34" s="247"/>
      <c r="J34" s="247"/>
      <c r="K34" s="35"/>
      <c r="L34" s="35"/>
      <c r="M34" s="257">
        <v>0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44</v>
      </c>
      <c r="F35" s="42">
        <v>0.15</v>
      </c>
      <c r="G35" s="117" t="s">
        <v>41</v>
      </c>
      <c r="H35" s="257">
        <f>ROUND((((SUM(BH108:BH115)+SUM(BH133:BH223))+SUM(BH225:BH229))),2)</f>
        <v>0</v>
      </c>
      <c r="I35" s="247"/>
      <c r="J35" s="247"/>
      <c r="K35" s="35"/>
      <c r="L35" s="35"/>
      <c r="M35" s="257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45</v>
      </c>
      <c r="F36" s="42">
        <v>0</v>
      </c>
      <c r="G36" s="117" t="s">
        <v>41</v>
      </c>
      <c r="H36" s="257">
        <f>ROUND((((SUM(BI108:BI115)+SUM(BI133:BI223))+SUM(BI225:BI229))),2)</f>
        <v>0</v>
      </c>
      <c r="I36" s="247"/>
      <c r="J36" s="247"/>
      <c r="K36" s="35"/>
      <c r="L36" s="35"/>
      <c r="M36" s="257">
        <v>0</v>
      </c>
      <c r="N36" s="247"/>
      <c r="O36" s="247"/>
      <c r="P36" s="24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46</v>
      </c>
      <c r="E38" s="74"/>
      <c r="F38" s="74"/>
      <c r="G38" s="119" t="s">
        <v>47</v>
      </c>
      <c r="H38" s="120" t="s">
        <v>48</v>
      </c>
      <c r="I38" s="74"/>
      <c r="J38" s="74"/>
      <c r="K38" s="74"/>
      <c r="L38" s="258">
        <f>SUM(M30:M36)</f>
        <v>0</v>
      </c>
      <c r="M38" s="258"/>
      <c r="N38" s="258"/>
      <c r="O38" s="258"/>
      <c r="P38" s="259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93" t="s">
        <v>116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48" t="str">
        <f>F6</f>
        <v>Košetice - silážní žlab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35"/>
      <c r="R78" s="36"/>
    </row>
    <row r="79" spans="2:18" s="1" customFormat="1" ht="36.950000000000003" customHeight="1">
      <c r="B79" s="34"/>
      <c r="C79" s="68" t="s">
        <v>113</v>
      </c>
      <c r="D79" s="35"/>
      <c r="E79" s="35"/>
      <c r="F79" s="195" t="str">
        <f>F7</f>
        <v>SO 01 - Silážní žlab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23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25</v>
      </c>
      <c r="L81" s="35"/>
      <c r="M81" s="250" t="str">
        <f>IF(O9="","",O9)</f>
        <v>18. 12. 2017</v>
      </c>
      <c r="N81" s="250"/>
      <c r="O81" s="250"/>
      <c r="P81" s="250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29" t="s">
        <v>27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13" t="str">
        <f>E18</f>
        <v xml:space="preserve"> </v>
      </c>
      <c r="N83" s="213"/>
      <c r="O83" s="213"/>
      <c r="P83" s="213"/>
      <c r="Q83" s="213"/>
      <c r="R83" s="36"/>
    </row>
    <row r="84" spans="2:47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5" t="s">
        <v>117</v>
      </c>
      <c r="D86" s="256"/>
      <c r="E86" s="256"/>
      <c r="F86" s="256"/>
      <c r="G86" s="256"/>
      <c r="H86" s="113"/>
      <c r="I86" s="113"/>
      <c r="J86" s="113"/>
      <c r="K86" s="113"/>
      <c r="L86" s="113"/>
      <c r="M86" s="113"/>
      <c r="N86" s="255" t="s">
        <v>118</v>
      </c>
      <c r="O86" s="256"/>
      <c r="P86" s="256"/>
      <c r="Q86" s="256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119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77">
        <f>N133</f>
        <v>0</v>
      </c>
      <c r="O88" s="251"/>
      <c r="P88" s="251"/>
      <c r="Q88" s="251"/>
      <c r="R88" s="36"/>
      <c r="AU88" s="18" t="s">
        <v>120</v>
      </c>
    </row>
    <row r="89" spans="2:47" s="6" customFormat="1" ht="24.95" customHeight="1">
      <c r="B89" s="122"/>
      <c r="C89" s="123"/>
      <c r="D89" s="124" t="s">
        <v>121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29">
        <f>N134</f>
        <v>0</v>
      </c>
      <c r="O89" s="254"/>
      <c r="P89" s="254"/>
      <c r="Q89" s="254"/>
      <c r="R89" s="125"/>
    </row>
    <row r="90" spans="2:47" s="7" customFormat="1" ht="19.899999999999999" customHeight="1">
      <c r="B90" s="126"/>
      <c r="C90" s="127"/>
      <c r="D90" s="101" t="s">
        <v>122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84">
        <f>N135</f>
        <v>0</v>
      </c>
      <c r="O90" s="253"/>
      <c r="P90" s="253"/>
      <c r="Q90" s="253"/>
      <c r="R90" s="128"/>
    </row>
    <row r="91" spans="2:47" s="7" customFormat="1" ht="19.899999999999999" customHeight="1">
      <c r="B91" s="126"/>
      <c r="C91" s="127"/>
      <c r="D91" s="101" t="s">
        <v>123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84">
        <f>N155</f>
        <v>0</v>
      </c>
      <c r="O91" s="253"/>
      <c r="P91" s="253"/>
      <c r="Q91" s="253"/>
      <c r="R91" s="128"/>
    </row>
    <row r="92" spans="2:47" s="7" customFormat="1" ht="19.899999999999999" customHeight="1">
      <c r="B92" s="126"/>
      <c r="C92" s="127"/>
      <c r="D92" s="101" t="s">
        <v>124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84">
        <f>N167</f>
        <v>0</v>
      </c>
      <c r="O92" s="253"/>
      <c r="P92" s="253"/>
      <c r="Q92" s="253"/>
      <c r="R92" s="128"/>
    </row>
    <row r="93" spans="2:47" s="7" customFormat="1" ht="19.899999999999999" customHeight="1">
      <c r="B93" s="126"/>
      <c r="C93" s="127"/>
      <c r="D93" s="101" t="s">
        <v>125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84">
        <f>N172</f>
        <v>0</v>
      </c>
      <c r="O93" s="253"/>
      <c r="P93" s="253"/>
      <c r="Q93" s="253"/>
      <c r="R93" s="128"/>
    </row>
    <row r="94" spans="2:47" s="7" customFormat="1" ht="19.899999999999999" customHeight="1">
      <c r="B94" s="126"/>
      <c r="C94" s="127"/>
      <c r="D94" s="101" t="s">
        <v>126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84">
        <f>N175</f>
        <v>0</v>
      </c>
      <c r="O94" s="253"/>
      <c r="P94" s="253"/>
      <c r="Q94" s="253"/>
      <c r="R94" s="128"/>
    </row>
    <row r="95" spans="2:47" s="7" customFormat="1" ht="19.899999999999999" customHeight="1">
      <c r="B95" s="126"/>
      <c r="C95" s="127"/>
      <c r="D95" s="101" t="s">
        <v>127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84">
        <f>N184</f>
        <v>0</v>
      </c>
      <c r="O95" s="253"/>
      <c r="P95" s="253"/>
      <c r="Q95" s="253"/>
      <c r="R95" s="128"/>
    </row>
    <row r="96" spans="2:47" s="7" customFormat="1" ht="19.899999999999999" customHeight="1">
      <c r="B96" s="126"/>
      <c r="C96" s="127"/>
      <c r="D96" s="101" t="s">
        <v>128</v>
      </c>
      <c r="E96" s="127"/>
      <c r="F96" s="127"/>
      <c r="G96" s="127"/>
      <c r="H96" s="127"/>
      <c r="I96" s="127"/>
      <c r="J96" s="127"/>
      <c r="K96" s="127"/>
      <c r="L96" s="127"/>
      <c r="M96" s="127"/>
      <c r="N96" s="184">
        <f>N186</f>
        <v>0</v>
      </c>
      <c r="O96" s="253"/>
      <c r="P96" s="253"/>
      <c r="Q96" s="253"/>
      <c r="R96" s="128"/>
    </row>
    <row r="97" spans="2:65" s="7" customFormat="1" ht="19.899999999999999" customHeight="1">
      <c r="B97" s="126"/>
      <c r="C97" s="127"/>
      <c r="D97" s="101" t="s">
        <v>129</v>
      </c>
      <c r="E97" s="127"/>
      <c r="F97" s="127"/>
      <c r="G97" s="127"/>
      <c r="H97" s="127"/>
      <c r="I97" s="127"/>
      <c r="J97" s="127"/>
      <c r="K97" s="127"/>
      <c r="L97" s="127"/>
      <c r="M97" s="127"/>
      <c r="N97" s="184">
        <f>N191</f>
        <v>0</v>
      </c>
      <c r="O97" s="253"/>
      <c r="P97" s="253"/>
      <c r="Q97" s="253"/>
      <c r="R97" s="128"/>
    </row>
    <row r="98" spans="2:65" s="7" customFormat="1" ht="19.899999999999999" customHeight="1">
      <c r="B98" s="126"/>
      <c r="C98" s="127"/>
      <c r="D98" s="101" t="s">
        <v>130</v>
      </c>
      <c r="E98" s="127"/>
      <c r="F98" s="127"/>
      <c r="G98" s="127"/>
      <c r="H98" s="127"/>
      <c r="I98" s="127"/>
      <c r="J98" s="127"/>
      <c r="K98" s="127"/>
      <c r="L98" s="127"/>
      <c r="M98" s="127"/>
      <c r="N98" s="184">
        <f>N196</f>
        <v>0</v>
      </c>
      <c r="O98" s="253"/>
      <c r="P98" s="253"/>
      <c r="Q98" s="253"/>
      <c r="R98" s="128"/>
    </row>
    <row r="99" spans="2:65" s="6" customFormat="1" ht="24.95" customHeight="1">
      <c r="B99" s="122"/>
      <c r="C99" s="123"/>
      <c r="D99" s="124" t="s">
        <v>131</v>
      </c>
      <c r="E99" s="123"/>
      <c r="F99" s="123"/>
      <c r="G99" s="123"/>
      <c r="H99" s="123"/>
      <c r="I99" s="123"/>
      <c r="J99" s="123"/>
      <c r="K99" s="123"/>
      <c r="L99" s="123"/>
      <c r="M99" s="123"/>
      <c r="N99" s="229">
        <f>N198</f>
        <v>0</v>
      </c>
      <c r="O99" s="254"/>
      <c r="P99" s="254"/>
      <c r="Q99" s="254"/>
      <c r="R99" s="125"/>
    </row>
    <row r="100" spans="2:65" s="7" customFormat="1" ht="19.899999999999999" customHeight="1">
      <c r="B100" s="126"/>
      <c r="C100" s="127"/>
      <c r="D100" s="101" t="s">
        <v>132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184">
        <f>N199</f>
        <v>0</v>
      </c>
      <c r="O100" s="253"/>
      <c r="P100" s="253"/>
      <c r="Q100" s="253"/>
      <c r="R100" s="128"/>
    </row>
    <row r="101" spans="2:65" s="7" customFormat="1" ht="19.899999999999999" customHeight="1">
      <c r="B101" s="126"/>
      <c r="C101" s="127"/>
      <c r="D101" s="101" t="s">
        <v>133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184">
        <f>N203</f>
        <v>0</v>
      </c>
      <c r="O101" s="253"/>
      <c r="P101" s="253"/>
      <c r="Q101" s="253"/>
      <c r="R101" s="128"/>
    </row>
    <row r="102" spans="2:65" s="7" customFormat="1" ht="19.899999999999999" customHeight="1">
      <c r="B102" s="126"/>
      <c r="C102" s="127"/>
      <c r="D102" s="101" t="s">
        <v>134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184">
        <f>N209</f>
        <v>0</v>
      </c>
      <c r="O102" s="253"/>
      <c r="P102" s="253"/>
      <c r="Q102" s="253"/>
      <c r="R102" s="128"/>
    </row>
    <row r="103" spans="2:65" s="7" customFormat="1" ht="19.899999999999999" customHeight="1">
      <c r="B103" s="126"/>
      <c r="C103" s="127"/>
      <c r="D103" s="101" t="s">
        <v>135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184">
        <f>N216</f>
        <v>0</v>
      </c>
      <c r="O103" s="253"/>
      <c r="P103" s="253"/>
      <c r="Q103" s="253"/>
      <c r="R103" s="128"/>
    </row>
    <row r="104" spans="2:65" s="6" customFormat="1" ht="24.95" customHeight="1">
      <c r="B104" s="122"/>
      <c r="C104" s="123"/>
      <c r="D104" s="124" t="s">
        <v>136</v>
      </c>
      <c r="E104" s="123"/>
      <c r="F104" s="123"/>
      <c r="G104" s="123"/>
      <c r="H104" s="123"/>
      <c r="I104" s="123"/>
      <c r="J104" s="123"/>
      <c r="K104" s="123"/>
      <c r="L104" s="123"/>
      <c r="M104" s="123"/>
      <c r="N104" s="229">
        <f>N221</f>
        <v>0</v>
      </c>
      <c r="O104" s="254"/>
      <c r="P104" s="254"/>
      <c r="Q104" s="254"/>
      <c r="R104" s="125"/>
    </row>
    <row r="105" spans="2:65" s="7" customFormat="1" ht="19.899999999999999" customHeight="1">
      <c r="B105" s="126"/>
      <c r="C105" s="127"/>
      <c r="D105" s="101" t="s">
        <v>137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184">
        <f>N222</f>
        <v>0</v>
      </c>
      <c r="O105" s="253"/>
      <c r="P105" s="253"/>
      <c r="Q105" s="253"/>
      <c r="R105" s="128"/>
    </row>
    <row r="106" spans="2:65" s="6" customFormat="1" ht="21.75" customHeight="1">
      <c r="B106" s="122"/>
      <c r="C106" s="123"/>
      <c r="D106" s="124" t="s">
        <v>138</v>
      </c>
      <c r="E106" s="123"/>
      <c r="F106" s="123"/>
      <c r="G106" s="123"/>
      <c r="H106" s="123"/>
      <c r="I106" s="123"/>
      <c r="J106" s="123"/>
      <c r="K106" s="123"/>
      <c r="L106" s="123"/>
      <c r="M106" s="123"/>
      <c r="N106" s="228">
        <f>N224</f>
        <v>0</v>
      </c>
      <c r="O106" s="254"/>
      <c r="P106" s="254"/>
      <c r="Q106" s="254"/>
      <c r="R106" s="125"/>
    </row>
    <row r="107" spans="2:65" s="1" customFormat="1" ht="21.7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65" s="1" customFormat="1" ht="29.25" customHeight="1">
      <c r="B108" s="34"/>
      <c r="C108" s="121" t="s">
        <v>139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251">
        <f>ROUND(N109+N110+N111+N112+N113+N114,2)</f>
        <v>0</v>
      </c>
      <c r="O108" s="252"/>
      <c r="P108" s="252"/>
      <c r="Q108" s="252"/>
      <c r="R108" s="36"/>
      <c r="T108" s="129"/>
      <c r="U108" s="130" t="s">
        <v>39</v>
      </c>
    </row>
    <row r="109" spans="2:65" s="1" customFormat="1" ht="18" customHeight="1">
      <c r="B109" s="131"/>
      <c r="C109" s="132"/>
      <c r="D109" s="181" t="s">
        <v>140</v>
      </c>
      <c r="E109" s="245"/>
      <c r="F109" s="245"/>
      <c r="G109" s="245"/>
      <c r="H109" s="245"/>
      <c r="I109" s="132"/>
      <c r="J109" s="132"/>
      <c r="K109" s="132"/>
      <c r="L109" s="132"/>
      <c r="M109" s="132"/>
      <c r="N109" s="183">
        <f>ROUND(N88*T109,2)</f>
        <v>0</v>
      </c>
      <c r="O109" s="246"/>
      <c r="P109" s="246"/>
      <c r="Q109" s="246"/>
      <c r="R109" s="134"/>
      <c r="S109" s="135"/>
      <c r="T109" s="136"/>
      <c r="U109" s="137" t="s">
        <v>40</v>
      </c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8" t="s">
        <v>141</v>
      </c>
      <c r="AZ109" s="135"/>
      <c r="BA109" s="135"/>
      <c r="BB109" s="135"/>
      <c r="BC109" s="135"/>
      <c r="BD109" s="135"/>
      <c r="BE109" s="139">
        <f t="shared" ref="BE109:BE114" si="0">IF(U109="základní",N109,0)</f>
        <v>0</v>
      </c>
      <c r="BF109" s="139">
        <f t="shared" ref="BF109:BF114" si="1">IF(U109="snížená",N109,0)</f>
        <v>0</v>
      </c>
      <c r="BG109" s="139">
        <f t="shared" ref="BG109:BG114" si="2">IF(U109="zákl. přenesená",N109,0)</f>
        <v>0</v>
      </c>
      <c r="BH109" s="139">
        <f t="shared" ref="BH109:BH114" si="3">IF(U109="sníž. přenesená",N109,0)</f>
        <v>0</v>
      </c>
      <c r="BI109" s="139">
        <f t="shared" ref="BI109:BI114" si="4">IF(U109="nulová",N109,0)</f>
        <v>0</v>
      </c>
      <c r="BJ109" s="138" t="s">
        <v>83</v>
      </c>
      <c r="BK109" s="135"/>
      <c r="BL109" s="135"/>
      <c r="BM109" s="135"/>
    </row>
    <row r="110" spans="2:65" s="1" customFormat="1" ht="18" customHeight="1">
      <c r="B110" s="131"/>
      <c r="C110" s="132"/>
      <c r="D110" s="181" t="s">
        <v>142</v>
      </c>
      <c r="E110" s="245"/>
      <c r="F110" s="245"/>
      <c r="G110" s="245"/>
      <c r="H110" s="245"/>
      <c r="I110" s="132"/>
      <c r="J110" s="132"/>
      <c r="K110" s="132"/>
      <c r="L110" s="132"/>
      <c r="M110" s="132"/>
      <c r="N110" s="183">
        <f>ROUND(N88*T110,2)</f>
        <v>0</v>
      </c>
      <c r="O110" s="246"/>
      <c r="P110" s="246"/>
      <c r="Q110" s="246"/>
      <c r="R110" s="134"/>
      <c r="S110" s="135"/>
      <c r="T110" s="136"/>
      <c r="U110" s="137" t="s">
        <v>40</v>
      </c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8" t="s">
        <v>141</v>
      </c>
      <c r="AZ110" s="135"/>
      <c r="BA110" s="135"/>
      <c r="BB110" s="135"/>
      <c r="BC110" s="135"/>
      <c r="BD110" s="135"/>
      <c r="BE110" s="139">
        <f t="shared" si="0"/>
        <v>0</v>
      </c>
      <c r="BF110" s="139">
        <f t="shared" si="1"/>
        <v>0</v>
      </c>
      <c r="BG110" s="139">
        <f t="shared" si="2"/>
        <v>0</v>
      </c>
      <c r="BH110" s="139">
        <f t="shared" si="3"/>
        <v>0</v>
      </c>
      <c r="BI110" s="139">
        <f t="shared" si="4"/>
        <v>0</v>
      </c>
      <c r="BJ110" s="138" t="s">
        <v>83</v>
      </c>
      <c r="BK110" s="135"/>
      <c r="BL110" s="135"/>
      <c r="BM110" s="135"/>
    </row>
    <row r="111" spans="2:65" s="1" customFormat="1" ht="18" customHeight="1">
      <c r="B111" s="131"/>
      <c r="C111" s="132"/>
      <c r="D111" s="181" t="s">
        <v>143</v>
      </c>
      <c r="E111" s="245"/>
      <c r="F111" s="245"/>
      <c r="G111" s="245"/>
      <c r="H111" s="245"/>
      <c r="I111" s="132"/>
      <c r="J111" s="132"/>
      <c r="K111" s="132"/>
      <c r="L111" s="132"/>
      <c r="M111" s="132"/>
      <c r="N111" s="183">
        <f>ROUND(N88*T111,2)</f>
        <v>0</v>
      </c>
      <c r="O111" s="246"/>
      <c r="P111" s="246"/>
      <c r="Q111" s="246"/>
      <c r="R111" s="134"/>
      <c r="S111" s="135"/>
      <c r="T111" s="136"/>
      <c r="U111" s="137" t="s">
        <v>40</v>
      </c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8" t="s">
        <v>141</v>
      </c>
      <c r="AZ111" s="135"/>
      <c r="BA111" s="135"/>
      <c r="BB111" s="135"/>
      <c r="BC111" s="135"/>
      <c r="BD111" s="135"/>
      <c r="BE111" s="139">
        <f t="shared" si="0"/>
        <v>0</v>
      </c>
      <c r="BF111" s="139">
        <f t="shared" si="1"/>
        <v>0</v>
      </c>
      <c r="BG111" s="139">
        <f t="shared" si="2"/>
        <v>0</v>
      </c>
      <c r="BH111" s="139">
        <f t="shared" si="3"/>
        <v>0</v>
      </c>
      <c r="BI111" s="139">
        <f t="shared" si="4"/>
        <v>0</v>
      </c>
      <c r="BJ111" s="138" t="s">
        <v>83</v>
      </c>
      <c r="BK111" s="135"/>
      <c r="BL111" s="135"/>
      <c r="BM111" s="135"/>
    </row>
    <row r="112" spans="2:65" s="1" customFormat="1" ht="18" customHeight="1">
      <c r="B112" s="131"/>
      <c r="C112" s="132"/>
      <c r="D112" s="181" t="s">
        <v>144</v>
      </c>
      <c r="E112" s="245"/>
      <c r="F112" s="245"/>
      <c r="G112" s="245"/>
      <c r="H112" s="245"/>
      <c r="I112" s="132"/>
      <c r="J112" s="132"/>
      <c r="K112" s="132"/>
      <c r="L112" s="132"/>
      <c r="M112" s="132"/>
      <c r="N112" s="183">
        <f>ROUND(N88*T112,2)</f>
        <v>0</v>
      </c>
      <c r="O112" s="246"/>
      <c r="P112" s="246"/>
      <c r="Q112" s="246"/>
      <c r="R112" s="134"/>
      <c r="S112" s="135"/>
      <c r="T112" s="136"/>
      <c r="U112" s="137" t="s">
        <v>40</v>
      </c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8" t="s">
        <v>141</v>
      </c>
      <c r="AZ112" s="135"/>
      <c r="BA112" s="135"/>
      <c r="BB112" s="135"/>
      <c r="BC112" s="135"/>
      <c r="BD112" s="135"/>
      <c r="BE112" s="139">
        <f t="shared" si="0"/>
        <v>0</v>
      </c>
      <c r="BF112" s="139">
        <f t="shared" si="1"/>
        <v>0</v>
      </c>
      <c r="BG112" s="139">
        <f t="shared" si="2"/>
        <v>0</v>
      </c>
      <c r="BH112" s="139">
        <f t="shared" si="3"/>
        <v>0</v>
      </c>
      <c r="BI112" s="139">
        <f t="shared" si="4"/>
        <v>0</v>
      </c>
      <c r="BJ112" s="138" t="s">
        <v>83</v>
      </c>
      <c r="BK112" s="135"/>
      <c r="BL112" s="135"/>
      <c r="BM112" s="135"/>
    </row>
    <row r="113" spans="2:65" s="1" customFormat="1" ht="18" customHeight="1">
      <c r="B113" s="131"/>
      <c r="C113" s="132"/>
      <c r="D113" s="181" t="s">
        <v>145</v>
      </c>
      <c r="E113" s="245"/>
      <c r="F113" s="245"/>
      <c r="G113" s="245"/>
      <c r="H113" s="245"/>
      <c r="I113" s="132"/>
      <c r="J113" s="132"/>
      <c r="K113" s="132"/>
      <c r="L113" s="132"/>
      <c r="M113" s="132"/>
      <c r="N113" s="183">
        <f>ROUND(N88*T113,2)</f>
        <v>0</v>
      </c>
      <c r="O113" s="246"/>
      <c r="P113" s="246"/>
      <c r="Q113" s="246"/>
      <c r="R113" s="134"/>
      <c r="S113" s="135"/>
      <c r="T113" s="136"/>
      <c r="U113" s="137" t="s">
        <v>40</v>
      </c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8" t="s">
        <v>141</v>
      </c>
      <c r="AZ113" s="135"/>
      <c r="BA113" s="135"/>
      <c r="BB113" s="135"/>
      <c r="BC113" s="135"/>
      <c r="BD113" s="135"/>
      <c r="BE113" s="139">
        <f t="shared" si="0"/>
        <v>0</v>
      </c>
      <c r="BF113" s="139">
        <f t="shared" si="1"/>
        <v>0</v>
      </c>
      <c r="BG113" s="139">
        <f t="shared" si="2"/>
        <v>0</v>
      </c>
      <c r="BH113" s="139">
        <f t="shared" si="3"/>
        <v>0</v>
      </c>
      <c r="BI113" s="139">
        <f t="shared" si="4"/>
        <v>0</v>
      </c>
      <c r="BJ113" s="138" t="s">
        <v>83</v>
      </c>
      <c r="BK113" s="135"/>
      <c r="BL113" s="135"/>
      <c r="BM113" s="135"/>
    </row>
    <row r="114" spans="2:65" s="1" customFormat="1" ht="18" customHeight="1">
      <c r="B114" s="131"/>
      <c r="C114" s="132"/>
      <c r="D114" s="133" t="s">
        <v>146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183">
        <f>ROUND(N88*T114,2)</f>
        <v>0</v>
      </c>
      <c r="O114" s="246"/>
      <c r="P114" s="246"/>
      <c r="Q114" s="246"/>
      <c r="R114" s="134"/>
      <c r="S114" s="135"/>
      <c r="T114" s="140"/>
      <c r="U114" s="141" t="s">
        <v>40</v>
      </c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8" t="s">
        <v>147</v>
      </c>
      <c r="AZ114" s="135"/>
      <c r="BA114" s="135"/>
      <c r="BB114" s="135"/>
      <c r="BC114" s="135"/>
      <c r="BD114" s="135"/>
      <c r="BE114" s="139">
        <f t="shared" si="0"/>
        <v>0</v>
      </c>
      <c r="BF114" s="139">
        <f t="shared" si="1"/>
        <v>0</v>
      </c>
      <c r="BG114" s="139">
        <f t="shared" si="2"/>
        <v>0</v>
      </c>
      <c r="BH114" s="139">
        <f t="shared" si="3"/>
        <v>0</v>
      </c>
      <c r="BI114" s="139">
        <f t="shared" si="4"/>
        <v>0</v>
      </c>
      <c r="BJ114" s="138" t="s">
        <v>83</v>
      </c>
      <c r="BK114" s="135"/>
      <c r="BL114" s="135"/>
      <c r="BM114" s="135"/>
    </row>
    <row r="115" spans="2:65" s="1" customForma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29.25" customHeight="1">
      <c r="B116" s="34"/>
      <c r="C116" s="112" t="s">
        <v>105</v>
      </c>
      <c r="D116" s="113"/>
      <c r="E116" s="113"/>
      <c r="F116" s="113"/>
      <c r="G116" s="113"/>
      <c r="H116" s="113"/>
      <c r="I116" s="113"/>
      <c r="J116" s="113"/>
      <c r="K116" s="113"/>
      <c r="L116" s="178">
        <f>ROUND(SUM(N88+N108),2)</f>
        <v>0</v>
      </c>
      <c r="M116" s="178"/>
      <c r="N116" s="178"/>
      <c r="O116" s="178"/>
      <c r="P116" s="178"/>
      <c r="Q116" s="178"/>
      <c r="R116" s="36"/>
    </row>
    <row r="117" spans="2:65" s="1" customFormat="1" ht="6.95" customHeight="1"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60"/>
    </row>
    <row r="121" spans="2:65" s="1" customFormat="1" ht="6.95" customHeight="1"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3"/>
    </row>
    <row r="122" spans="2:65" s="1" customFormat="1" ht="36.950000000000003" customHeight="1">
      <c r="B122" s="34"/>
      <c r="C122" s="193" t="s">
        <v>148</v>
      </c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36"/>
    </row>
    <row r="123" spans="2:65" s="1" customFormat="1" ht="6.9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65" s="1" customFormat="1" ht="30" customHeight="1">
      <c r="B124" s="34"/>
      <c r="C124" s="29" t="s">
        <v>19</v>
      </c>
      <c r="D124" s="35"/>
      <c r="E124" s="35"/>
      <c r="F124" s="248" t="str">
        <f>F6</f>
        <v>Košetice - silážní žlab</v>
      </c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35"/>
      <c r="R124" s="36"/>
    </row>
    <row r="125" spans="2:65" s="1" customFormat="1" ht="36.950000000000003" customHeight="1">
      <c r="B125" s="34"/>
      <c r="C125" s="68" t="s">
        <v>113</v>
      </c>
      <c r="D125" s="35"/>
      <c r="E125" s="35"/>
      <c r="F125" s="195" t="str">
        <f>F7</f>
        <v>SO 01 - Silážní žlab</v>
      </c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35"/>
      <c r="R125" s="36"/>
    </row>
    <row r="126" spans="2:65" s="1" customFormat="1" ht="6.9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65" s="1" customFormat="1" ht="18" customHeight="1">
      <c r="B127" s="34"/>
      <c r="C127" s="29" t="s">
        <v>23</v>
      </c>
      <c r="D127" s="35"/>
      <c r="E127" s="35"/>
      <c r="F127" s="27" t="str">
        <f>F9</f>
        <v xml:space="preserve"> </v>
      </c>
      <c r="G127" s="35"/>
      <c r="H127" s="35"/>
      <c r="I127" s="35"/>
      <c r="J127" s="35"/>
      <c r="K127" s="29" t="s">
        <v>25</v>
      </c>
      <c r="L127" s="35"/>
      <c r="M127" s="250" t="str">
        <f>IF(O9="","",O9)</f>
        <v>18. 12. 2017</v>
      </c>
      <c r="N127" s="250"/>
      <c r="O127" s="250"/>
      <c r="P127" s="250"/>
      <c r="Q127" s="35"/>
      <c r="R127" s="36"/>
    </row>
    <row r="128" spans="2:65" s="1" customFormat="1" ht="6.95" customHeight="1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2:65" s="1" customFormat="1" ht="15">
      <c r="B129" s="34"/>
      <c r="C129" s="29" t="s">
        <v>27</v>
      </c>
      <c r="D129" s="35"/>
      <c r="E129" s="35"/>
      <c r="F129" s="27" t="str">
        <f>E12</f>
        <v xml:space="preserve"> </v>
      </c>
      <c r="G129" s="35"/>
      <c r="H129" s="35"/>
      <c r="I129" s="35"/>
      <c r="J129" s="35"/>
      <c r="K129" s="29" t="s">
        <v>32</v>
      </c>
      <c r="L129" s="35"/>
      <c r="M129" s="213" t="str">
        <f>E18</f>
        <v xml:space="preserve"> </v>
      </c>
      <c r="N129" s="213"/>
      <c r="O129" s="213"/>
      <c r="P129" s="213"/>
      <c r="Q129" s="213"/>
      <c r="R129" s="36"/>
    </row>
    <row r="130" spans="2:65" s="1" customFormat="1" ht="14.45" customHeight="1">
      <c r="B130" s="34"/>
      <c r="C130" s="29" t="s">
        <v>30</v>
      </c>
      <c r="D130" s="35"/>
      <c r="E130" s="35"/>
      <c r="F130" s="27" t="str">
        <f>IF(E15="","",E15)</f>
        <v>Vyplň údaj</v>
      </c>
      <c r="G130" s="35"/>
      <c r="H130" s="35"/>
      <c r="I130" s="35"/>
      <c r="J130" s="35"/>
      <c r="K130" s="29" t="s">
        <v>34</v>
      </c>
      <c r="L130" s="35"/>
      <c r="M130" s="213" t="str">
        <f>E21</f>
        <v xml:space="preserve"> </v>
      </c>
      <c r="N130" s="213"/>
      <c r="O130" s="213"/>
      <c r="P130" s="213"/>
      <c r="Q130" s="213"/>
      <c r="R130" s="36"/>
    </row>
    <row r="131" spans="2:65" s="1" customFormat="1" ht="10.35" customHeight="1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spans="2:65" s="8" customFormat="1" ht="29.25" customHeight="1">
      <c r="B132" s="142"/>
      <c r="C132" s="143" t="s">
        <v>149</v>
      </c>
      <c r="D132" s="144" t="s">
        <v>150</v>
      </c>
      <c r="E132" s="144" t="s">
        <v>57</v>
      </c>
      <c r="F132" s="243" t="s">
        <v>151</v>
      </c>
      <c r="G132" s="243"/>
      <c r="H132" s="243"/>
      <c r="I132" s="243"/>
      <c r="J132" s="144" t="s">
        <v>152</v>
      </c>
      <c r="K132" s="144" t="s">
        <v>153</v>
      </c>
      <c r="L132" s="243" t="s">
        <v>154</v>
      </c>
      <c r="M132" s="243"/>
      <c r="N132" s="243" t="s">
        <v>118</v>
      </c>
      <c r="O132" s="243"/>
      <c r="P132" s="243"/>
      <c r="Q132" s="244"/>
      <c r="R132" s="145"/>
      <c r="T132" s="75" t="s">
        <v>155</v>
      </c>
      <c r="U132" s="76" t="s">
        <v>39</v>
      </c>
      <c r="V132" s="76" t="s">
        <v>156</v>
      </c>
      <c r="W132" s="76" t="s">
        <v>157</v>
      </c>
      <c r="X132" s="76" t="s">
        <v>158</v>
      </c>
      <c r="Y132" s="76" t="s">
        <v>159</v>
      </c>
      <c r="Z132" s="76" t="s">
        <v>160</v>
      </c>
      <c r="AA132" s="77" t="s">
        <v>161</v>
      </c>
    </row>
    <row r="133" spans="2:65" s="1" customFormat="1" ht="29.25" customHeight="1">
      <c r="B133" s="34"/>
      <c r="C133" s="79" t="s">
        <v>115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226">
        <f>BK133</f>
        <v>0</v>
      </c>
      <c r="O133" s="227"/>
      <c r="P133" s="227"/>
      <c r="Q133" s="227"/>
      <c r="R133" s="36"/>
      <c r="T133" s="78"/>
      <c r="U133" s="50"/>
      <c r="V133" s="50"/>
      <c r="W133" s="146">
        <f>W134+W198+W221+W224</f>
        <v>0</v>
      </c>
      <c r="X133" s="50"/>
      <c r="Y133" s="146">
        <f>Y134+Y198+Y221+Y224</f>
        <v>2951.0004094000001</v>
      </c>
      <c r="Z133" s="50"/>
      <c r="AA133" s="147">
        <f>AA134+AA198+AA221+AA224</f>
        <v>1019.282</v>
      </c>
      <c r="AT133" s="18" t="s">
        <v>74</v>
      </c>
      <c r="AU133" s="18" t="s">
        <v>120</v>
      </c>
      <c r="BK133" s="148">
        <f>BK134+BK198+BK221+BK224</f>
        <v>0</v>
      </c>
    </row>
    <row r="134" spans="2:65" s="9" customFormat="1" ht="37.35" customHeight="1">
      <c r="B134" s="149"/>
      <c r="C134" s="150"/>
      <c r="D134" s="151" t="s">
        <v>121</v>
      </c>
      <c r="E134" s="151"/>
      <c r="F134" s="151"/>
      <c r="G134" s="151"/>
      <c r="H134" s="151"/>
      <c r="I134" s="151"/>
      <c r="J134" s="151"/>
      <c r="K134" s="151"/>
      <c r="L134" s="151"/>
      <c r="M134" s="151"/>
      <c r="N134" s="228">
        <f>BK134</f>
        <v>0</v>
      </c>
      <c r="O134" s="229"/>
      <c r="P134" s="229"/>
      <c r="Q134" s="229"/>
      <c r="R134" s="152"/>
      <c r="T134" s="153"/>
      <c r="U134" s="150"/>
      <c r="V134" s="150"/>
      <c r="W134" s="154">
        <f>W135+W155+W167+W172+W175+W184+W186+W191+W196</f>
        <v>0</v>
      </c>
      <c r="X134" s="150"/>
      <c r="Y134" s="154">
        <f>Y135+Y155+Y167+Y172+Y175+Y184+Y186+Y191+Y196</f>
        <v>2931.0939503</v>
      </c>
      <c r="Z134" s="150"/>
      <c r="AA134" s="155">
        <f>AA135+AA155+AA167+AA172+AA175+AA184+AA186+AA191+AA196</f>
        <v>1019.282</v>
      </c>
      <c r="AR134" s="156" t="s">
        <v>83</v>
      </c>
      <c r="AT134" s="157" t="s">
        <v>74</v>
      </c>
      <c r="AU134" s="157" t="s">
        <v>75</v>
      </c>
      <c r="AY134" s="156" t="s">
        <v>162</v>
      </c>
      <c r="BK134" s="158">
        <f>BK135+BK155+BK167+BK172+BK175+BK184+BK186+BK191+BK196</f>
        <v>0</v>
      </c>
    </row>
    <row r="135" spans="2:65" s="9" customFormat="1" ht="19.899999999999999" customHeight="1">
      <c r="B135" s="149"/>
      <c r="C135" s="150"/>
      <c r="D135" s="159" t="s">
        <v>122</v>
      </c>
      <c r="E135" s="159"/>
      <c r="F135" s="159"/>
      <c r="G135" s="159"/>
      <c r="H135" s="159"/>
      <c r="I135" s="159"/>
      <c r="J135" s="159"/>
      <c r="K135" s="159"/>
      <c r="L135" s="159"/>
      <c r="M135" s="159"/>
      <c r="N135" s="230">
        <f>BK135</f>
        <v>0</v>
      </c>
      <c r="O135" s="231"/>
      <c r="P135" s="231"/>
      <c r="Q135" s="231"/>
      <c r="R135" s="152"/>
      <c r="T135" s="153"/>
      <c r="U135" s="150"/>
      <c r="V135" s="150"/>
      <c r="W135" s="154">
        <f>SUM(W136:W154)</f>
        <v>0</v>
      </c>
      <c r="X135" s="150"/>
      <c r="Y135" s="154">
        <f>SUM(Y136:Y154)</f>
        <v>3.6770000000000001E-3</v>
      </c>
      <c r="Z135" s="150"/>
      <c r="AA135" s="155">
        <f>SUM(AA136:AA154)</f>
        <v>1019.282</v>
      </c>
      <c r="AR135" s="156" t="s">
        <v>83</v>
      </c>
      <c r="AT135" s="157" t="s">
        <v>74</v>
      </c>
      <c r="AU135" s="157" t="s">
        <v>83</v>
      </c>
      <c r="AY135" s="156" t="s">
        <v>162</v>
      </c>
      <c r="BK135" s="158">
        <f>SUM(BK136:BK154)</f>
        <v>0</v>
      </c>
    </row>
    <row r="136" spans="2:65" s="1" customFormat="1" ht="25.5" customHeight="1">
      <c r="B136" s="131"/>
      <c r="C136" s="160" t="s">
        <v>163</v>
      </c>
      <c r="D136" s="160" t="s">
        <v>164</v>
      </c>
      <c r="E136" s="161" t="s">
        <v>165</v>
      </c>
      <c r="F136" s="238" t="s">
        <v>166</v>
      </c>
      <c r="G136" s="238"/>
      <c r="H136" s="238"/>
      <c r="I136" s="238"/>
      <c r="J136" s="162" t="s">
        <v>167</v>
      </c>
      <c r="K136" s="163">
        <v>952.6</v>
      </c>
      <c r="L136" s="224">
        <v>0</v>
      </c>
      <c r="M136" s="224"/>
      <c r="N136" s="239">
        <f t="shared" ref="N136:N154" si="5">ROUND(L136*K136,2)</f>
        <v>0</v>
      </c>
      <c r="O136" s="239"/>
      <c r="P136" s="239"/>
      <c r="Q136" s="239"/>
      <c r="R136" s="134"/>
      <c r="T136" s="164" t="s">
        <v>5</v>
      </c>
      <c r="U136" s="43" t="s">
        <v>40</v>
      </c>
      <c r="V136" s="35"/>
      <c r="W136" s="165">
        <f t="shared" ref="W136:W154" si="6">V136*K136</f>
        <v>0</v>
      </c>
      <c r="X136" s="165">
        <v>0</v>
      </c>
      <c r="Y136" s="165">
        <f t="shared" ref="Y136:Y154" si="7">X136*K136</f>
        <v>0</v>
      </c>
      <c r="Z136" s="165">
        <v>0.44</v>
      </c>
      <c r="AA136" s="166">
        <f t="shared" ref="AA136:AA154" si="8">Z136*K136</f>
        <v>419.14400000000001</v>
      </c>
      <c r="AR136" s="18" t="s">
        <v>168</v>
      </c>
      <c r="AT136" s="18" t="s">
        <v>164</v>
      </c>
      <c r="AU136" s="18" t="s">
        <v>111</v>
      </c>
      <c r="AY136" s="18" t="s">
        <v>162</v>
      </c>
      <c r="BE136" s="105">
        <f t="shared" ref="BE136:BE154" si="9">IF(U136="základní",N136,0)</f>
        <v>0</v>
      </c>
      <c r="BF136" s="105">
        <f t="shared" ref="BF136:BF154" si="10">IF(U136="snížená",N136,0)</f>
        <v>0</v>
      </c>
      <c r="BG136" s="105">
        <f t="shared" ref="BG136:BG154" si="11">IF(U136="zákl. přenesená",N136,0)</f>
        <v>0</v>
      </c>
      <c r="BH136" s="105">
        <f t="shared" ref="BH136:BH154" si="12">IF(U136="sníž. přenesená",N136,0)</f>
        <v>0</v>
      </c>
      <c r="BI136" s="105">
        <f t="shared" ref="BI136:BI154" si="13">IF(U136="nulová",N136,0)</f>
        <v>0</v>
      </c>
      <c r="BJ136" s="18" t="s">
        <v>83</v>
      </c>
      <c r="BK136" s="105">
        <f t="shared" ref="BK136:BK154" si="14">ROUND(L136*K136,2)</f>
        <v>0</v>
      </c>
      <c r="BL136" s="18" t="s">
        <v>168</v>
      </c>
      <c r="BM136" s="18" t="s">
        <v>169</v>
      </c>
    </row>
    <row r="137" spans="2:65" s="1" customFormat="1" ht="25.5" customHeight="1">
      <c r="B137" s="131"/>
      <c r="C137" s="160" t="s">
        <v>170</v>
      </c>
      <c r="D137" s="160" t="s">
        <v>164</v>
      </c>
      <c r="E137" s="161" t="s">
        <v>171</v>
      </c>
      <c r="F137" s="238" t="s">
        <v>172</v>
      </c>
      <c r="G137" s="238"/>
      <c r="H137" s="238"/>
      <c r="I137" s="238"/>
      <c r="J137" s="162" t="s">
        <v>167</v>
      </c>
      <c r="K137" s="163">
        <v>952.6</v>
      </c>
      <c r="L137" s="224">
        <v>0</v>
      </c>
      <c r="M137" s="224"/>
      <c r="N137" s="239">
        <f t="shared" si="5"/>
        <v>0</v>
      </c>
      <c r="O137" s="239"/>
      <c r="P137" s="239"/>
      <c r="Q137" s="239"/>
      <c r="R137" s="134"/>
      <c r="T137" s="164" t="s">
        <v>5</v>
      </c>
      <c r="U137" s="43" t="s">
        <v>40</v>
      </c>
      <c r="V137" s="35"/>
      <c r="W137" s="165">
        <f t="shared" si="6"/>
        <v>0</v>
      </c>
      <c r="X137" s="165">
        <v>0</v>
      </c>
      <c r="Y137" s="165">
        <f t="shared" si="7"/>
        <v>0</v>
      </c>
      <c r="Z137" s="165">
        <v>0.63</v>
      </c>
      <c r="AA137" s="166">
        <f t="shared" si="8"/>
        <v>600.13800000000003</v>
      </c>
      <c r="AR137" s="18" t="s">
        <v>168</v>
      </c>
      <c r="AT137" s="18" t="s">
        <v>164</v>
      </c>
      <c r="AU137" s="18" t="s">
        <v>111</v>
      </c>
      <c r="AY137" s="18" t="s">
        <v>162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83</v>
      </c>
      <c r="BK137" s="105">
        <f t="shared" si="14"/>
        <v>0</v>
      </c>
      <c r="BL137" s="18" t="s">
        <v>168</v>
      </c>
      <c r="BM137" s="18" t="s">
        <v>173</v>
      </c>
    </row>
    <row r="138" spans="2:65" s="1" customFormat="1" ht="38.25" customHeight="1">
      <c r="B138" s="131"/>
      <c r="C138" s="160" t="s">
        <v>174</v>
      </c>
      <c r="D138" s="160" t="s">
        <v>164</v>
      </c>
      <c r="E138" s="161" t="s">
        <v>175</v>
      </c>
      <c r="F138" s="238" t="s">
        <v>176</v>
      </c>
      <c r="G138" s="238"/>
      <c r="H138" s="238"/>
      <c r="I138" s="238"/>
      <c r="J138" s="162" t="s">
        <v>177</v>
      </c>
      <c r="K138" s="163">
        <v>23.4</v>
      </c>
      <c r="L138" s="224">
        <v>0</v>
      </c>
      <c r="M138" s="224"/>
      <c r="N138" s="239">
        <f t="shared" si="5"/>
        <v>0</v>
      </c>
      <c r="O138" s="239"/>
      <c r="P138" s="239"/>
      <c r="Q138" s="239"/>
      <c r="R138" s="134"/>
      <c r="T138" s="164" t="s">
        <v>5</v>
      </c>
      <c r="U138" s="43" t="s">
        <v>40</v>
      </c>
      <c r="V138" s="35"/>
      <c r="W138" s="165">
        <f t="shared" si="6"/>
        <v>0</v>
      </c>
      <c r="X138" s="165">
        <v>0</v>
      </c>
      <c r="Y138" s="165">
        <f t="shared" si="7"/>
        <v>0</v>
      </c>
      <c r="Z138" s="165">
        <v>0</v>
      </c>
      <c r="AA138" s="166">
        <f t="shared" si="8"/>
        <v>0</v>
      </c>
      <c r="AR138" s="18" t="s">
        <v>168</v>
      </c>
      <c r="AT138" s="18" t="s">
        <v>164</v>
      </c>
      <c r="AU138" s="18" t="s">
        <v>111</v>
      </c>
      <c r="AY138" s="18" t="s">
        <v>162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83</v>
      </c>
      <c r="BK138" s="105">
        <f t="shared" si="14"/>
        <v>0</v>
      </c>
      <c r="BL138" s="18" t="s">
        <v>168</v>
      </c>
      <c r="BM138" s="18" t="s">
        <v>178</v>
      </c>
    </row>
    <row r="139" spans="2:65" s="1" customFormat="1" ht="25.5" customHeight="1">
      <c r="B139" s="131"/>
      <c r="C139" s="160" t="s">
        <v>83</v>
      </c>
      <c r="D139" s="160" t="s">
        <v>164</v>
      </c>
      <c r="E139" s="161" t="s">
        <v>179</v>
      </c>
      <c r="F139" s="238" t="s">
        <v>180</v>
      </c>
      <c r="G139" s="238"/>
      <c r="H139" s="238"/>
      <c r="I139" s="238"/>
      <c r="J139" s="162" t="s">
        <v>177</v>
      </c>
      <c r="K139" s="163">
        <v>213.34299999999999</v>
      </c>
      <c r="L139" s="224">
        <v>0</v>
      </c>
      <c r="M139" s="224"/>
      <c r="N139" s="239">
        <f t="shared" si="5"/>
        <v>0</v>
      </c>
      <c r="O139" s="239"/>
      <c r="P139" s="239"/>
      <c r="Q139" s="239"/>
      <c r="R139" s="134"/>
      <c r="T139" s="164" t="s">
        <v>5</v>
      </c>
      <c r="U139" s="43" t="s">
        <v>40</v>
      </c>
      <c r="V139" s="35"/>
      <c r="W139" s="165">
        <f t="shared" si="6"/>
        <v>0</v>
      </c>
      <c r="X139" s="165">
        <v>0</v>
      </c>
      <c r="Y139" s="165">
        <f t="shared" si="7"/>
        <v>0</v>
      </c>
      <c r="Z139" s="165">
        <v>0</v>
      </c>
      <c r="AA139" s="166">
        <f t="shared" si="8"/>
        <v>0</v>
      </c>
      <c r="AR139" s="18" t="s">
        <v>168</v>
      </c>
      <c r="AT139" s="18" t="s">
        <v>164</v>
      </c>
      <c r="AU139" s="18" t="s">
        <v>111</v>
      </c>
      <c r="AY139" s="18" t="s">
        <v>162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83</v>
      </c>
      <c r="BK139" s="105">
        <f t="shared" si="14"/>
        <v>0</v>
      </c>
      <c r="BL139" s="18" t="s">
        <v>168</v>
      </c>
      <c r="BM139" s="18" t="s">
        <v>181</v>
      </c>
    </row>
    <row r="140" spans="2:65" s="1" customFormat="1" ht="25.5" customHeight="1">
      <c r="B140" s="131"/>
      <c r="C140" s="160" t="s">
        <v>111</v>
      </c>
      <c r="D140" s="160" t="s">
        <v>164</v>
      </c>
      <c r="E140" s="161" t="s">
        <v>182</v>
      </c>
      <c r="F140" s="238" t="s">
        <v>183</v>
      </c>
      <c r="G140" s="238"/>
      <c r="H140" s="238"/>
      <c r="I140" s="238"/>
      <c r="J140" s="162" t="s">
        <v>177</v>
      </c>
      <c r="K140" s="163">
        <v>6620.6270000000004</v>
      </c>
      <c r="L140" s="224">
        <v>0</v>
      </c>
      <c r="M140" s="224"/>
      <c r="N140" s="239">
        <f t="shared" si="5"/>
        <v>0</v>
      </c>
      <c r="O140" s="239"/>
      <c r="P140" s="239"/>
      <c r="Q140" s="239"/>
      <c r="R140" s="134"/>
      <c r="T140" s="164" t="s">
        <v>5</v>
      </c>
      <c r="U140" s="43" t="s">
        <v>40</v>
      </c>
      <c r="V140" s="35"/>
      <c r="W140" s="165">
        <f t="shared" si="6"/>
        <v>0</v>
      </c>
      <c r="X140" s="165">
        <v>0</v>
      </c>
      <c r="Y140" s="165">
        <f t="shared" si="7"/>
        <v>0</v>
      </c>
      <c r="Z140" s="165">
        <v>0</v>
      </c>
      <c r="AA140" s="166">
        <f t="shared" si="8"/>
        <v>0</v>
      </c>
      <c r="AR140" s="18" t="s">
        <v>168</v>
      </c>
      <c r="AT140" s="18" t="s">
        <v>164</v>
      </c>
      <c r="AU140" s="18" t="s">
        <v>111</v>
      </c>
      <c r="AY140" s="18" t="s">
        <v>162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83</v>
      </c>
      <c r="BK140" s="105">
        <f t="shared" si="14"/>
        <v>0</v>
      </c>
      <c r="BL140" s="18" t="s">
        <v>168</v>
      </c>
      <c r="BM140" s="18" t="s">
        <v>184</v>
      </c>
    </row>
    <row r="141" spans="2:65" s="1" customFormat="1" ht="25.5" customHeight="1">
      <c r="B141" s="131"/>
      <c r="C141" s="160" t="s">
        <v>185</v>
      </c>
      <c r="D141" s="160" t="s">
        <v>164</v>
      </c>
      <c r="E141" s="161" t="s">
        <v>186</v>
      </c>
      <c r="F141" s="238" t="s">
        <v>187</v>
      </c>
      <c r="G141" s="238"/>
      <c r="H141" s="238"/>
      <c r="I141" s="238"/>
      <c r="J141" s="162" t="s">
        <v>177</v>
      </c>
      <c r="K141" s="163">
        <v>6620.6270000000004</v>
      </c>
      <c r="L141" s="224">
        <v>0</v>
      </c>
      <c r="M141" s="224"/>
      <c r="N141" s="239">
        <f t="shared" si="5"/>
        <v>0</v>
      </c>
      <c r="O141" s="239"/>
      <c r="P141" s="239"/>
      <c r="Q141" s="239"/>
      <c r="R141" s="134"/>
      <c r="T141" s="164" t="s">
        <v>5</v>
      </c>
      <c r="U141" s="43" t="s">
        <v>40</v>
      </c>
      <c r="V141" s="35"/>
      <c r="W141" s="165">
        <f t="shared" si="6"/>
        <v>0</v>
      </c>
      <c r="X141" s="165">
        <v>0</v>
      </c>
      <c r="Y141" s="165">
        <f t="shared" si="7"/>
        <v>0</v>
      </c>
      <c r="Z141" s="165">
        <v>0</v>
      </c>
      <c r="AA141" s="166">
        <f t="shared" si="8"/>
        <v>0</v>
      </c>
      <c r="AR141" s="18" t="s">
        <v>168</v>
      </c>
      <c r="AT141" s="18" t="s">
        <v>164</v>
      </c>
      <c r="AU141" s="18" t="s">
        <v>111</v>
      </c>
      <c r="AY141" s="18" t="s">
        <v>162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83</v>
      </c>
      <c r="BK141" s="105">
        <f t="shared" si="14"/>
        <v>0</v>
      </c>
      <c r="BL141" s="18" t="s">
        <v>168</v>
      </c>
      <c r="BM141" s="18" t="s">
        <v>188</v>
      </c>
    </row>
    <row r="142" spans="2:65" s="1" customFormat="1" ht="25.5" customHeight="1">
      <c r="B142" s="131"/>
      <c r="C142" s="160" t="s">
        <v>168</v>
      </c>
      <c r="D142" s="160" t="s">
        <v>164</v>
      </c>
      <c r="E142" s="161" t="s">
        <v>189</v>
      </c>
      <c r="F142" s="238" t="s">
        <v>190</v>
      </c>
      <c r="G142" s="238"/>
      <c r="H142" s="238"/>
      <c r="I142" s="238"/>
      <c r="J142" s="162" t="s">
        <v>177</v>
      </c>
      <c r="K142" s="163">
        <v>6079.9</v>
      </c>
      <c r="L142" s="224">
        <v>0</v>
      </c>
      <c r="M142" s="224"/>
      <c r="N142" s="239">
        <f t="shared" si="5"/>
        <v>0</v>
      </c>
      <c r="O142" s="239"/>
      <c r="P142" s="239"/>
      <c r="Q142" s="239"/>
      <c r="R142" s="134"/>
      <c r="T142" s="164" t="s">
        <v>5</v>
      </c>
      <c r="U142" s="43" t="s">
        <v>40</v>
      </c>
      <c r="V142" s="35"/>
      <c r="W142" s="165">
        <f t="shared" si="6"/>
        <v>0</v>
      </c>
      <c r="X142" s="165">
        <v>0</v>
      </c>
      <c r="Y142" s="165">
        <f t="shared" si="7"/>
        <v>0</v>
      </c>
      <c r="Z142" s="165">
        <v>0</v>
      </c>
      <c r="AA142" s="166">
        <f t="shared" si="8"/>
        <v>0</v>
      </c>
      <c r="AR142" s="18" t="s">
        <v>168</v>
      </c>
      <c r="AT142" s="18" t="s">
        <v>164</v>
      </c>
      <c r="AU142" s="18" t="s">
        <v>111</v>
      </c>
      <c r="AY142" s="18" t="s">
        <v>162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83</v>
      </c>
      <c r="BK142" s="105">
        <f t="shared" si="14"/>
        <v>0</v>
      </c>
      <c r="BL142" s="18" t="s">
        <v>168</v>
      </c>
      <c r="BM142" s="18" t="s">
        <v>191</v>
      </c>
    </row>
    <row r="143" spans="2:65" s="1" customFormat="1" ht="25.5" customHeight="1">
      <c r="B143" s="131"/>
      <c r="C143" s="160" t="s">
        <v>192</v>
      </c>
      <c r="D143" s="160" t="s">
        <v>164</v>
      </c>
      <c r="E143" s="161" t="s">
        <v>193</v>
      </c>
      <c r="F143" s="238" t="s">
        <v>194</v>
      </c>
      <c r="G143" s="238"/>
      <c r="H143" s="238"/>
      <c r="I143" s="238"/>
      <c r="J143" s="162" t="s">
        <v>177</v>
      </c>
      <c r="K143" s="163">
        <v>1294.02</v>
      </c>
      <c r="L143" s="224">
        <v>0</v>
      </c>
      <c r="M143" s="224"/>
      <c r="N143" s="239">
        <f t="shared" si="5"/>
        <v>0</v>
      </c>
      <c r="O143" s="239"/>
      <c r="P143" s="239"/>
      <c r="Q143" s="239"/>
      <c r="R143" s="134"/>
      <c r="T143" s="164" t="s">
        <v>5</v>
      </c>
      <c r="U143" s="43" t="s">
        <v>40</v>
      </c>
      <c r="V143" s="35"/>
      <c r="W143" s="165">
        <f t="shared" si="6"/>
        <v>0</v>
      </c>
      <c r="X143" s="165">
        <v>0</v>
      </c>
      <c r="Y143" s="165">
        <f t="shared" si="7"/>
        <v>0</v>
      </c>
      <c r="Z143" s="165">
        <v>0</v>
      </c>
      <c r="AA143" s="166">
        <f t="shared" si="8"/>
        <v>0</v>
      </c>
      <c r="AR143" s="18" t="s">
        <v>168</v>
      </c>
      <c r="AT143" s="18" t="s">
        <v>164</v>
      </c>
      <c r="AU143" s="18" t="s">
        <v>111</v>
      </c>
      <c r="AY143" s="18" t="s">
        <v>162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83</v>
      </c>
      <c r="BK143" s="105">
        <f t="shared" si="14"/>
        <v>0</v>
      </c>
      <c r="BL143" s="18" t="s">
        <v>168</v>
      </c>
      <c r="BM143" s="18" t="s">
        <v>195</v>
      </c>
    </row>
    <row r="144" spans="2:65" s="1" customFormat="1" ht="38.25" customHeight="1">
      <c r="B144" s="131"/>
      <c r="C144" s="160" t="s">
        <v>196</v>
      </c>
      <c r="D144" s="160" t="s">
        <v>164</v>
      </c>
      <c r="E144" s="161" t="s">
        <v>197</v>
      </c>
      <c r="F144" s="238" t="s">
        <v>198</v>
      </c>
      <c r="G144" s="238"/>
      <c r="H144" s="238"/>
      <c r="I144" s="238"/>
      <c r="J144" s="162" t="s">
        <v>177</v>
      </c>
      <c r="K144" s="163">
        <v>12940.2</v>
      </c>
      <c r="L144" s="224">
        <v>0</v>
      </c>
      <c r="M144" s="224"/>
      <c r="N144" s="239">
        <f t="shared" si="5"/>
        <v>0</v>
      </c>
      <c r="O144" s="239"/>
      <c r="P144" s="239"/>
      <c r="Q144" s="239"/>
      <c r="R144" s="134"/>
      <c r="T144" s="164" t="s">
        <v>5</v>
      </c>
      <c r="U144" s="43" t="s">
        <v>40</v>
      </c>
      <c r="V144" s="35"/>
      <c r="W144" s="165">
        <f t="shared" si="6"/>
        <v>0</v>
      </c>
      <c r="X144" s="165">
        <v>0</v>
      </c>
      <c r="Y144" s="165">
        <f t="shared" si="7"/>
        <v>0</v>
      </c>
      <c r="Z144" s="165">
        <v>0</v>
      </c>
      <c r="AA144" s="166">
        <f t="shared" si="8"/>
        <v>0</v>
      </c>
      <c r="AR144" s="18" t="s">
        <v>168</v>
      </c>
      <c r="AT144" s="18" t="s">
        <v>164</v>
      </c>
      <c r="AU144" s="18" t="s">
        <v>111</v>
      </c>
      <c r="AY144" s="18" t="s">
        <v>162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83</v>
      </c>
      <c r="BK144" s="105">
        <f t="shared" si="14"/>
        <v>0</v>
      </c>
      <c r="BL144" s="18" t="s">
        <v>168</v>
      </c>
      <c r="BM144" s="18" t="s">
        <v>199</v>
      </c>
    </row>
    <row r="145" spans="2:65" s="1" customFormat="1" ht="25.5" customHeight="1">
      <c r="B145" s="131"/>
      <c r="C145" s="160" t="s">
        <v>200</v>
      </c>
      <c r="D145" s="160" t="s">
        <v>164</v>
      </c>
      <c r="E145" s="161" t="s">
        <v>201</v>
      </c>
      <c r="F145" s="238" t="s">
        <v>202</v>
      </c>
      <c r="G145" s="238"/>
      <c r="H145" s="238"/>
      <c r="I145" s="238"/>
      <c r="J145" s="162" t="s">
        <v>177</v>
      </c>
      <c r="K145" s="163">
        <v>490.93</v>
      </c>
      <c r="L145" s="224">
        <v>0</v>
      </c>
      <c r="M145" s="224"/>
      <c r="N145" s="239">
        <f t="shared" si="5"/>
        <v>0</v>
      </c>
      <c r="O145" s="239"/>
      <c r="P145" s="239"/>
      <c r="Q145" s="239"/>
      <c r="R145" s="134"/>
      <c r="T145" s="164" t="s">
        <v>5</v>
      </c>
      <c r="U145" s="43" t="s">
        <v>40</v>
      </c>
      <c r="V145" s="35"/>
      <c r="W145" s="165">
        <f t="shared" si="6"/>
        <v>0</v>
      </c>
      <c r="X145" s="165">
        <v>0</v>
      </c>
      <c r="Y145" s="165">
        <f t="shared" si="7"/>
        <v>0</v>
      </c>
      <c r="Z145" s="165">
        <v>0</v>
      </c>
      <c r="AA145" s="166">
        <f t="shared" si="8"/>
        <v>0</v>
      </c>
      <c r="AR145" s="18" t="s">
        <v>168</v>
      </c>
      <c r="AT145" s="18" t="s">
        <v>164</v>
      </c>
      <c r="AU145" s="18" t="s">
        <v>111</v>
      </c>
      <c r="AY145" s="18" t="s">
        <v>162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83</v>
      </c>
      <c r="BK145" s="105">
        <f t="shared" si="14"/>
        <v>0</v>
      </c>
      <c r="BL145" s="18" t="s">
        <v>168</v>
      </c>
      <c r="BM145" s="18" t="s">
        <v>203</v>
      </c>
    </row>
    <row r="146" spans="2:65" s="1" customFormat="1" ht="16.5" customHeight="1">
      <c r="B146" s="131"/>
      <c r="C146" s="160" t="s">
        <v>204</v>
      </c>
      <c r="D146" s="160" t="s">
        <v>164</v>
      </c>
      <c r="E146" s="161" t="s">
        <v>205</v>
      </c>
      <c r="F146" s="238" t="s">
        <v>206</v>
      </c>
      <c r="G146" s="238"/>
      <c r="H146" s="238"/>
      <c r="I146" s="238"/>
      <c r="J146" s="162" t="s">
        <v>177</v>
      </c>
      <c r="K146" s="163">
        <v>1294.02</v>
      </c>
      <c r="L146" s="224">
        <v>0</v>
      </c>
      <c r="M146" s="224"/>
      <c r="N146" s="239">
        <f t="shared" si="5"/>
        <v>0</v>
      </c>
      <c r="O146" s="239"/>
      <c r="P146" s="239"/>
      <c r="Q146" s="239"/>
      <c r="R146" s="134"/>
      <c r="T146" s="164" t="s">
        <v>5</v>
      </c>
      <c r="U146" s="43" t="s">
        <v>40</v>
      </c>
      <c r="V146" s="35"/>
      <c r="W146" s="165">
        <f t="shared" si="6"/>
        <v>0</v>
      </c>
      <c r="X146" s="165">
        <v>0</v>
      </c>
      <c r="Y146" s="165">
        <f t="shared" si="7"/>
        <v>0</v>
      </c>
      <c r="Z146" s="165">
        <v>0</v>
      </c>
      <c r="AA146" s="166">
        <f t="shared" si="8"/>
        <v>0</v>
      </c>
      <c r="AR146" s="18" t="s">
        <v>168</v>
      </c>
      <c r="AT146" s="18" t="s">
        <v>164</v>
      </c>
      <c r="AU146" s="18" t="s">
        <v>111</v>
      </c>
      <c r="AY146" s="18" t="s">
        <v>162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83</v>
      </c>
      <c r="BK146" s="105">
        <f t="shared" si="14"/>
        <v>0</v>
      </c>
      <c r="BL146" s="18" t="s">
        <v>168</v>
      </c>
      <c r="BM146" s="18" t="s">
        <v>207</v>
      </c>
    </row>
    <row r="147" spans="2:65" s="1" customFormat="1" ht="25.5" customHeight="1">
      <c r="B147" s="131"/>
      <c r="C147" s="160" t="s">
        <v>208</v>
      </c>
      <c r="D147" s="160" t="s">
        <v>164</v>
      </c>
      <c r="E147" s="161" t="s">
        <v>209</v>
      </c>
      <c r="F147" s="238" t="s">
        <v>210</v>
      </c>
      <c r="G147" s="238"/>
      <c r="H147" s="238"/>
      <c r="I147" s="238"/>
      <c r="J147" s="162" t="s">
        <v>211</v>
      </c>
      <c r="K147" s="163">
        <v>2329.2359999999999</v>
      </c>
      <c r="L147" s="224">
        <v>0</v>
      </c>
      <c r="M147" s="224"/>
      <c r="N147" s="239">
        <f t="shared" si="5"/>
        <v>0</v>
      </c>
      <c r="O147" s="239"/>
      <c r="P147" s="239"/>
      <c r="Q147" s="239"/>
      <c r="R147" s="134"/>
      <c r="T147" s="164" t="s">
        <v>5</v>
      </c>
      <c r="U147" s="43" t="s">
        <v>40</v>
      </c>
      <c r="V147" s="35"/>
      <c r="W147" s="165">
        <f t="shared" si="6"/>
        <v>0</v>
      </c>
      <c r="X147" s="165">
        <v>0</v>
      </c>
      <c r="Y147" s="165">
        <f t="shared" si="7"/>
        <v>0</v>
      </c>
      <c r="Z147" s="165">
        <v>0</v>
      </c>
      <c r="AA147" s="166">
        <f t="shared" si="8"/>
        <v>0</v>
      </c>
      <c r="AR147" s="18" t="s">
        <v>168</v>
      </c>
      <c r="AT147" s="18" t="s">
        <v>164</v>
      </c>
      <c r="AU147" s="18" t="s">
        <v>111</v>
      </c>
      <c r="AY147" s="18" t="s">
        <v>162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83</v>
      </c>
      <c r="BK147" s="105">
        <f t="shared" si="14"/>
        <v>0</v>
      </c>
      <c r="BL147" s="18" t="s">
        <v>168</v>
      </c>
      <c r="BM147" s="18" t="s">
        <v>212</v>
      </c>
    </row>
    <row r="148" spans="2:65" s="1" customFormat="1" ht="25.5" customHeight="1">
      <c r="B148" s="131"/>
      <c r="C148" s="160" t="s">
        <v>213</v>
      </c>
      <c r="D148" s="160" t="s">
        <v>164</v>
      </c>
      <c r="E148" s="161" t="s">
        <v>214</v>
      </c>
      <c r="F148" s="238" t="s">
        <v>215</v>
      </c>
      <c r="G148" s="238"/>
      <c r="H148" s="238"/>
      <c r="I148" s="238"/>
      <c r="J148" s="162" t="s">
        <v>177</v>
      </c>
      <c r="K148" s="163">
        <v>40.5</v>
      </c>
      <c r="L148" s="224">
        <v>0</v>
      </c>
      <c r="M148" s="224"/>
      <c r="N148" s="239">
        <f t="shared" si="5"/>
        <v>0</v>
      </c>
      <c r="O148" s="239"/>
      <c r="P148" s="239"/>
      <c r="Q148" s="239"/>
      <c r="R148" s="134"/>
      <c r="T148" s="164" t="s">
        <v>5</v>
      </c>
      <c r="U148" s="43" t="s">
        <v>40</v>
      </c>
      <c r="V148" s="35"/>
      <c r="W148" s="165">
        <f t="shared" si="6"/>
        <v>0</v>
      </c>
      <c r="X148" s="165">
        <v>0</v>
      </c>
      <c r="Y148" s="165">
        <f t="shared" si="7"/>
        <v>0</v>
      </c>
      <c r="Z148" s="165">
        <v>0</v>
      </c>
      <c r="AA148" s="166">
        <f t="shared" si="8"/>
        <v>0</v>
      </c>
      <c r="AR148" s="18" t="s">
        <v>168</v>
      </c>
      <c r="AT148" s="18" t="s">
        <v>164</v>
      </c>
      <c r="AU148" s="18" t="s">
        <v>111</v>
      </c>
      <c r="AY148" s="18" t="s">
        <v>162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83</v>
      </c>
      <c r="BK148" s="105">
        <f t="shared" si="14"/>
        <v>0</v>
      </c>
      <c r="BL148" s="18" t="s">
        <v>168</v>
      </c>
      <c r="BM148" s="18" t="s">
        <v>216</v>
      </c>
    </row>
    <row r="149" spans="2:65" s="1" customFormat="1" ht="38.25" customHeight="1">
      <c r="B149" s="131"/>
      <c r="C149" s="160" t="s">
        <v>217</v>
      </c>
      <c r="D149" s="160" t="s">
        <v>164</v>
      </c>
      <c r="E149" s="161" t="s">
        <v>218</v>
      </c>
      <c r="F149" s="238" t="s">
        <v>219</v>
      </c>
      <c r="G149" s="238"/>
      <c r="H149" s="238"/>
      <c r="I149" s="238"/>
      <c r="J149" s="162" t="s">
        <v>177</v>
      </c>
      <c r="K149" s="163">
        <v>490.93</v>
      </c>
      <c r="L149" s="224">
        <v>0</v>
      </c>
      <c r="M149" s="224"/>
      <c r="N149" s="239">
        <f t="shared" si="5"/>
        <v>0</v>
      </c>
      <c r="O149" s="239"/>
      <c r="P149" s="239"/>
      <c r="Q149" s="239"/>
      <c r="R149" s="134"/>
      <c r="T149" s="164" t="s">
        <v>5</v>
      </c>
      <c r="U149" s="43" t="s">
        <v>40</v>
      </c>
      <c r="V149" s="35"/>
      <c r="W149" s="165">
        <f t="shared" si="6"/>
        <v>0</v>
      </c>
      <c r="X149" s="165">
        <v>0</v>
      </c>
      <c r="Y149" s="165">
        <f t="shared" si="7"/>
        <v>0</v>
      </c>
      <c r="Z149" s="165">
        <v>0</v>
      </c>
      <c r="AA149" s="166">
        <f t="shared" si="8"/>
        <v>0</v>
      </c>
      <c r="AR149" s="18" t="s">
        <v>168</v>
      </c>
      <c r="AT149" s="18" t="s">
        <v>164</v>
      </c>
      <c r="AU149" s="18" t="s">
        <v>111</v>
      </c>
      <c r="AY149" s="18" t="s">
        <v>162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83</v>
      </c>
      <c r="BK149" s="105">
        <f t="shared" si="14"/>
        <v>0</v>
      </c>
      <c r="BL149" s="18" t="s">
        <v>168</v>
      </c>
      <c r="BM149" s="18" t="s">
        <v>220</v>
      </c>
    </row>
    <row r="150" spans="2:65" s="1" customFormat="1" ht="38.25" customHeight="1">
      <c r="B150" s="131"/>
      <c r="C150" s="160" t="s">
        <v>221</v>
      </c>
      <c r="D150" s="160" t="s">
        <v>164</v>
      </c>
      <c r="E150" s="161" t="s">
        <v>222</v>
      </c>
      <c r="F150" s="238" t="s">
        <v>223</v>
      </c>
      <c r="G150" s="238"/>
      <c r="H150" s="238"/>
      <c r="I150" s="238"/>
      <c r="J150" s="162" t="s">
        <v>167</v>
      </c>
      <c r="K150" s="163">
        <v>245.1</v>
      </c>
      <c r="L150" s="224">
        <v>0</v>
      </c>
      <c r="M150" s="224"/>
      <c r="N150" s="239">
        <f t="shared" si="5"/>
        <v>0</v>
      </c>
      <c r="O150" s="239"/>
      <c r="P150" s="239"/>
      <c r="Q150" s="239"/>
      <c r="R150" s="134"/>
      <c r="T150" s="164" t="s">
        <v>5</v>
      </c>
      <c r="U150" s="43" t="s">
        <v>40</v>
      </c>
      <c r="V150" s="35"/>
      <c r="W150" s="165">
        <f t="shared" si="6"/>
        <v>0</v>
      </c>
      <c r="X150" s="165">
        <v>0</v>
      </c>
      <c r="Y150" s="165">
        <f t="shared" si="7"/>
        <v>0</v>
      </c>
      <c r="Z150" s="165">
        <v>0</v>
      </c>
      <c r="AA150" s="166">
        <f t="shared" si="8"/>
        <v>0</v>
      </c>
      <c r="AR150" s="18" t="s">
        <v>168</v>
      </c>
      <c r="AT150" s="18" t="s">
        <v>164</v>
      </c>
      <c r="AU150" s="18" t="s">
        <v>111</v>
      </c>
      <c r="AY150" s="18" t="s">
        <v>162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83</v>
      </c>
      <c r="BK150" s="105">
        <f t="shared" si="14"/>
        <v>0</v>
      </c>
      <c r="BL150" s="18" t="s">
        <v>168</v>
      </c>
      <c r="BM150" s="18" t="s">
        <v>224</v>
      </c>
    </row>
    <row r="151" spans="2:65" s="1" customFormat="1" ht="38.25" customHeight="1">
      <c r="B151" s="131"/>
      <c r="C151" s="160" t="s">
        <v>225</v>
      </c>
      <c r="D151" s="160" t="s">
        <v>164</v>
      </c>
      <c r="E151" s="161" t="s">
        <v>226</v>
      </c>
      <c r="F151" s="238" t="s">
        <v>227</v>
      </c>
      <c r="G151" s="238"/>
      <c r="H151" s="238"/>
      <c r="I151" s="238"/>
      <c r="J151" s="162" t="s">
        <v>167</v>
      </c>
      <c r="K151" s="163">
        <v>10000</v>
      </c>
      <c r="L151" s="224">
        <v>0</v>
      </c>
      <c r="M151" s="224"/>
      <c r="N151" s="239">
        <f t="shared" si="5"/>
        <v>0</v>
      </c>
      <c r="O151" s="239"/>
      <c r="P151" s="239"/>
      <c r="Q151" s="239"/>
      <c r="R151" s="134"/>
      <c r="T151" s="164" t="s">
        <v>5</v>
      </c>
      <c r="U151" s="43" t="s">
        <v>40</v>
      </c>
      <c r="V151" s="35"/>
      <c r="W151" s="165">
        <f t="shared" si="6"/>
        <v>0</v>
      </c>
      <c r="X151" s="165">
        <v>0</v>
      </c>
      <c r="Y151" s="165">
        <f t="shared" si="7"/>
        <v>0</v>
      </c>
      <c r="Z151" s="165">
        <v>0</v>
      </c>
      <c r="AA151" s="166">
        <f t="shared" si="8"/>
        <v>0</v>
      </c>
      <c r="AR151" s="18" t="s">
        <v>168</v>
      </c>
      <c r="AT151" s="18" t="s">
        <v>164</v>
      </c>
      <c r="AU151" s="18" t="s">
        <v>111</v>
      </c>
      <c r="AY151" s="18" t="s">
        <v>162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8" t="s">
        <v>83</v>
      </c>
      <c r="BK151" s="105">
        <f t="shared" si="14"/>
        <v>0</v>
      </c>
      <c r="BL151" s="18" t="s">
        <v>168</v>
      </c>
      <c r="BM151" s="18" t="s">
        <v>228</v>
      </c>
    </row>
    <row r="152" spans="2:65" s="1" customFormat="1" ht="38.25" customHeight="1">
      <c r="B152" s="131"/>
      <c r="C152" s="160" t="s">
        <v>229</v>
      </c>
      <c r="D152" s="160" t="s">
        <v>164</v>
      </c>
      <c r="E152" s="161" t="s">
        <v>230</v>
      </c>
      <c r="F152" s="238" t="s">
        <v>231</v>
      </c>
      <c r="G152" s="238"/>
      <c r="H152" s="238"/>
      <c r="I152" s="238"/>
      <c r="J152" s="162" t="s">
        <v>167</v>
      </c>
      <c r="K152" s="163">
        <v>245.1</v>
      </c>
      <c r="L152" s="224">
        <v>0</v>
      </c>
      <c r="M152" s="224"/>
      <c r="N152" s="239">
        <f t="shared" si="5"/>
        <v>0</v>
      </c>
      <c r="O152" s="239"/>
      <c r="P152" s="239"/>
      <c r="Q152" s="239"/>
      <c r="R152" s="134"/>
      <c r="T152" s="164" t="s">
        <v>5</v>
      </c>
      <c r="U152" s="43" t="s">
        <v>40</v>
      </c>
      <c r="V152" s="35"/>
      <c r="W152" s="165">
        <f t="shared" si="6"/>
        <v>0</v>
      </c>
      <c r="X152" s="165">
        <v>0</v>
      </c>
      <c r="Y152" s="165">
        <f t="shared" si="7"/>
        <v>0</v>
      </c>
      <c r="Z152" s="165">
        <v>0</v>
      </c>
      <c r="AA152" s="166">
        <f t="shared" si="8"/>
        <v>0</v>
      </c>
      <c r="AR152" s="18" t="s">
        <v>168</v>
      </c>
      <c r="AT152" s="18" t="s">
        <v>164</v>
      </c>
      <c r="AU152" s="18" t="s">
        <v>111</v>
      </c>
      <c r="AY152" s="18" t="s">
        <v>162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8" t="s">
        <v>83</v>
      </c>
      <c r="BK152" s="105">
        <f t="shared" si="14"/>
        <v>0</v>
      </c>
      <c r="BL152" s="18" t="s">
        <v>168</v>
      </c>
      <c r="BM152" s="18" t="s">
        <v>232</v>
      </c>
    </row>
    <row r="153" spans="2:65" s="1" customFormat="1" ht="16.5" customHeight="1">
      <c r="B153" s="131"/>
      <c r="C153" s="167" t="s">
        <v>233</v>
      </c>
      <c r="D153" s="167" t="s">
        <v>234</v>
      </c>
      <c r="E153" s="168" t="s">
        <v>235</v>
      </c>
      <c r="F153" s="240" t="s">
        <v>236</v>
      </c>
      <c r="G153" s="240"/>
      <c r="H153" s="240"/>
      <c r="I153" s="240"/>
      <c r="J153" s="169" t="s">
        <v>237</v>
      </c>
      <c r="K153" s="170">
        <v>3.677</v>
      </c>
      <c r="L153" s="241">
        <v>0</v>
      </c>
      <c r="M153" s="241"/>
      <c r="N153" s="242">
        <f t="shared" si="5"/>
        <v>0</v>
      </c>
      <c r="O153" s="239"/>
      <c r="P153" s="239"/>
      <c r="Q153" s="239"/>
      <c r="R153" s="134"/>
      <c r="T153" s="164" t="s">
        <v>5</v>
      </c>
      <c r="U153" s="43" t="s">
        <v>40</v>
      </c>
      <c r="V153" s="35"/>
      <c r="W153" s="165">
        <f t="shared" si="6"/>
        <v>0</v>
      </c>
      <c r="X153" s="165">
        <v>1E-3</v>
      </c>
      <c r="Y153" s="165">
        <f t="shared" si="7"/>
        <v>3.6770000000000001E-3</v>
      </c>
      <c r="Z153" s="165">
        <v>0</v>
      </c>
      <c r="AA153" s="166">
        <f t="shared" si="8"/>
        <v>0</v>
      </c>
      <c r="AR153" s="18" t="s">
        <v>208</v>
      </c>
      <c r="AT153" s="18" t="s">
        <v>234</v>
      </c>
      <c r="AU153" s="18" t="s">
        <v>111</v>
      </c>
      <c r="AY153" s="18" t="s">
        <v>162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8" t="s">
        <v>83</v>
      </c>
      <c r="BK153" s="105">
        <f t="shared" si="14"/>
        <v>0</v>
      </c>
      <c r="BL153" s="18" t="s">
        <v>168</v>
      </c>
      <c r="BM153" s="18" t="s">
        <v>238</v>
      </c>
    </row>
    <row r="154" spans="2:65" s="1" customFormat="1" ht="25.5" customHeight="1">
      <c r="B154" s="131"/>
      <c r="C154" s="160" t="s">
        <v>239</v>
      </c>
      <c r="D154" s="160" t="s">
        <v>164</v>
      </c>
      <c r="E154" s="161" t="s">
        <v>240</v>
      </c>
      <c r="F154" s="238" t="s">
        <v>241</v>
      </c>
      <c r="G154" s="238"/>
      <c r="H154" s="238"/>
      <c r="I154" s="238"/>
      <c r="J154" s="162" t="s">
        <v>167</v>
      </c>
      <c r="K154" s="163">
        <v>1663.74</v>
      </c>
      <c r="L154" s="224">
        <v>0</v>
      </c>
      <c r="M154" s="224"/>
      <c r="N154" s="239">
        <f t="shared" si="5"/>
        <v>0</v>
      </c>
      <c r="O154" s="239"/>
      <c r="P154" s="239"/>
      <c r="Q154" s="239"/>
      <c r="R154" s="134"/>
      <c r="T154" s="164" t="s">
        <v>5</v>
      </c>
      <c r="U154" s="43" t="s">
        <v>40</v>
      </c>
      <c r="V154" s="35"/>
      <c r="W154" s="165">
        <f t="shared" si="6"/>
        <v>0</v>
      </c>
      <c r="X154" s="165">
        <v>0</v>
      </c>
      <c r="Y154" s="165">
        <f t="shared" si="7"/>
        <v>0</v>
      </c>
      <c r="Z154" s="165">
        <v>0</v>
      </c>
      <c r="AA154" s="166">
        <f t="shared" si="8"/>
        <v>0</v>
      </c>
      <c r="AR154" s="18" t="s">
        <v>168</v>
      </c>
      <c r="AT154" s="18" t="s">
        <v>164</v>
      </c>
      <c r="AU154" s="18" t="s">
        <v>111</v>
      </c>
      <c r="AY154" s="18" t="s">
        <v>162</v>
      </c>
      <c r="BE154" s="105">
        <f t="shared" si="9"/>
        <v>0</v>
      </c>
      <c r="BF154" s="105">
        <f t="shared" si="10"/>
        <v>0</v>
      </c>
      <c r="BG154" s="105">
        <f t="shared" si="11"/>
        <v>0</v>
      </c>
      <c r="BH154" s="105">
        <f t="shared" si="12"/>
        <v>0</v>
      </c>
      <c r="BI154" s="105">
        <f t="shared" si="13"/>
        <v>0</v>
      </c>
      <c r="BJ154" s="18" t="s">
        <v>83</v>
      </c>
      <c r="BK154" s="105">
        <f t="shared" si="14"/>
        <v>0</v>
      </c>
      <c r="BL154" s="18" t="s">
        <v>168</v>
      </c>
      <c r="BM154" s="18" t="s">
        <v>242</v>
      </c>
    </row>
    <row r="155" spans="2:65" s="9" customFormat="1" ht="29.85" customHeight="1">
      <c r="B155" s="149"/>
      <c r="C155" s="150"/>
      <c r="D155" s="159" t="s">
        <v>123</v>
      </c>
      <c r="E155" s="159"/>
      <c r="F155" s="159"/>
      <c r="G155" s="159"/>
      <c r="H155" s="159"/>
      <c r="I155" s="159"/>
      <c r="J155" s="159"/>
      <c r="K155" s="159"/>
      <c r="L155" s="159"/>
      <c r="M155" s="159"/>
      <c r="N155" s="232">
        <f>BK155</f>
        <v>0</v>
      </c>
      <c r="O155" s="233"/>
      <c r="P155" s="233"/>
      <c r="Q155" s="233"/>
      <c r="R155" s="152"/>
      <c r="T155" s="153"/>
      <c r="U155" s="150"/>
      <c r="V155" s="150"/>
      <c r="W155" s="154">
        <f>SUM(W156:W166)</f>
        <v>0</v>
      </c>
      <c r="X155" s="150"/>
      <c r="Y155" s="154">
        <f>SUM(Y156:Y166)</f>
        <v>1465.6228842999999</v>
      </c>
      <c r="Z155" s="150"/>
      <c r="AA155" s="155">
        <f>SUM(AA156:AA166)</f>
        <v>0</v>
      </c>
      <c r="AR155" s="156" t="s">
        <v>83</v>
      </c>
      <c r="AT155" s="157" t="s">
        <v>74</v>
      </c>
      <c r="AU155" s="157" t="s">
        <v>83</v>
      </c>
      <c r="AY155" s="156" t="s">
        <v>162</v>
      </c>
      <c r="BK155" s="158">
        <f>SUM(BK156:BK166)</f>
        <v>0</v>
      </c>
    </row>
    <row r="156" spans="2:65" s="1" customFormat="1" ht="25.5" customHeight="1">
      <c r="B156" s="131"/>
      <c r="C156" s="160" t="s">
        <v>243</v>
      </c>
      <c r="D156" s="160" t="s">
        <v>164</v>
      </c>
      <c r="E156" s="161" t="s">
        <v>244</v>
      </c>
      <c r="F156" s="238" t="s">
        <v>245</v>
      </c>
      <c r="G156" s="238"/>
      <c r="H156" s="238"/>
      <c r="I156" s="238"/>
      <c r="J156" s="162" t="s">
        <v>177</v>
      </c>
      <c r="K156" s="163">
        <v>48.744999999999997</v>
      </c>
      <c r="L156" s="224">
        <v>0</v>
      </c>
      <c r="M156" s="224"/>
      <c r="N156" s="239">
        <f t="shared" ref="N156:N166" si="15">ROUND(L156*K156,2)</f>
        <v>0</v>
      </c>
      <c r="O156" s="239"/>
      <c r="P156" s="239"/>
      <c r="Q156" s="239"/>
      <c r="R156" s="134"/>
      <c r="T156" s="164" t="s">
        <v>5</v>
      </c>
      <c r="U156" s="43" t="s">
        <v>40</v>
      </c>
      <c r="V156" s="35"/>
      <c r="W156" s="165">
        <f t="shared" ref="W156:W166" si="16">V156*K156</f>
        <v>0</v>
      </c>
      <c r="X156" s="165">
        <v>0</v>
      </c>
      <c r="Y156" s="165">
        <f t="shared" ref="Y156:Y166" si="17">X156*K156</f>
        <v>0</v>
      </c>
      <c r="Z156" s="165">
        <v>0</v>
      </c>
      <c r="AA156" s="166">
        <f t="shared" ref="AA156:AA166" si="18">Z156*K156</f>
        <v>0</v>
      </c>
      <c r="AR156" s="18" t="s">
        <v>168</v>
      </c>
      <c r="AT156" s="18" t="s">
        <v>164</v>
      </c>
      <c r="AU156" s="18" t="s">
        <v>111</v>
      </c>
      <c r="AY156" s="18" t="s">
        <v>162</v>
      </c>
      <c r="BE156" s="105">
        <f t="shared" ref="BE156:BE166" si="19">IF(U156="základní",N156,0)</f>
        <v>0</v>
      </c>
      <c r="BF156" s="105">
        <f t="shared" ref="BF156:BF166" si="20">IF(U156="snížená",N156,0)</f>
        <v>0</v>
      </c>
      <c r="BG156" s="105">
        <f t="shared" ref="BG156:BG166" si="21">IF(U156="zákl. přenesená",N156,0)</f>
        <v>0</v>
      </c>
      <c r="BH156" s="105">
        <f t="shared" ref="BH156:BH166" si="22">IF(U156="sníž. přenesená",N156,0)</f>
        <v>0</v>
      </c>
      <c r="BI156" s="105">
        <f t="shared" ref="BI156:BI166" si="23">IF(U156="nulová",N156,0)</f>
        <v>0</v>
      </c>
      <c r="BJ156" s="18" t="s">
        <v>83</v>
      </c>
      <c r="BK156" s="105">
        <f t="shared" ref="BK156:BK166" si="24">ROUND(L156*K156,2)</f>
        <v>0</v>
      </c>
      <c r="BL156" s="18" t="s">
        <v>168</v>
      </c>
      <c r="BM156" s="18" t="s">
        <v>246</v>
      </c>
    </row>
    <row r="157" spans="2:65" s="1" customFormat="1" ht="25.5" customHeight="1">
      <c r="B157" s="131"/>
      <c r="C157" s="160" t="s">
        <v>247</v>
      </c>
      <c r="D157" s="160" t="s">
        <v>164</v>
      </c>
      <c r="E157" s="161" t="s">
        <v>248</v>
      </c>
      <c r="F157" s="238" t="s">
        <v>249</v>
      </c>
      <c r="G157" s="238"/>
      <c r="H157" s="238"/>
      <c r="I157" s="238"/>
      <c r="J157" s="162" t="s">
        <v>177</v>
      </c>
      <c r="K157" s="163">
        <v>17.834</v>
      </c>
      <c r="L157" s="224">
        <v>0</v>
      </c>
      <c r="M157" s="224"/>
      <c r="N157" s="239">
        <f t="shared" si="15"/>
        <v>0</v>
      </c>
      <c r="O157" s="239"/>
      <c r="P157" s="239"/>
      <c r="Q157" s="239"/>
      <c r="R157" s="134"/>
      <c r="T157" s="164" t="s">
        <v>5</v>
      </c>
      <c r="U157" s="43" t="s">
        <v>40</v>
      </c>
      <c r="V157" s="35"/>
      <c r="W157" s="165">
        <f t="shared" si="16"/>
        <v>0</v>
      </c>
      <c r="X157" s="165">
        <v>0</v>
      </c>
      <c r="Y157" s="165">
        <f t="shared" si="17"/>
        <v>0</v>
      </c>
      <c r="Z157" s="165">
        <v>0</v>
      </c>
      <c r="AA157" s="166">
        <f t="shared" si="18"/>
        <v>0</v>
      </c>
      <c r="AR157" s="18" t="s">
        <v>168</v>
      </c>
      <c r="AT157" s="18" t="s">
        <v>164</v>
      </c>
      <c r="AU157" s="18" t="s">
        <v>111</v>
      </c>
      <c r="AY157" s="18" t="s">
        <v>162</v>
      </c>
      <c r="BE157" s="105">
        <f t="shared" si="19"/>
        <v>0</v>
      </c>
      <c r="BF157" s="105">
        <f t="shared" si="20"/>
        <v>0</v>
      </c>
      <c r="BG157" s="105">
        <f t="shared" si="21"/>
        <v>0</v>
      </c>
      <c r="BH157" s="105">
        <f t="shared" si="22"/>
        <v>0</v>
      </c>
      <c r="BI157" s="105">
        <f t="shared" si="23"/>
        <v>0</v>
      </c>
      <c r="BJ157" s="18" t="s">
        <v>83</v>
      </c>
      <c r="BK157" s="105">
        <f t="shared" si="24"/>
        <v>0</v>
      </c>
      <c r="BL157" s="18" t="s">
        <v>168</v>
      </c>
      <c r="BM157" s="18" t="s">
        <v>250</v>
      </c>
    </row>
    <row r="158" spans="2:65" s="1" customFormat="1" ht="25.5" customHeight="1">
      <c r="B158" s="131"/>
      <c r="C158" s="160" t="s">
        <v>251</v>
      </c>
      <c r="D158" s="160" t="s">
        <v>164</v>
      </c>
      <c r="E158" s="161" t="s">
        <v>252</v>
      </c>
      <c r="F158" s="238" t="s">
        <v>253</v>
      </c>
      <c r="G158" s="238"/>
      <c r="H158" s="238"/>
      <c r="I158" s="238"/>
      <c r="J158" s="162" t="s">
        <v>254</v>
      </c>
      <c r="K158" s="163">
        <v>264.2</v>
      </c>
      <c r="L158" s="224">
        <v>0</v>
      </c>
      <c r="M158" s="224"/>
      <c r="N158" s="239">
        <f t="shared" si="15"/>
        <v>0</v>
      </c>
      <c r="O158" s="239"/>
      <c r="P158" s="239"/>
      <c r="Q158" s="239"/>
      <c r="R158" s="134"/>
      <c r="T158" s="164" t="s">
        <v>5</v>
      </c>
      <c r="U158" s="43" t="s">
        <v>40</v>
      </c>
      <c r="V158" s="35"/>
      <c r="W158" s="165">
        <f t="shared" si="16"/>
        <v>0</v>
      </c>
      <c r="X158" s="165">
        <v>1.16E-3</v>
      </c>
      <c r="Y158" s="165">
        <f t="shared" si="17"/>
        <v>0.30647199999999997</v>
      </c>
      <c r="Z158" s="165">
        <v>0</v>
      </c>
      <c r="AA158" s="166">
        <f t="shared" si="18"/>
        <v>0</v>
      </c>
      <c r="AR158" s="18" t="s">
        <v>168</v>
      </c>
      <c r="AT158" s="18" t="s">
        <v>164</v>
      </c>
      <c r="AU158" s="18" t="s">
        <v>111</v>
      </c>
      <c r="AY158" s="18" t="s">
        <v>162</v>
      </c>
      <c r="BE158" s="105">
        <f t="shared" si="19"/>
        <v>0</v>
      </c>
      <c r="BF158" s="105">
        <f t="shared" si="20"/>
        <v>0</v>
      </c>
      <c r="BG158" s="105">
        <f t="shared" si="21"/>
        <v>0</v>
      </c>
      <c r="BH158" s="105">
        <f t="shared" si="22"/>
        <v>0</v>
      </c>
      <c r="BI158" s="105">
        <f t="shared" si="23"/>
        <v>0</v>
      </c>
      <c r="BJ158" s="18" t="s">
        <v>83</v>
      </c>
      <c r="BK158" s="105">
        <f t="shared" si="24"/>
        <v>0</v>
      </c>
      <c r="BL158" s="18" t="s">
        <v>168</v>
      </c>
      <c r="BM158" s="18" t="s">
        <v>255</v>
      </c>
    </row>
    <row r="159" spans="2:65" s="1" customFormat="1" ht="25.5" customHeight="1">
      <c r="B159" s="131"/>
      <c r="C159" s="160" t="s">
        <v>256</v>
      </c>
      <c r="D159" s="160" t="s">
        <v>164</v>
      </c>
      <c r="E159" s="161" t="s">
        <v>257</v>
      </c>
      <c r="F159" s="238" t="s">
        <v>258</v>
      </c>
      <c r="G159" s="238"/>
      <c r="H159" s="238"/>
      <c r="I159" s="238"/>
      <c r="J159" s="162" t="s">
        <v>167</v>
      </c>
      <c r="K159" s="163">
        <v>475.56</v>
      </c>
      <c r="L159" s="224">
        <v>0</v>
      </c>
      <c r="M159" s="224"/>
      <c r="N159" s="239">
        <f t="shared" si="15"/>
        <v>0</v>
      </c>
      <c r="O159" s="239"/>
      <c r="P159" s="239"/>
      <c r="Q159" s="239"/>
      <c r="R159" s="134"/>
      <c r="T159" s="164" t="s">
        <v>5</v>
      </c>
      <c r="U159" s="43" t="s">
        <v>40</v>
      </c>
      <c r="V159" s="35"/>
      <c r="W159" s="165">
        <f t="shared" si="16"/>
        <v>0</v>
      </c>
      <c r="X159" s="165">
        <v>1E-4</v>
      </c>
      <c r="Y159" s="165">
        <f t="shared" si="17"/>
        <v>4.7556000000000001E-2</v>
      </c>
      <c r="Z159" s="165">
        <v>0</v>
      </c>
      <c r="AA159" s="166">
        <f t="shared" si="18"/>
        <v>0</v>
      </c>
      <c r="AR159" s="18" t="s">
        <v>168</v>
      </c>
      <c r="AT159" s="18" t="s">
        <v>164</v>
      </c>
      <c r="AU159" s="18" t="s">
        <v>111</v>
      </c>
      <c r="AY159" s="18" t="s">
        <v>162</v>
      </c>
      <c r="BE159" s="105">
        <f t="shared" si="19"/>
        <v>0</v>
      </c>
      <c r="BF159" s="105">
        <f t="shared" si="20"/>
        <v>0</v>
      </c>
      <c r="BG159" s="105">
        <f t="shared" si="21"/>
        <v>0</v>
      </c>
      <c r="BH159" s="105">
        <f t="shared" si="22"/>
        <v>0</v>
      </c>
      <c r="BI159" s="105">
        <f t="shared" si="23"/>
        <v>0</v>
      </c>
      <c r="BJ159" s="18" t="s">
        <v>83</v>
      </c>
      <c r="BK159" s="105">
        <f t="shared" si="24"/>
        <v>0</v>
      </c>
      <c r="BL159" s="18" t="s">
        <v>168</v>
      </c>
      <c r="BM159" s="18" t="s">
        <v>259</v>
      </c>
    </row>
    <row r="160" spans="2:65" s="1" customFormat="1" ht="25.5" customHeight="1">
      <c r="B160" s="131"/>
      <c r="C160" s="167" t="s">
        <v>260</v>
      </c>
      <c r="D160" s="167" t="s">
        <v>234</v>
      </c>
      <c r="E160" s="168" t="s">
        <v>261</v>
      </c>
      <c r="F160" s="240" t="s">
        <v>601</v>
      </c>
      <c r="G160" s="240"/>
      <c r="H160" s="240"/>
      <c r="I160" s="240"/>
      <c r="J160" s="169" t="s">
        <v>167</v>
      </c>
      <c r="K160" s="170">
        <v>546.89400000000001</v>
      </c>
      <c r="L160" s="241">
        <v>0</v>
      </c>
      <c r="M160" s="241"/>
      <c r="N160" s="242">
        <f t="shared" si="15"/>
        <v>0</v>
      </c>
      <c r="O160" s="239"/>
      <c r="P160" s="239"/>
      <c r="Q160" s="239"/>
      <c r="R160" s="134"/>
      <c r="T160" s="164" t="s">
        <v>5</v>
      </c>
      <c r="U160" s="43" t="s">
        <v>40</v>
      </c>
      <c r="V160" s="35"/>
      <c r="W160" s="165">
        <f t="shared" si="16"/>
        <v>0</v>
      </c>
      <c r="X160" s="165">
        <v>2.0000000000000001E-4</v>
      </c>
      <c r="Y160" s="165">
        <f t="shared" si="17"/>
        <v>0.10937880000000001</v>
      </c>
      <c r="Z160" s="165">
        <v>0</v>
      </c>
      <c r="AA160" s="166">
        <f t="shared" si="18"/>
        <v>0</v>
      </c>
      <c r="AR160" s="18" t="s">
        <v>208</v>
      </c>
      <c r="AT160" s="18" t="s">
        <v>234</v>
      </c>
      <c r="AU160" s="18" t="s">
        <v>111</v>
      </c>
      <c r="AY160" s="18" t="s">
        <v>162</v>
      </c>
      <c r="BE160" s="105">
        <f t="shared" si="19"/>
        <v>0</v>
      </c>
      <c r="BF160" s="105">
        <f t="shared" si="20"/>
        <v>0</v>
      </c>
      <c r="BG160" s="105">
        <f t="shared" si="21"/>
        <v>0</v>
      </c>
      <c r="BH160" s="105">
        <f t="shared" si="22"/>
        <v>0</v>
      </c>
      <c r="BI160" s="105">
        <f t="shared" si="23"/>
        <v>0</v>
      </c>
      <c r="BJ160" s="18" t="s">
        <v>83</v>
      </c>
      <c r="BK160" s="105">
        <f t="shared" si="24"/>
        <v>0</v>
      </c>
      <c r="BL160" s="18" t="s">
        <v>168</v>
      </c>
      <c r="BM160" s="18" t="s">
        <v>262</v>
      </c>
    </row>
    <row r="161" spans="2:65" s="1" customFormat="1" ht="25.5" customHeight="1">
      <c r="B161" s="131"/>
      <c r="C161" s="160" t="s">
        <v>263</v>
      </c>
      <c r="D161" s="160" t="s">
        <v>164</v>
      </c>
      <c r="E161" s="161" t="s">
        <v>264</v>
      </c>
      <c r="F161" s="238" t="s">
        <v>265</v>
      </c>
      <c r="G161" s="238"/>
      <c r="H161" s="238"/>
      <c r="I161" s="238"/>
      <c r="J161" s="162" t="s">
        <v>177</v>
      </c>
      <c r="K161" s="163">
        <v>702.91200000000003</v>
      </c>
      <c r="L161" s="224">
        <v>0</v>
      </c>
      <c r="M161" s="224"/>
      <c r="N161" s="239">
        <f t="shared" si="15"/>
        <v>0</v>
      </c>
      <c r="O161" s="239"/>
      <c r="P161" s="239"/>
      <c r="Q161" s="239"/>
      <c r="R161" s="134"/>
      <c r="T161" s="164" t="s">
        <v>5</v>
      </c>
      <c r="U161" s="43" t="s">
        <v>40</v>
      </c>
      <c r="V161" s="35"/>
      <c r="W161" s="165">
        <f t="shared" si="16"/>
        <v>0</v>
      </c>
      <c r="X161" s="165">
        <v>0</v>
      </c>
      <c r="Y161" s="165">
        <f t="shared" si="17"/>
        <v>0</v>
      </c>
      <c r="Z161" s="165">
        <v>0</v>
      </c>
      <c r="AA161" s="166">
        <f t="shared" si="18"/>
        <v>0</v>
      </c>
      <c r="AR161" s="18" t="s">
        <v>168</v>
      </c>
      <c r="AT161" s="18" t="s">
        <v>164</v>
      </c>
      <c r="AU161" s="18" t="s">
        <v>111</v>
      </c>
      <c r="AY161" s="18" t="s">
        <v>162</v>
      </c>
      <c r="BE161" s="105">
        <f t="shared" si="19"/>
        <v>0</v>
      </c>
      <c r="BF161" s="105">
        <f t="shared" si="20"/>
        <v>0</v>
      </c>
      <c r="BG161" s="105">
        <f t="shared" si="21"/>
        <v>0</v>
      </c>
      <c r="BH161" s="105">
        <f t="shared" si="22"/>
        <v>0</v>
      </c>
      <c r="BI161" s="105">
        <f t="shared" si="23"/>
        <v>0</v>
      </c>
      <c r="BJ161" s="18" t="s">
        <v>83</v>
      </c>
      <c r="BK161" s="105">
        <f t="shared" si="24"/>
        <v>0</v>
      </c>
      <c r="BL161" s="18" t="s">
        <v>168</v>
      </c>
      <c r="BM161" s="18" t="s">
        <v>266</v>
      </c>
    </row>
    <row r="162" spans="2:65" s="1" customFormat="1" ht="38.25" customHeight="1">
      <c r="B162" s="131"/>
      <c r="C162" s="160" t="s">
        <v>267</v>
      </c>
      <c r="D162" s="160" t="s">
        <v>164</v>
      </c>
      <c r="E162" s="161" t="s">
        <v>268</v>
      </c>
      <c r="F162" s="238" t="s">
        <v>269</v>
      </c>
      <c r="G162" s="238"/>
      <c r="H162" s="238"/>
      <c r="I162" s="238"/>
      <c r="J162" s="162" t="s">
        <v>177</v>
      </c>
      <c r="K162" s="163">
        <v>83.2</v>
      </c>
      <c r="L162" s="224">
        <v>0</v>
      </c>
      <c r="M162" s="224"/>
      <c r="N162" s="239">
        <f t="shared" si="15"/>
        <v>0</v>
      </c>
      <c r="O162" s="239"/>
      <c r="P162" s="239"/>
      <c r="Q162" s="239"/>
      <c r="R162" s="134"/>
      <c r="T162" s="164" t="s">
        <v>5</v>
      </c>
      <c r="U162" s="43" t="s">
        <v>40</v>
      </c>
      <c r="V162" s="35"/>
      <c r="W162" s="165">
        <f t="shared" si="16"/>
        <v>0</v>
      </c>
      <c r="X162" s="165">
        <v>2.2559999999999998</v>
      </c>
      <c r="Y162" s="165">
        <f t="shared" si="17"/>
        <v>187.69919999999999</v>
      </c>
      <c r="Z162" s="165">
        <v>0</v>
      </c>
      <c r="AA162" s="166">
        <f t="shared" si="18"/>
        <v>0</v>
      </c>
      <c r="AR162" s="18" t="s">
        <v>168</v>
      </c>
      <c r="AT162" s="18" t="s">
        <v>164</v>
      </c>
      <c r="AU162" s="18" t="s">
        <v>111</v>
      </c>
      <c r="AY162" s="18" t="s">
        <v>162</v>
      </c>
      <c r="BE162" s="105">
        <f t="shared" si="19"/>
        <v>0</v>
      </c>
      <c r="BF162" s="105">
        <f t="shared" si="20"/>
        <v>0</v>
      </c>
      <c r="BG162" s="105">
        <f t="shared" si="21"/>
        <v>0</v>
      </c>
      <c r="BH162" s="105">
        <f t="shared" si="22"/>
        <v>0</v>
      </c>
      <c r="BI162" s="105">
        <f t="shared" si="23"/>
        <v>0</v>
      </c>
      <c r="BJ162" s="18" t="s">
        <v>83</v>
      </c>
      <c r="BK162" s="105">
        <f t="shared" si="24"/>
        <v>0</v>
      </c>
      <c r="BL162" s="18" t="s">
        <v>168</v>
      </c>
      <c r="BM162" s="18" t="s">
        <v>270</v>
      </c>
    </row>
    <row r="163" spans="2:65" s="1" customFormat="1" ht="25.5" customHeight="1">
      <c r="B163" s="131"/>
      <c r="C163" s="160" t="s">
        <v>271</v>
      </c>
      <c r="D163" s="160" t="s">
        <v>164</v>
      </c>
      <c r="E163" s="161" t="s">
        <v>272</v>
      </c>
      <c r="F163" s="238" t="s">
        <v>273</v>
      </c>
      <c r="G163" s="238"/>
      <c r="H163" s="238"/>
      <c r="I163" s="238"/>
      <c r="J163" s="162" t="s">
        <v>177</v>
      </c>
      <c r="K163" s="163">
        <v>499.2</v>
      </c>
      <c r="L163" s="224">
        <v>0</v>
      </c>
      <c r="M163" s="224"/>
      <c r="N163" s="239">
        <f t="shared" si="15"/>
        <v>0</v>
      </c>
      <c r="O163" s="239"/>
      <c r="P163" s="239"/>
      <c r="Q163" s="239"/>
      <c r="R163" s="134"/>
      <c r="T163" s="164" t="s">
        <v>5</v>
      </c>
      <c r="U163" s="43" t="s">
        <v>40</v>
      </c>
      <c r="V163" s="35"/>
      <c r="W163" s="165">
        <f t="shared" si="16"/>
        <v>0</v>
      </c>
      <c r="X163" s="165">
        <v>2.4289999999999998</v>
      </c>
      <c r="Y163" s="165">
        <f t="shared" si="17"/>
        <v>1212.5567999999998</v>
      </c>
      <c r="Z163" s="165">
        <v>0</v>
      </c>
      <c r="AA163" s="166">
        <f t="shared" si="18"/>
        <v>0</v>
      </c>
      <c r="AR163" s="18" t="s">
        <v>168</v>
      </c>
      <c r="AT163" s="18" t="s">
        <v>164</v>
      </c>
      <c r="AU163" s="18" t="s">
        <v>111</v>
      </c>
      <c r="AY163" s="18" t="s">
        <v>162</v>
      </c>
      <c r="BE163" s="105">
        <f t="shared" si="19"/>
        <v>0</v>
      </c>
      <c r="BF163" s="105">
        <f t="shared" si="20"/>
        <v>0</v>
      </c>
      <c r="BG163" s="105">
        <f t="shared" si="21"/>
        <v>0</v>
      </c>
      <c r="BH163" s="105">
        <f t="shared" si="22"/>
        <v>0</v>
      </c>
      <c r="BI163" s="105">
        <f t="shared" si="23"/>
        <v>0</v>
      </c>
      <c r="BJ163" s="18" t="s">
        <v>83</v>
      </c>
      <c r="BK163" s="105">
        <f t="shared" si="24"/>
        <v>0</v>
      </c>
      <c r="BL163" s="18" t="s">
        <v>168</v>
      </c>
      <c r="BM163" s="18" t="s">
        <v>274</v>
      </c>
    </row>
    <row r="164" spans="2:65" s="1" customFormat="1" ht="25.5" customHeight="1">
      <c r="B164" s="131"/>
      <c r="C164" s="160" t="s">
        <v>275</v>
      </c>
      <c r="D164" s="160" t="s">
        <v>164</v>
      </c>
      <c r="E164" s="161" t="s">
        <v>276</v>
      </c>
      <c r="F164" s="238" t="s">
        <v>277</v>
      </c>
      <c r="G164" s="238"/>
      <c r="H164" s="238"/>
      <c r="I164" s="238"/>
      <c r="J164" s="162" t="s">
        <v>167</v>
      </c>
      <c r="K164" s="163">
        <v>75.33</v>
      </c>
      <c r="L164" s="224">
        <v>0</v>
      </c>
      <c r="M164" s="224"/>
      <c r="N164" s="239">
        <f t="shared" si="15"/>
        <v>0</v>
      </c>
      <c r="O164" s="239"/>
      <c r="P164" s="239"/>
      <c r="Q164" s="239"/>
      <c r="R164" s="134"/>
      <c r="T164" s="164" t="s">
        <v>5</v>
      </c>
      <c r="U164" s="43" t="s">
        <v>40</v>
      </c>
      <c r="V164" s="35"/>
      <c r="W164" s="165">
        <f t="shared" si="16"/>
        <v>0</v>
      </c>
      <c r="X164" s="165">
        <v>2.7499999999999998E-3</v>
      </c>
      <c r="Y164" s="165">
        <f t="shared" si="17"/>
        <v>0.20715749999999999</v>
      </c>
      <c r="Z164" s="165">
        <v>0</v>
      </c>
      <c r="AA164" s="166">
        <f t="shared" si="18"/>
        <v>0</v>
      </c>
      <c r="AR164" s="18" t="s">
        <v>168</v>
      </c>
      <c r="AT164" s="18" t="s">
        <v>164</v>
      </c>
      <c r="AU164" s="18" t="s">
        <v>111</v>
      </c>
      <c r="AY164" s="18" t="s">
        <v>162</v>
      </c>
      <c r="BE164" s="105">
        <f t="shared" si="19"/>
        <v>0</v>
      </c>
      <c r="BF164" s="105">
        <f t="shared" si="20"/>
        <v>0</v>
      </c>
      <c r="BG164" s="105">
        <f t="shared" si="21"/>
        <v>0</v>
      </c>
      <c r="BH164" s="105">
        <f t="shared" si="22"/>
        <v>0</v>
      </c>
      <c r="BI164" s="105">
        <f t="shared" si="23"/>
        <v>0</v>
      </c>
      <c r="BJ164" s="18" t="s">
        <v>83</v>
      </c>
      <c r="BK164" s="105">
        <f t="shared" si="24"/>
        <v>0</v>
      </c>
      <c r="BL164" s="18" t="s">
        <v>168</v>
      </c>
      <c r="BM164" s="18" t="s">
        <v>278</v>
      </c>
    </row>
    <row r="165" spans="2:65" s="1" customFormat="1" ht="25.5" customHeight="1">
      <c r="B165" s="131"/>
      <c r="C165" s="160" t="s">
        <v>11</v>
      </c>
      <c r="D165" s="160" t="s">
        <v>164</v>
      </c>
      <c r="E165" s="161" t="s">
        <v>279</v>
      </c>
      <c r="F165" s="238" t="s">
        <v>280</v>
      </c>
      <c r="G165" s="238"/>
      <c r="H165" s="238"/>
      <c r="I165" s="238"/>
      <c r="J165" s="162" t="s">
        <v>167</v>
      </c>
      <c r="K165" s="163">
        <v>75.33</v>
      </c>
      <c r="L165" s="224">
        <v>0</v>
      </c>
      <c r="M165" s="224"/>
      <c r="N165" s="239">
        <f t="shared" si="15"/>
        <v>0</v>
      </c>
      <c r="O165" s="239"/>
      <c r="P165" s="239"/>
      <c r="Q165" s="239"/>
      <c r="R165" s="134"/>
      <c r="T165" s="164" t="s">
        <v>5</v>
      </c>
      <c r="U165" s="43" t="s">
        <v>40</v>
      </c>
      <c r="V165" s="35"/>
      <c r="W165" s="165">
        <f t="shared" si="16"/>
        <v>0</v>
      </c>
      <c r="X165" s="165">
        <v>0</v>
      </c>
      <c r="Y165" s="165">
        <f t="shared" si="17"/>
        <v>0</v>
      </c>
      <c r="Z165" s="165">
        <v>0</v>
      </c>
      <c r="AA165" s="166">
        <f t="shared" si="18"/>
        <v>0</v>
      </c>
      <c r="AR165" s="18" t="s">
        <v>168</v>
      </c>
      <c r="AT165" s="18" t="s">
        <v>164</v>
      </c>
      <c r="AU165" s="18" t="s">
        <v>111</v>
      </c>
      <c r="AY165" s="18" t="s">
        <v>162</v>
      </c>
      <c r="BE165" s="105">
        <f t="shared" si="19"/>
        <v>0</v>
      </c>
      <c r="BF165" s="105">
        <f t="shared" si="20"/>
        <v>0</v>
      </c>
      <c r="BG165" s="105">
        <f t="shared" si="21"/>
        <v>0</v>
      </c>
      <c r="BH165" s="105">
        <f t="shared" si="22"/>
        <v>0</v>
      </c>
      <c r="BI165" s="105">
        <f t="shared" si="23"/>
        <v>0</v>
      </c>
      <c r="BJ165" s="18" t="s">
        <v>83</v>
      </c>
      <c r="BK165" s="105">
        <f t="shared" si="24"/>
        <v>0</v>
      </c>
      <c r="BL165" s="18" t="s">
        <v>168</v>
      </c>
      <c r="BM165" s="18" t="s">
        <v>281</v>
      </c>
    </row>
    <row r="166" spans="2:65" s="1" customFormat="1" ht="25.5" customHeight="1">
      <c r="B166" s="131"/>
      <c r="C166" s="160" t="s">
        <v>282</v>
      </c>
      <c r="D166" s="160" t="s">
        <v>164</v>
      </c>
      <c r="E166" s="161" t="s">
        <v>283</v>
      </c>
      <c r="F166" s="238" t="s">
        <v>284</v>
      </c>
      <c r="G166" s="238"/>
      <c r="H166" s="238"/>
      <c r="I166" s="238"/>
      <c r="J166" s="162" t="s">
        <v>211</v>
      </c>
      <c r="K166" s="163">
        <v>59.904000000000003</v>
      </c>
      <c r="L166" s="224">
        <v>0</v>
      </c>
      <c r="M166" s="224"/>
      <c r="N166" s="239">
        <f t="shared" si="15"/>
        <v>0</v>
      </c>
      <c r="O166" s="239"/>
      <c r="P166" s="239"/>
      <c r="Q166" s="239"/>
      <c r="R166" s="134"/>
      <c r="T166" s="164" t="s">
        <v>5</v>
      </c>
      <c r="U166" s="43" t="s">
        <v>40</v>
      </c>
      <c r="V166" s="35"/>
      <c r="W166" s="165">
        <f t="shared" si="16"/>
        <v>0</v>
      </c>
      <c r="X166" s="165">
        <v>1.08</v>
      </c>
      <c r="Y166" s="165">
        <f t="shared" si="17"/>
        <v>64.696320000000014</v>
      </c>
      <c r="Z166" s="165">
        <v>0</v>
      </c>
      <c r="AA166" s="166">
        <f t="shared" si="18"/>
        <v>0</v>
      </c>
      <c r="AR166" s="18" t="s">
        <v>168</v>
      </c>
      <c r="AT166" s="18" t="s">
        <v>164</v>
      </c>
      <c r="AU166" s="18" t="s">
        <v>111</v>
      </c>
      <c r="AY166" s="18" t="s">
        <v>162</v>
      </c>
      <c r="BE166" s="105">
        <f t="shared" si="19"/>
        <v>0</v>
      </c>
      <c r="BF166" s="105">
        <f t="shared" si="20"/>
        <v>0</v>
      </c>
      <c r="BG166" s="105">
        <f t="shared" si="21"/>
        <v>0</v>
      </c>
      <c r="BH166" s="105">
        <f t="shared" si="22"/>
        <v>0</v>
      </c>
      <c r="BI166" s="105">
        <f t="shared" si="23"/>
        <v>0</v>
      </c>
      <c r="BJ166" s="18" t="s">
        <v>83</v>
      </c>
      <c r="BK166" s="105">
        <f t="shared" si="24"/>
        <v>0</v>
      </c>
      <c r="BL166" s="18" t="s">
        <v>168</v>
      </c>
      <c r="BM166" s="18" t="s">
        <v>285</v>
      </c>
    </row>
    <row r="167" spans="2:65" s="9" customFormat="1" ht="29.85" customHeight="1">
      <c r="B167" s="149"/>
      <c r="C167" s="150"/>
      <c r="D167" s="159" t="s">
        <v>124</v>
      </c>
      <c r="E167" s="159"/>
      <c r="F167" s="159"/>
      <c r="G167" s="159"/>
      <c r="H167" s="159"/>
      <c r="I167" s="159"/>
      <c r="J167" s="159"/>
      <c r="K167" s="159"/>
      <c r="L167" s="159"/>
      <c r="M167" s="159"/>
      <c r="N167" s="232">
        <f>BK167</f>
        <v>0</v>
      </c>
      <c r="O167" s="233"/>
      <c r="P167" s="233"/>
      <c r="Q167" s="233"/>
      <c r="R167" s="152"/>
      <c r="T167" s="153"/>
      <c r="U167" s="150"/>
      <c r="V167" s="150"/>
      <c r="W167" s="154">
        <f>SUM(W168:W171)</f>
        <v>0</v>
      </c>
      <c r="X167" s="150"/>
      <c r="Y167" s="154">
        <f>SUM(Y168:Y171)</f>
        <v>1160.9129310000001</v>
      </c>
      <c r="Z167" s="150"/>
      <c r="AA167" s="155">
        <f>SUM(AA168:AA171)</f>
        <v>0</v>
      </c>
      <c r="AR167" s="156" t="s">
        <v>83</v>
      </c>
      <c r="AT167" s="157" t="s">
        <v>74</v>
      </c>
      <c r="AU167" s="157" t="s">
        <v>83</v>
      </c>
      <c r="AY167" s="156" t="s">
        <v>162</v>
      </c>
      <c r="BK167" s="158">
        <f>SUM(BK168:BK171)</f>
        <v>0</v>
      </c>
    </row>
    <row r="168" spans="2:65" s="1" customFormat="1" ht="38.25" customHeight="1">
      <c r="B168" s="131"/>
      <c r="C168" s="160" t="s">
        <v>286</v>
      </c>
      <c r="D168" s="160" t="s">
        <v>164</v>
      </c>
      <c r="E168" s="161" t="s">
        <v>287</v>
      </c>
      <c r="F168" s="238" t="s">
        <v>288</v>
      </c>
      <c r="G168" s="238"/>
      <c r="H168" s="238"/>
      <c r="I168" s="238"/>
      <c r="J168" s="162" t="s">
        <v>177</v>
      </c>
      <c r="K168" s="163">
        <v>462.779</v>
      </c>
      <c r="L168" s="224">
        <v>0</v>
      </c>
      <c r="M168" s="224"/>
      <c r="N168" s="239">
        <f>ROUND(L168*K168,2)</f>
        <v>0</v>
      </c>
      <c r="O168" s="239"/>
      <c r="P168" s="239"/>
      <c r="Q168" s="239"/>
      <c r="R168" s="134"/>
      <c r="T168" s="164" t="s">
        <v>5</v>
      </c>
      <c r="U168" s="43" t="s">
        <v>40</v>
      </c>
      <c r="V168" s="35"/>
      <c r="W168" s="165">
        <f>V168*K168</f>
        <v>0</v>
      </c>
      <c r="X168" s="165">
        <v>2.327</v>
      </c>
      <c r="Y168" s="165">
        <f>X168*K168</f>
        <v>1076.886733</v>
      </c>
      <c r="Z168" s="165">
        <v>0</v>
      </c>
      <c r="AA168" s="166">
        <f>Z168*K168</f>
        <v>0</v>
      </c>
      <c r="AR168" s="18" t="s">
        <v>168</v>
      </c>
      <c r="AT168" s="18" t="s">
        <v>164</v>
      </c>
      <c r="AU168" s="18" t="s">
        <v>111</v>
      </c>
      <c r="AY168" s="18" t="s">
        <v>162</v>
      </c>
      <c r="BE168" s="105">
        <f>IF(U168="základní",N168,0)</f>
        <v>0</v>
      </c>
      <c r="BF168" s="105">
        <f>IF(U168="snížená",N168,0)</f>
        <v>0</v>
      </c>
      <c r="BG168" s="105">
        <f>IF(U168="zákl. přenesená",N168,0)</f>
        <v>0</v>
      </c>
      <c r="BH168" s="105">
        <f>IF(U168="sníž. přenesená",N168,0)</f>
        <v>0</v>
      </c>
      <c r="BI168" s="105">
        <f>IF(U168="nulová",N168,0)</f>
        <v>0</v>
      </c>
      <c r="BJ168" s="18" t="s">
        <v>83</v>
      </c>
      <c r="BK168" s="105">
        <f>ROUND(L168*K168,2)</f>
        <v>0</v>
      </c>
      <c r="BL168" s="18" t="s">
        <v>168</v>
      </c>
      <c r="BM168" s="18" t="s">
        <v>289</v>
      </c>
    </row>
    <row r="169" spans="2:65" s="1" customFormat="1" ht="38.25" customHeight="1">
      <c r="B169" s="131"/>
      <c r="C169" s="160" t="s">
        <v>290</v>
      </c>
      <c r="D169" s="160" t="s">
        <v>164</v>
      </c>
      <c r="E169" s="161" t="s">
        <v>291</v>
      </c>
      <c r="F169" s="238" t="s">
        <v>292</v>
      </c>
      <c r="G169" s="238"/>
      <c r="H169" s="238"/>
      <c r="I169" s="238"/>
      <c r="J169" s="162" t="s">
        <v>167</v>
      </c>
      <c r="K169" s="163">
        <v>3293.0320000000002</v>
      </c>
      <c r="L169" s="224">
        <v>0</v>
      </c>
      <c r="M169" s="224"/>
      <c r="N169" s="239">
        <f>ROUND(L169*K169,2)</f>
        <v>0</v>
      </c>
      <c r="O169" s="239"/>
      <c r="P169" s="239"/>
      <c r="Q169" s="239"/>
      <c r="R169" s="134"/>
      <c r="T169" s="164" t="s">
        <v>5</v>
      </c>
      <c r="U169" s="43" t="s">
        <v>40</v>
      </c>
      <c r="V169" s="35"/>
      <c r="W169" s="165">
        <f>V169*K169</f>
        <v>0</v>
      </c>
      <c r="X169" s="165">
        <v>2.7499999999999998E-3</v>
      </c>
      <c r="Y169" s="165">
        <f>X169*K169</f>
        <v>9.0558379999999996</v>
      </c>
      <c r="Z169" s="165">
        <v>0</v>
      </c>
      <c r="AA169" s="166">
        <f>Z169*K169</f>
        <v>0</v>
      </c>
      <c r="AR169" s="18" t="s">
        <v>168</v>
      </c>
      <c r="AT169" s="18" t="s">
        <v>164</v>
      </c>
      <c r="AU169" s="18" t="s">
        <v>111</v>
      </c>
      <c r="AY169" s="18" t="s">
        <v>162</v>
      </c>
      <c r="BE169" s="105">
        <f>IF(U169="základní",N169,0)</f>
        <v>0</v>
      </c>
      <c r="BF169" s="105">
        <f>IF(U169="snížená",N169,0)</f>
        <v>0</v>
      </c>
      <c r="BG169" s="105">
        <f>IF(U169="zákl. přenesená",N169,0)</f>
        <v>0</v>
      </c>
      <c r="BH169" s="105">
        <f>IF(U169="sníž. přenesená",N169,0)</f>
        <v>0</v>
      </c>
      <c r="BI169" s="105">
        <f>IF(U169="nulová",N169,0)</f>
        <v>0</v>
      </c>
      <c r="BJ169" s="18" t="s">
        <v>83</v>
      </c>
      <c r="BK169" s="105">
        <f>ROUND(L169*K169,2)</f>
        <v>0</v>
      </c>
      <c r="BL169" s="18" t="s">
        <v>168</v>
      </c>
      <c r="BM169" s="18" t="s">
        <v>293</v>
      </c>
    </row>
    <row r="170" spans="2:65" s="1" customFormat="1" ht="38.25" customHeight="1">
      <c r="B170" s="131"/>
      <c r="C170" s="160" t="s">
        <v>294</v>
      </c>
      <c r="D170" s="160" t="s">
        <v>164</v>
      </c>
      <c r="E170" s="161" t="s">
        <v>295</v>
      </c>
      <c r="F170" s="238" t="s">
        <v>296</v>
      </c>
      <c r="G170" s="238"/>
      <c r="H170" s="238"/>
      <c r="I170" s="238"/>
      <c r="J170" s="162" t="s">
        <v>167</v>
      </c>
      <c r="K170" s="163">
        <v>3293.0320000000002</v>
      </c>
      <c r="L170" s="224">
        <v>0</v>
      </c>
      <c r="M170" s="224"/>
      <c r="N170" s="239">
        <f>ROUND(L170*K170,2)</f>
        <v>0</v>
      </c>
      <c r="O170" s="239"/>
      <c r="P170" s="239"/>
      <c r="Q170" s="239"/>
      <c r="R170" s="134"/>
      <c r="T170" s="164" t="s">
        <v>5</v>
      </c>
      <c r="U170" s="43" t="s">
        <v>40</v>
      </c>
      <c r="V170" s="35"/>
      <c r="W170" s="165">
        <f>V170*K170</f>
        <v>0</v>
      </c>
      <c r="X170" s="165">
        <v>0</v>
      </c>
      <c r="Y170" s="165">
        <f>X170*K170</f>
        <v>0</v>
      </c>
      <c r="Z170" s="165">
        <v>0</v>
      </c>
      <c r="AA170" s="166">
        <f>Z170*K170</f>
        <v>0</v>
      </c>
      <c r="AR170" s="18" t="s">
        <v>168</v>
      </c>
      <c r="AT170" s="18" t="s">
        <v>164</v>
      </c>
      <c r="AU170" s="18" t="s">
        <v>111</v>
      </c>
      <c r="AY170" s="18" t="s">
        <v>162</v>
      </c>
      <c r="BE170" s="105">
        <f>IF(U170="základní",N170,0)</f>
        <v>0</v>
      </c>
      <c r="BF170" s="105">
        <f>IF(U170="snížená",N170,0)</f>
        <v>0</v>
      </c>
      <c r="BG170" s="105">
        <f>IF(U170="zákl. přenesená",N170,0)</f>
        <v>0</v>
      </c>
      <c r="BH170" s="105">
        <f>IF(U170="sníž. přenesená",N170,0)</f>
        <v>0</v>
      </c>
      <c r="BI170" s="105">
        <f>IF(U170="nulová",N170,0)</f>
        <v>0</v>
      </c>
      <c r="BJ170" s="18" t="s">
        <v>83</v>
      </c>
      <c r="BK170" s="105">
        <f>ROUND(L170*K170,2)</f>
        <v>0</v>
      </c>
      <c r="BL170" s="18" t="s">
        <v>168</v>
      </c>
      <c r="BM170" s="18" t="s">
        <v>297</v>
      </c>
    </row>
    <row r="171" spans="2:65" s="1" customFormat="1" ht="25.5" customHeight="1">
      <c r="B171" s="131"/>
      <c r="C171" s="160" t="s">
        <v>298</v>
      </c>
      <c r="D171" s="160" t="s">
        <v>164</v>
      </c>
      <c r="E171" s="161" t="s">
        <v>299</v>
      </c>
      <c r="F171" s="238" t="s">
        <v>300</v>
      </c>
      <c r="G171" s="238"/>
      <c r="H171" s="238"/>
      <c r="I171" s="238"/>
      <c r="J171" s="162" t="s">
        <v>211</v>
      </c>
      <c r="K171" s="163">
        <v>69.417000000000002</v>
      </c>
      <c r="L171" s="224">
        <v>0</v>
      </c>
      <c r="M171" s="224"/>
      <c r="N171" s="239">
        <f>ROUND(L171*K171,2)</f>
        <v>0</v>
      </c>
      <c r="O171" s="239"/>
      <c r="P171" s="239"/>
      <c r="Q171" s="239"/>
      <c r="R171" s="134"/>
      <c r="T171" s="164" t="s">
        <v>5</v>
      </c>
      <c r="U171" s="43" t="s">
        <v>40</v>
      </c>
      <c r="V171" s="35"/>
      <c r="W171" s="165">
        <f>V171*K171</f>
        <v>0</v>
      </c>
      <c r="X171" s="165">
        <v>1.08</v>
      </c>
      <c r="Y171" s="165">
        <f>X171*K171</f>
        <v>74.970360000000014</v>
      </c>
      <c r="Z171" s="165">
        <v>0</v>
      </c>
      <c r="AA171" s="166">
        <f>Z171*K171</f>
        <v>0</v>
      </c>
      <c r="AR171" s="18" t="s">
        <v>168</v>
      </c>
      <c r="AT171" s="18" t="s">
        <v>164</v>
      </c>
      <c r="AU171" s="18" t="s">
        <v>111</v>
      </c>
      <c r="AY171" s="18" t="s">
        <v>162</v>
      </c>
      <c r="BE171" s="105">
        <f>IF(U171="základní",N171,0)</f>
        <v>0</v>
      </c>
      <c r="BF171" s="105">
        <f>IF(U171="snížená",N171,0)</f>
        <v>0</v>
      </c>
      <c r="BG171" s="105">
        <f>IF(U171="zákl. přenesená",N171,0)</f>
        <v>0</v>
      </c>
      <c r="BH171" s="105">
        <f>IF(U171="sníž. přenesená",N171,0)</f>
        <v>0</v>
      </c>
      <c r="BI171" s="105">
        <f>IF(U171="nulová",N171,0)</f>
        <v>0</v>
      </c>
      <c r="BJ171" s="18" t="s">
        <v>83</v>
      </c>
      <c r="BK171" s="105">
        <f>ROUND(L171*K171,2)</f>
        <v>0</v>
      </c>
      <c r="BL171" s="18" t="s">
        <v>168</v>
      </c>
      <c r="BM171" s="18" t="s">
        <v>301</v>
      </c>
    </row>
    <row r="172" spans="2:65" s="9" customFormat="1" ht="29.85" customHeight="1">
      <c r="B172" s="149"/>
      <c r="C172" s="150"/>
      <c r="D172" s="159" t="s">
        <v>125</v>
      </c>
      <c r="E172" s="159"/>
      <c r="F172" s="159"/>
      <c r="G172" s="159"/>
      <c r="H172" s="159"/>
      <c r="I172" s="159"/>
      <c r="J172" s="159"/>
      <c r="K172" s="159"/>
      <c r="L172" s="159"/>
      <c r="M172" s="159"/>
      <c r="N172" s="232">
        <f>BK172</f>
        <v>0</v>
      </c>
      <c r="O172" s="233"/>
      <c r="P172" s="233"/>
      <c r="Q172" s="233"/>
      <c r="R172" s="152"/>
      <c r="T172" s="153"/>
      <c r="U172" s="150"/>
      <c r="V172" s="150"/>
      <c r="W172" s="154">
        <f>SUM(W173:W174)</f>
        <v>0</v>
      </c>
      <c r="X172" s="150"/>
      <c r="Y172" s="154">
        <f>SUM(Y173:Y174)</f>
        <v>154.30104</v>
      </c>
      <c r="Z172" s="150"/>
      <c r="AA172" s="155">
        <f>SUM(AA173:AA174)</f>
        <v>0</v>
      </c>
      <c r="AR172" s="156" t="s">
        <v>83</v>
      </c>
      <c r="AT172" s="157" t="s">
        <v>74</v>
      </c>
      <c r="AU172" s="157" t="s">
        <v>83</v>
      </c>
      <c r="AY172" s="156" t="s">
        <v>162</v>
      </c>
      <c r="BK172" s="158">
        <f>SUM(BK173:BK174)</f>
        <v>0</v>
      </c>
    </row>
    <row r="173" spans="2:65" s="1" customFormat="1" ht="25.5" customHeight="1">
      <c r="B173" s="131"/>
      <c r="C173" s="160" t="s">
        <v>302</v>
      </c>
      <c r="D173" s="160" t="s">
        <v>164</v>
      </c>
      <c r="E173" s="161" t="s">
        <v>303</v>
      </c>
      <c r="F173" s="238" t="s">
        <v>304</v>
      </c>
      <c r="G173" s="238"/>
      <c r="H173" s="238"/>
      <c r="I173" s="238"/>
      <c r="J173" s="162" t="s">
        <v>305</v>
      </c>
      <c r="K173" s="163">
        <v>72</v>
      </c>
      <c r="L173" s="224">
        <v>0</v>
      </c>
      <c r="M173" s="224"/>
      <c r="N173" s="239">
        <f>ROUND(L173*K173,2)</f>
        <v>0</v>
      </c>
      <c r="O173" s="239"/>
      <c r="P173" s="239"/>
      <c r="Q173" s="239"/>
      <c r="R173" s="134"/>
      <c r="T173" s="164" t="s">
        <v>5</v>
      </c>
      <c r="U173" s="43" t="s">
        <v>40</v>
      </c>
      <c r="V173" s="35"/>
      <c r="W173" s="165">
        <f>V173*K173</f>
        <v>0</v>
      </c>
      <c r="X173" s="165">
        <v>3.0269999999999998E-2</v>
      </c>
      <c r="Y173" s="165">
        <f>X173*K173</f>
        <v>2.17944</v>
      </c>
      <c r="Z173" s="165">
        <v>0</v>
      </c>
      <c r="AA173" s="166">
        <f>Z173*K173</f>
        <v>0</v>
      </c>
      <c r="AR173" s="18" t="s">
        <v>168</v>
      </c>
      <c r="AT173" s="18" t="s">
        <v>164</v>
      </c>
      <c r="AU173" s="18" t="s">
        <v>111</v>
      </c>
      <c r="AY173" s="18" t="s">
        <v>162</v>
      </c>
      <c r="BE173" s="105">
        <f>IF(U173="základní",N173,0)</f>
        <v>0</v>
      </c>
      <c r="BF173" s="105">
        <f>IF(U173="snížená",N173,0)</f>
        <v>0</v>
      </c>
      <c r="BG173" s="105">
        <f>IF(U173="zákl. přenesená",N173,0)</f>
        <v>0</v>
      </c>
      <c r="BH173" s="105">
        <f>IF(U173="sníž. přenesená",N173,0)</f>
        <v>0</v>
      </c>
      <c r="BI173" s="105">
        <f>IF(U173="nulová",N173,0)</f>
        <v>0</v>
      </c>
      <c r="BJ173" s="18" t="s">
        <v>83</v>
      </c>
      <c r="BK173" s="105">
        <f>ROUND(L173*K173,2)</f>
        <v>0</v>
      </c>
      <c r="BL173" s="18" t="s">
        <v>168</v>
      </c>
      <c r="BM173" s="18" t="s">
        <v>306</v>
      </c>
    </row>
    <row r="174" spans="2:65" s="1" customFormat="1" ht="16.5" customHeight="1">
      <c r="B174" s="131"/>
      <c r="C174" s="167" t="s">
        <v>307</v>
      </c>
      <c r="D174" s="167" t="s">
        <v>234</v>
      </c>
      <c r="E174" s="168" t="s">
        <v>308</v>
      </c>
      <c r="F174" s="240" t="s">
        <v>309</v>
      </c>
      <c r="G174" s="240"/>
      <c r="H174" s="240"/>
      <c r="I174" s="240"/>
      <c r="J174" s="169" t="s">
        <v>305</v>
      </c>
      <c r="K174" s="170">
        <v>72</v>
      </c>
      <c r="L174" s="241">
        <v>0</v>
      </c>
      <c r="M174" s="241"/>
      <c r="N174" s="242">
        <f>ROUND(L174*K174,2)</f>
        <v>0</v>
      </c>
      <c r="O174" s="239"/>
      <c r="P174" s="239"/>
      <c r="Q174" s="239"/>
      <c r="R174" s="134"/>
      <c r="T174" s="164" t="s">
        <v>5</v>
      </c>
      <c r="U174" s="43" t="s">
        <v>40</v>
      </c>
      <c r="V174" s="35"/>
      <c r="W174" s="165">
        <f>V174*K174</f>
        <v>0</v>
      </c>
      <c r="X174" s="165">
        <v>2.1128</v>
      </c>
      <c r="Y174" s="165">
        <f>X174*K174</f>
        <v>152.1216</v>
      </c>
      <c r="Z174" s="165">
        <v>0</v>
      </c>
      <c r="AA174" s="166">
        <f>Z174*K174</f>
        <v>0</v>
      </c>
      <c r="AR174" s="18" t="s">
        <v>208</v>
      </c>
      <c r="AT174" s="18" t="s">
        <v>234</v>
      </c>
      <c r="AU174" s="18" t="s">
        <v>111</v>
      </c>
      <c r="AY174" s="18" t="s">
        <v>162</v>
      </c>
      <c r="BE174" s="105">
        <f>IF(U174="základní",N174,0)</f>
        <v>0</v>
      </c>
      <c r="BF174" s="105">
        <f>IF(U174="snížená",N174,0)</f>
        <v>0</v>
      </c>
      <c r="BG174" s="105">
        <f>IF(U174="zákl. přenesená",N174,0)</f>
        <v>0</v>
      </c>
      <c r="BH174" s="105">
        <f>IF(U174="sníž. přenesená",N174,0)</f>
        <v>0</v>
      </c>
      <c r="BI174" s="105">
        <f>IF(U174="nulová",N174,0)</f>
        <v>0</v>
      </c>
      <c r="BJ174" s="18" t="s">
        <v>83</v>
      </c>
      <c r="BK174" s="105">
        <f>ROUND(L174*K174,2)</f>
        <v>0</v>
      </c>
      <c r="BL174" s="18" t="s">
        <v>168</v>
      </c>
      <c r="BM174" s="18" t="s">
        <v>310</v>
      </c>
    </row>
    <row r="175" spans="2:65" s="9" customFormat="1" ht="29.85" customHeight="1">
      <c r="B175" s="149"/>
      <c r="C175" s="150"/>
      <c r="D175" s="159" t="s">
        <v>126</v>
      </c>
      <c r="E175" s="159"/>
      <c r="F175" s="159"/>
      <c r="G175" s="159"/>
      <c r="H175" s="159"/>
      <c r="I175" s="159"/>
      <c r="J175" s="159"/>
      <c r="K175" s="159"/>
      <c r="L175" s="159"/>
      <c r="M175" s="159"/>
      <c r="N175" s="232">
        <f>BK175</f>
        <v>0</v>
      </c>
      <c r="O175" s="233"/>
      <c r="P175" s="233"/>
      <c r="Q175" s="233"/>
      <c r="R175" s="152"/>
      <c r="T175" s="153"/>
      <c r="U175" s="150"/>
      <c r="V175" s="150"/>
      <c r="W175" s="154">
        <f>SUM(W176:W183)</f>
        <v>0</v>
      </c>
      <c r="X175" s="150"/>
      <c r="Y175" s="154">
        <f>SUM(Y176:Y183)</f>
        <v>149.69941400000002</v>
      </c>
      <c r="Z175" s="150"/>
      <c r="AA175" s="155">
        <f>SUM(AA176:AA183)</f>
        <v>0</v>
      </c>
      <c r="AR175" s="156" t="s">
        <v>83</v>
      </c>
      <c r="AT175" s="157" t="s">
        <v>74</v>
      </c>
      <c r="AU175" s="157" t="s">
        <v>83</v>
      </c>
      <c r="AY175" s="156" t="s">
        <v>162</v>
      </c>
      <c r="BK175" s="158">
        <f>SUM(BK176:BK183)</f>
        <v>0</v>
      </c>
    </row>
    <row r="176" spans="2:65" s="1" customFormat="1" ht="16.5" customHeight="1">
      <c r="B176" s="131"/>
      <c r="C176" s="160" t="s">
        <v>311</v>
      </c>
      <c r="D176" s="160" t="s">
        <v>312</v>
      </c>
      <c r="E176" s="161" t="s">
        <v>313</v>
      </c>
      <c r="F176" s="238" t="s">
        <v>314</v>
      </c>
      <c r="G176" s="238"/>
      <c r="H176" s="238"/>
      <c r="I176" s="238"/>
      <c r="J176" s="162" t="s">
        <v>254</v>
      </c>
      <c r="K176" s="163">
        <v>31.9</v>
      </c>
      <c r="L176" s="224">
        <v>0</v>
      </c>
      <c r="M176" s="224"/>
      <c r="N176" s="239">
        <f t="shared" ref="N176:N183" si="25">ROUND(L176*K176,2)</f>
        <v>0</v>
      </c>
      <c r="O176" s="239"/>
      <c r="P176" s="239"/>
      <c r="Q176" s="239"/>
      <c r="R176" s="134"/>
      <c r="T176" s="164" t="s">
        <v>5</v>
      </c>
      <c r="U176" s="43" t="s">
        <v>40</v>
      </c>
      <c r="V176" s="35"/>
      <c r="W176" s="165">
        <f t="shared" ref="W176:W183" si="26">V176*K176</f>
        <v>0</v>
      </c>
      <c r="X176" s="165">
        <v>0</v>
      </c>
      <c r="Y176" s="165">
        <f t="shared" ref="Y176:Y183" si="27">X176*K176</f>
        <v>0</v>
      </c>
      <c r="Z176" s="165">
        <v>0</v>
      </c>
      <c r="AA176" s="166">
        <f t="shared" ref="AA176:AA183" si="28">Z176*K176</f>
        <v>0</v>
      </c>
      <c r="AR176" s="18" t="s">
        <v>168</v>
      </c>
      <c r="AT176" s="18" t="s">
        <v>164</v>
      </c>
      <c r="AU176" s="18" t="s">
        <v>111</v>
      </c>
      <c r="AY176" s="18" t="s">
        <v>162</v>
      </c>
      <c r="BE176" s="105">
        <f t="shared" ref="BE176:BE183" si="29">IF(U176="základní",N176,0)</f>
        <v>0</v>
      </c>
      <c r="BF176" s="105">
        <f t="shared" ref="BF176:BF183" si="30">IF(U176="snížená",N176,0)</f>
        <v>0</v>
      </c>
      <c r="BG176" s="105">
        <f t="shared" ref="BG176:BG183" si="31">IF(U176="zákl. přenesená",N176,0)</f>
        <v>0</v>
      </c>
      <c r="BH176" s="105">
        <f t="shared" ref="BH176:BH183" si="32">IF(U176="sníž. přenesená",N176,0)</f>
        <v>0</v>
      </c>
      <c r="BI176" s="105">
        <f t="shared" ref="BI176:BI183" si="33">IF(U176="nulová",N176,0)</f>
        <v>0</v>
      </c>
      <c r="BJ176" s="18" t="s">
        <v>83</v>
      </c>
      <c r="BK176" s="105">
        <f t="shared" ref="BK176:BK183" si="34">ROUND(L176*K176,2)</f>
        <v>0</v>
      </c>
      <c r="BL176" s="18" t="s">
        <v>168</v>
      </c>
      <c r="BM176" s="18" t="s">
        <v>315</v>
      </c>
    </row>
    <row r="177" spans="2:65" s="1" customFormat="1" ht="38.25" customHeight="1">
      <c r="B177" s="131"/>
      <c r="C177" s="160" t="s">
        <v>316</v>
      </c>
      <c r="D177" s="160" t="s">
        <v>164</v>
      </c>
      <c r="E177" s="161" t="s">
        <v>317</v>
      </c>
      <c r="F177" s="238" t="s">
        <v>318</v>
      </c>
      <c r="G177" s="238"/>
      <c r="H177" s="238"/>
      <c r="I177" s="238"/>
      <c r="J177" s="162" t="s">
        <v>167</v>
      </c>
      <c r="K177" s="163">
        <v>1802</v>
      </c>
      <c r="L177" s="224">
        <v>0</v>
      </c>
      <c r="M177" s="224"/>
      <c r="N177" s="239">
        <f t="shared" si="25"/>
        <v>0</v>
      </c>
      <c r="O177" s="239"/>
      <c r="P177" s="239"/>
      <c r="Q177" s="239"/>
      <c r="R177" s="134"/>
      <c r="T177" s="164" t="s">
        <v>5</v>
      </c>
      <c r="U177" s="43" t="s">
        <v>40</v>
      </c>
      <c r="V177" s="35"/>
      <c r="W177" s="165">
        <f t="shared" si="26"/>
        <v>0</v>
      </c>
      <c r="X177" s="165">
        <v>0</v>
      </c>
      <c r="Y177" s="165">
        <f t="shared" si="27"/>
        <v>0</v>
      </c>
      <c r="Z177" s="165">
        <v>0</v>
      </c>
      <c r="AA177" s="166">
        <f t="shared" si="28"/>
        <v>0</v>
      </c>
      <c r="AR177" s="18" t="s">
        <v>168</v>
      </c>
      <c r="AT177" s="18" t="s">
        <v>164</v>
      </c>
      <c r="AU177" s="18" t="s">
        <v>111</v>
      </c>
      <c r="AY177" s="18" t="s">
        <v>162</v>
      </c>
      <c r="BE177" s="105">
        <f t="shared" si="29"/>
        <v>0</v>
      </c>
      <c r="BF177" s="105">
        <f t="shared" si="30"/>
        <v>0</v>
      </c>
      <c r="BG177" s="105">
        <f t="shared" si="31"/>
        <v>0</v>
      </c>
      <c r="BH177" s="105">
        <f t="shared" si="32"/>
        <v>0</v>
      </c>
      <c r="BI177" s="105">
        <f t="shared" si="33"/>
        <v>0</v>
      </c>
      <c r="BJ177" s="18" t="s">
        <v>83</v>
      </c>
      <c r="BK177" s="105">
        <f t="shared" si="34"/>
        <v>0</v>
      </c>
      <c r="BL177" s="18" t="s">
        <v>168</v>
      </c>
      <c r="BM177" s="18" t="s">
        <v>319</v>
      </c>
    </row>
    <row r="178" spans="2:65" s="1" customFormat="1" ht="16.5" customHeight="1">
      <c r="B178" s="131"/>
      <c r="C178" s="167" t="s">
        <v>320</v>
      </c>
      <c r="D178" s="167" t="s">
        <v>234</v>
      </c>
      <c r="E178" s="168" t="s">
        <v>321</v>
      </c>
      <c r="F178" s="240" t="s">
        <v>600</v>
      </c>
      <c r="G178" s="240"/>
      <c r="H178" s="240"/>
      <c r="I178" s="240"/>
      <c r="J178" s="169" t="s">
        <v>211</v>
      </c>
      <c r="K178" s="170">
        <v>54.06</v>
      </c>
      <c r="L178" s="241">
        <v>0</v>
      </c>
      <c r="M178" s="241"/>
      <c r="N178" s="242">
        <f t="shared" si="25"/>
        <v>0</v>
      </c>
      <c r="O178" s="239"/>
      <c r="P178" s="239"/>
      <c r="Q178" s="239"/>
      <c r="R178" s="134"/>
      <c r="T178" s="164" t="s">
        <v>5</v>
      </c>
      <c r="U178" s="43" t="s">
        <v>40</v>
      </c>
      <c r="V178" s="35"/>
      <c r="W178" s="165">
        <f t="shared" si="26"/>
        <v>0</v>
      </c>
      <c r="X178" s="165">
        <v>1</v>
      </c>
      <c r="Y178" s="165">
        <f t="shared" si="27"/>
        <v>54.06</v>
      </c>
      <c r="Z178" s="165">
        <v>0</v>
      </c>
      <c r="AA178" s="166">
        <f t="shared" si="28"/>
        <v>0</v>
      </c>
      <c r="AR178" s="18" t="s">
        <v>208</v>
      </c>
      <c r="AT178" s="18" t="s">
        <v>234</v>
      </c>
      <c r="AU178" s="18" t="s">
        <v>111</v>
      </c>
      <c r="AY178" s="18" t="s">
        <v>162</v>
      </c>
      <c r="BE178" s="105">
        <f t="shared" si="29"/>
        <v>0</v>
      </c>
      <c r="BF178" s="105">
        <f t="shared" si="30"/>
        <v>0</v>
      </c>
      <c r="BG178" s="105">
        <f t="shared" si="31"/>
        <v>0</v>
      </c>
      <c r="BH178" s="105">
        <f t="shared" si="32"/>
        <v>0</v>
      </c>
      <c r="BI178" s="105">
        <f t="shared" si="33"/>
        <v>0</v>
      </c>
      <c r="BJ178" s="18" t="s">
        <v>83</v>
      </c>
      <c r="BK178" s="105">
        <f t="shared" si="34"/>
        <v>0</v>
      </c>
      <c r="BL178" s="18" t="s">
        <v>168</v>
      </c>
      <c r="BM178" s="18" t="s">
        <v>322</v>
      </c>
    </row>
    <row r="179" spans="2:65" s="1" customFormat="1" ht="38.25" customHeight="1">
      <c r="B179" s="131"/>
      <c r="C179" s="160" t="s">
        <v>323</v>
      </c>
      <c r="D179" s="160" t="s">
        <v>164</v>
      </c>
      <c r="E179" s="161" t="s">
        <v>324</v>
      </c>
      <c r="F179" s="238" t="s">
        <v>325</v>
      </c>
      <c r="G179" s="238"/>
      <c r="H179" s="238"/>
      <c r="I179" s="238"/>
      <c r="J179" s="162" t="s">
        <v>167</v>
      </c>
      <c r="K179" s="163">
        <v>100.6</v>
      </c>
      <c r="L179" s="224">
        <v>0</v>
      </c>
      <c r="M179" s="224"/>
      <c r="N179" s="239">
        <f t="shared" si="25"/>
        <v>0</v>
      </c>
      <c r="O179" s="239"/>
      <c r="P179" s="239"/>
      <c r="Q179" s="239"/>
      <c r="R179" s="134"/>
      <c r="T179" s="164" t="s">
        <v>5</v>
      </c>
      <c r="U179" s="43" t="s">
        <v>40</v>
      </c>
      <c r="V179" s="35"/>
      <c r="W179" s="165">
        <f t="shared" si="26"/>
        <v>0</v>
      </c>
      <c r="X179" s="165">
        <v>0.34762999999999999</v>
      </c>
      <c r="Y179" s="165">
        <f t="shared" si="27"/>
        <v>34.971578000000001</v>
      </c>
      <c r="Z179" s="165">
        <v>0</v>
      </c>
      <c r="AA179" s="166">
        <f t="shared" si="28"/>
        <v>0</v>
      </c>
      <c r="AR179" s="18" t="s">
        <v>168</v>
      </c>
      <c r="AT179" s="18" t="s">
        <v>164</v>
      </c>
      <c r="AU179" s="18" t="s">
        <v>111</v>
      </c>
      <c r="AY179" s="18" t="s">
        <v>162</v>
      </c>
      <c r="BE179" s="105">
        <f t="shared" si="29"/>
        <v>0</v>
      </c>
      <c r="BF179" s="105">
        <f t="shared" si="30"/>
        <v>0</v>
      </c>
      <c r="BG179" s="105">
        <f t="shared" si="31"/>
        <v>0</v>
      </c>
      <c r="BH179" s="105">
        <f t="shared" si="32"/>
        <v>0</v>
      </c>
      <c r="BI179" s="105">
        <f t="shared" si="33"/>
        <v>0</v>
      </c>
      <c r="BJ179" s="18" t="s">
        <v>83</v>
      </c>
      <c r="BK179" s="105">
        <f t="shared" si="34"/>
        <v>0</v>
      </c>
      <c r="BL179" s="18" t="s">
        <v>168</v>
      </c>
      <c r="BM179" s="18" t="s">
        <v>326</v>
      </c>
    </row>
    <row r="180" spans="2:65" s="1" customFormat="1" ht="38.25" customHeight="1">
      <c r="B180" s="131"/>
      <c r="C180" s="160" t="s">
        <v>327</v>
      </c>
      <c r="D180" s="160" t="s">
        <v>164</v>
      </c>
      <c r="E180" s="161" t="s">
        <v>328</v>
      </c>
      <c r="F180" s="264" t="s">
        <v>329</v>
      </c>
      <c r="G180" s="264"/>
      <c r="H180" s="264"/>
      <c r="I180" s="264"/>
      <c r="J180" s="162" t="s">
        <v>167</v>
      </c>
      <c r="K180" s="163">
        <v>100.6</v>
      </c>
      <c r="L180" s="224">
        <v>0</v>
      </c>
      <c r="M180" s="224"/>
      <c r="N180" s="239">
        <f t="shared" si="25"/>
        <v>0</v>
      </c>
      <c r="O180" s="239"/>
      <c r="P180" s="239"/>
      <c r="Q180" s="239"/>
      <c r="R180" s="134"/>
      <c r="T180" s="164" t="s">
        <v>5</v>
      </c>
      <c r="U180" s="43" t="s">
        <v>40</v>
      </c>
      <c r="V180" s="35"/>
      <c r="W180" s="165">
        <f t="shared" si="26"/>
        <v>0</v>
      </c>
      <c r="X180" s="165">
        <v>0.39561000000000002</v>
      </c>
      <c r="Y180" s="165">
        <f t="shared" si="27"/>
        <v>39.798366000000001</v>
      </c>
      <c r="Z180" s="165">
        <v>0</v>
      </c>
      <c r="AA180" s="166">
        <f t="shared" si="28"/>
        <v>0</v>
      </c>
      <c r="AR180" s="18" t="s">
        <v>168</v>
      </c>
      <c r="AT180" s="18" t="s">
        <v>164</v>
      </c>
      <c r="AU180" s="18" t="s">
        <v>111</v>
      </c>
      <c r="AY180" s="18" t="s">
        <v>162</v>
      </c>
      <c r="BE180" s="105">
        <f t="shared" si="29"/>
        <v>0</v>
      </c>
      <c r="BF180" s="105">
        <f t="shared" si="30"/>
        <v>0</v>
      </c>
      <c r="BG180" s="105">
        <f t="shared" si="31"/>
        <v>0</v>
      </c>
      <c r="BH180" s="105">
        <f t="shared" si="32"/>
        <v>0</v>
      </c>
      <c r="BI180" s="105">
        <f t="shared" si="33"/>
        <v>0</v>
      </c>
      <c r="BJ180" s="18" t="s">
        <v>83</v>
      </c>
      <c r="BK180" s="105">
        <f t="shared" si="34"/>
        <v>0</v>
      </c>
      <c r="BL180" s="18" t="s">
        <v>168</v>
      </c>
      <c r="BM180" s="18" t="s">
        <v>330</v>
      </c>
    </row>
    <row r="181" spans="2:65" s="1" customFormat="1" ht="38.25" customHeight="1">
      <c r="B181" s="131"/>
      <c r="C181" s="160" t="s">
        <v>331</v>
      </c>
      <c r="D181" s="160" t="s">
        <v>164</v>
      </c>
      <c r="E181" s="161" t="s">
        <v>332</v>
      </c>
      <c r="F181" s="264" t="s">
        <v>333</v>
      </c>
      <c r="G181" s="264"/>
      <c r="H181" s="264"/>
      <c r="I181" s="264"/>
      <c r="J181" s="162" t="s">
        <v>167</v>
      </c>
      <c r="K181" s="163">
        <v>100.6</v>
      </c>
      <c r="L181" s="224">
        <v>0</v>
      </c>
      <c r="M181" s="224"/>
      <c r="N181" s="239">
        <f t="shared" si="25"/>
        <v>0</v>
      </c>
      <c r="O181" s="239"/>
      <c r="P181" s="239"/>
      <c r="Q181" s="239"/>
      <c r="R181" s="134"/>
      <c r="T181" s="164" t="s">
        <v>5</v>
      </c>
      <c r="U181" s="43" t="s">
        <v>40</v>
      </c>
      <c r="V181" s="35"/>
      <c r="W181" s="165">
        <f t="shared" si="26"/>
        <v>0</v>
      </c>
      <c r="X181" s="165">
        <v>0.20745</v>
      </c>
      <c r="Y181" s="165">
        <f t="shared" si="27"/>
        <v>20.86947</v>
      </c>
      <c r="Z181" s="165">
        <v>0</v>
      </c>
      <c r="AA181" s="166">
        <f t="shared" si="28"/>
        <v>0</v>
      </c>
      <c r="AR181" s="18" t="s">
        <v>168</v>
      </c>
      <c r="AT181" s="18" t="s">
        <v>164</v>
      </c>
      <c r="AU181" s="18" t="s">
        <v>111</v>
      </c>
      <c r="AY181" s="18" t="s">
        <v>162</v>
      </c>
      <c r="BE181" s="105">
        <f t="shared" si="29"/>
        <v>0</v>
      </c>
      <c r="BF181" s="105">
        <f t="shared" si="30"/>
        <v>0</v>
      </c>
      <c r="BG181" s="105">
        <f t="shared" si="31"/>
        <v>0</v>
      </c>
      <c r="BH181" s="105">
        <f t="shared" si="32"/>
        <v>0</v>
      </c>
      <c r="BI181" s="105">
        <f t="shared" si="33"/>
        <v>0</v>
      </c>
      <c r="BJ181" s="18" t="s">
        <v>83</v>
      </c>
      <c r="BK181" s="105">
        <f t="shared" si="34"/>
        <v>0</v>
      </c>
      <c r="BL181" s="18" t="s">
        <v>168</v>
      </c>
      <c r="BM181" s="18" t="s">
        <v>334</v>
      </c>
    </row>
    <row r="182" spans="2:65" s="1" customFormat="1" ht="38.25" customHeight="1">
      <c r="B182" s="131"/>
      <c r="C182" s="160" t="s">
        <v>335</v>
      </c>
      <c r="D182" s="160" t="s">
        <v>164</v>
      </c>
      <c r="E182" s="161" t="s">
        <v>336</v>
      </c>
      <c r="F182" s="264" t="s">
        <v>337</v>
      </c>
      <c r="G182" s="264"/>
      <c r="H182" s="264"/>
      <c r="I182" s="264"/>
      <c r="J182" s="162" t="s">
        <v>167</v>
      </c>
      <c r="K182" s="163">
        <v>1489.5</v>
      </c>
      <c r="L182" s="224">
        <v>0</v>
      </c>
      <c r="M182" s="224"/>
      <c r="N182" s="239">
        <f t="shared" si="25"/>
        <v>0</v>
      </c>
      <c r="O182" s="239"/>
      <c r="P182" s="239"/>
      <c r="Q182" s="239"/>
      <c r="R182" s="134"/>
      <c r="T182" s="164" t="s">
        <v>5</v>
      </c>
      <c r="U182" s="43" t="s">
        <v>40</v>
      </c>
      <c r="V182" s="35"/>
      <c r="W182" s="165">
        <f t="shared" si="26"/>
        <v>0</v>
      </c>
      <c r="X182" s="165">
        <v>0</v>
      </c>
      <c r="Y182" s="165">
        <f t="shared" si="27"/>
        <v>0</v>
      </c>
      <c r="Z182" s="165">
        <v>0</v>
      </c>
      <c r="AA182" s="166">
        <f t="shared" si="28"/>
        <v>0</v>
      </c>
      <c r="AR182" s="18" t="s">
        <v>168</v>
      </c>
      <c r="AT182" s="18" t="s">
        <v>164</v>
      </c>
      <c r="AU182" s="18" t="s">
        <v>111</v>
      </c>
      <c r="AY182" s="18" t="s">
        <v>162</v>
      </c>
      <c r="BE182" s="105">
        <f t="shared" si="29"/>
        <v>0</v>
      </c>
      <c r="BF182" s="105">
        <f t="shared" si="30"/>
        <v>0</v>
      </c>
      <c r="BG182" s="105">
        <f t="shared" si="31"/>
        <v>0</v>
      </c>
      <c r="BH182" s="105">
        <f t="shared" si="32"/>
        <v>0</v>
      </c>
      <c r="BI182" s="105">
        <f t="shared" si="33"/>
        <v>0</v>
      </c>
      <c r="BJ182" s="18" t="s">
        <v>83</v>
      </c>
      <c r="BK182" s="105">
        <f t="shared" si="34"/>
        <v>0</v>
      </c>
      <c r="BL182" s="18" t="s">
        <v>168</v>
      </c>
      <c r="BM182" s="18" t="s">
        <v>338</v>
      </c>
    </row>
    <row r="183" spans="2:65" s="1" customFormat="1" ht="38.25" customHeight="1">
      <c r="B183" s="131"/>
      <c r="C183" s="160" t="s">
        <v>339</v>
      </c>
      <c r="D183" s="160" t="s">
        <v>164</v>
      </c>
      <c r="E183" s="161" t="s">
        <v>340</v>
      </c>
      <c r="F183" s="264" t="s">
        <v>341</v>
      </c>
      <c r="G183" s="264"/>
      <c r="H183" s="264"/>
      <c r="I183" s="264"/>
      <c r="J183" s="162" t="s">
        <v>167</v>
      </c>
      <c r="K183" s="163">
        <v>1489.5</v>
      </c>
      <c r="L183" s="224">
        <v>0</v>
      </c>
      <c r="M183" s="224"/>
      <c r="N183" s="239">
        <f t="shared" si="25"/>
        <v>0</v>
      </c>
      <c r="O183" s="239"/>
      <c r="P183" s="239"/>
      <c r="Q183" s="239"/>
      <c r="R183" s="134"/>
      <c r="T183" s="164" t="s">
        <v>5</v>
      </c>
      <c r="U183" s="43" t="s">
        <v>40</v>
      </c>
      <c r="V183" s="35"/>
      <c r="W183" s="165">
        <f t="shared" si="26"/>
        <v>0</v>
      </c>
      <c r="X183" s="165">
        <v>0</v>
      </c>
      <c r="Y183" s="165">
        <f t="shared" si="27"/>
        <v>0</v>
      </c>
      <c r="Z183" s="165">
        <v>0</v>
      </c>
      <c r="AA183" s="166">
        <f t="shared" si="28"/>
        <v>0</v>
      </c>
      <c r="AR183" s="18" t="s">
        <v>168</v>
      </c>
      <c r="AT183" s="18" t="s">
        <v>164</v>
      </c>
      <c r="AU183" s="18" t="s">
        <v>111</v>
      </c>
      <c r="AY183" s="18" t="s">
        <v>162</v>
      </c>
      <c r="BE183" s="105">
        <f t="shared" si="29"/>
        <v>0</v>
      </c>
      <c r="BF183" s="105">
        <f t="shared" si="30"/>
        <v>0</v>
      </c>
      <c r="BG183" s="105">
        <f t="shared" si="31"/>
        <v>0</v>
      </c>
      <c r="BH183" s="105">
        <f t="shared" si="32"/>
        <v>0</v>
      </c>
      <c r="BI183" s="105">
        <f t="shared" si="33"/>
        <v>0</v>
      </c>
      <c r="BJ183" s="18" t="s">
        <v>83</v>
      </c>
      <c r="BK183" s="105">
        <f t="shared" si="34"/>
        <v>0</v>
      </c>
      <c r="BL183" s="18" t="s">
        <v>168</v>
      </c>
      <c r="BM183" s="18" t="s">
        <v>342</v>
      </c>
    </row>
    <row r="184" spans="2:65" s="9" customFormat="1" ht="29.85" customHeight="1">
      <c r="B184" s="149"/>
      <c r="C184" s="150"/>
      <c r="D184" s="159" t="s">
        <v>127</v>
      </c>
      <c r="E184" s="159"/>
      <c r="F184" s="159"/>
      <c r="G184" s="159"/>
      <c r="H184" s="159"/>
      <c r="I184" s="159"/>
      <c r="J184" s="159"/>
      <c r="K184" s="159"/>
      <c r="L184" s="159"/>
      <c r="M184" s="159"/>
      <c r="N184" s="232">
        <f>BK184</f>
        <v>0</v>
      </c>
      <c r="O184" s="233"/>
      <c r="P184" s="233"/>
      <c r="Q184" s="233"/>
      <c r="R184" s="152"/>
      <c r="T184" s="153"/>
      <c r="U184" s="150"/>
      <c r="V184" s="150"/>
      <c r="W184" s="154">
        <f>W185</f>
        <v>0</v>
      </c>
      <c r="X184" s="150"/>
      <c r="Y184" s="154">
        <f>Y185</f>
        <v>0.48905999999999999</v>
      </c>
      <c r="Z184" s="150"/>
      <c r="AA184" s="155">
        <f>AA185</f>
        <v>0</v>
      </c>
      <c r="AR184" s="156" t="s">
        <v>83</v>
      </c>
      <c r="AT184" s="157" t="s">
        <v>74</v>
      </c>
      <c r="AU184" s="157" t="s">
        <v>83</v>
      </c>
      <c r="AY184" s="156" t="s">
        <v>162</v>
      </c>
      <c r="BK184" s="158">
        <f>BK185</f>
        <v>0</v>
      </c>
    </row>
    <row r="185" spans="2:65" s="1" customFormat="1" ht="25.5" customHeight="1">
      <c r="B185" s="131"/>
      <c r="C185" s="160" t="s">
        <v>343</v>
      </c>
      <c r="D185" s="160" t="s">
        <v>164</v>
      </c>
      <c r="E185" s="161" t="s">
        <v>344</v>
      </c>
      <c r="F185" s="238" t="s">
        <v>345</v>
      </c>
      <c r="G185" s="238"/>
      <c r="H185" s="238"/>
      <c r="I185" s="238"/>
      <c r="J185" s="162" t="s">
        <v>305</v>
      </c>
      <c r="K185" s="163">
        <v>9</v>
      </c>
      <c r="L185" s="224">
        <v>0</v>
      </c>
      <c r="M185" s="224"/>
      <c r="N185" s="239">
        <f>ROUND(L185*K185,2)</f>
        <v>0</v>
      </c>
      <c r="O185" s="239"/>
      <c r="P185" s="239"/>
      <c r="Q185" s="239"/>
      <c r="R185" s="134"/>
      <c r="T185" s="164" t="s">
        <v>5</v>
      </c>
      <c r="U185" s="43" t="s">
        <v>40</v>
      </c>
      <c r="V185" s="35"/>
      <c r="W185" s="165">
        <f>V185*K185</f>
        <v>0</v>
      </c>
      <c r="X185" s="165">
        <v>5.4339999999999999E-2</v>
      </c>
      <c r="Y185" s="165">
        <f>X185*K185</f>
        <v>0.48905999999999999</v>
      </c>
      <c r="Z185" s="165">
        <v>0</v>
      </c>
      <c r="AA185" s="166">
        <f>Z185*K185</f>
        <v>0</v>
      </c>
      <c r="AR185" s="18" t="s">
        <v>168</v>
      </c>
      <c r="AT185" s="18" t="s">
        <v>164</v>
      </c>
      <c r="AU185" s="18" t="s">
        <v>111</v>
      </c>
      <c r="AY185" s="18" t="s">
        <v>162</v>
      </c>
      <c r="BE185" s="105">
        <f>IF(U185="základní",N185,0)</f>
        <v>0</v>
      </c>
      <c r="BF185" s="105">
        <f>IF(U185="snížená",N185,0)</f>
        <v>0</v>
      </c>
      <c r="BG185" s="105">
        <f>IF(U185="zákl. přenesená",N185,0)</f>
        <v>0</v>
      </c>
      <c r="BH185" s="105">
        <f>IF(U185="sníž. přenesená",N185,0)</f>
        <v>0</v>
      </c>
      <c r="BI185" s="105">
        <f>IF(U185="nulová",N185,0)</f>
        <v>0</v>
      </c>
      <c r="BJ185" s="18" t="s">
        <v>83</v>
      </c>
      <c r="BK185" s="105">
        <f>ROUND(L185*K185,2)</f>
        <v>0</v>
      </c>
      <c r="BL185" s="18" t="s">
        <v>168</v>
      </c>
      <c r="BM185" s="18" t="s">
        <v>346</v>
      </c>
    </row>
    <row r="186" spans="2:65" s="9" customFormat="1" ht="29.85" customHeight="1">
      <c r="B186" s="149"/>
      <c r="C186" s="150"/>
      <c r="D186" s="159" t="s">
        <v>128</v>
      </c>
      <c r="E186" s="159"/>
      <c r="F186" s="159"/>
      <c r="G186" s="159"/>
      <c r="H186" s="159"/>
      <c r="I186" s="159"/>
      <c r="J186" s="159"/>
      <c r="K186" s="159"/>
      <c r="L186" s="159"/>
      <c r="M186" s="159"/>
      <c r="N186" s="232">
        <f>BK186</f>
        <v>0</v>
      </c>
      <c r="O186" s="233"/>
      <c r="P186" s="233"/>
      <c r="Q186" s="233"/>
      <c r="R186" s="152"/>
      <c r="T186" s="153"/>
      <c r="U186" s="150"/>
      <c r="V186" s="150"/>
      <c r="W186" s="154">
        <f>SUM(W187:W190)</f>
        <v>0</v>
      </c>
      <c r="X186" s="150"/>
      <c r="Y186" s="154">
        <f>SUM(Y187:Y190)</f>
        <v>6.4944000000000002E-2</v>
      </c>
      <c r="Z186" s="150"/>
      <c r="AA186" s="155">
        <f>SUM(AA187:AA190)</f>
        <v>0</v>
      </c>
      <c r="AR186" s="156" t="s">
        <v>83</v>
      </c>
      <c r="AT186" s="157" t="s">
        <v>74</v>
      </c>
      <c r="AU186" s="157" t="s">
        <v>83</v>
      </c>
      <c r="AY186" s="156" t="s">
        <v>162</v>
      </c>
      <c r="BK186" s="158">
        <f>SUM(BK187:BK190)</f>
        <v>0</v>
      </c>
    </row>
    <row r="187" spans="2:65" s="1" customFormat="1" ht="25.5" customHeight="1">
      <c r="B187" s="131"/>
      <c r="C187" s="160" t="s">
        <v>347</v>
      </c>
      <c r="D187" s="160" t="s">
        <v>164</v>
      </c>
      <c r="E187" s="161" t="s">
        <v>348</v>
      </c>
      <c r="F187" s="238" t="s">
        <v>349</v>
      </c>
      <c r="G187" s="238"/>
      <c r="H187" s="238"/>
      <c r="I187" s="238"/>
      <c r="J187" s="162" t="s">
        <v>254</v>
      </c>
      <c r="K187" s="163">
        <v>50.3</v>
      </c>
      <c r="L187" s="224">
        <v>0</v>
      </c>
      <c r="M187" s="224"/>
      <c r="N187" s="239">
        <f>ROUND(L187*K187,2)</f>
        <v>0</v>
      </c>
      <c r="O187" s="239"/>
      <c r="P187" s="239"/>
      <c r="Q187" s="239"/>
      <c r="R187" s="134"/>
      <c r="T187" s="164" t="s">
        <v>5</v>
      </c>
      <c r="U187" s="43" t="s">
        <v>40</v>
      </c>
      <c r="V187" s="35"/>
      <c r="W187" s="165">
        <f>V187*K187</f>
        <v>0</v>
      </c>
      <c r="X187" s="165">
        <v>8.0000000000000007E-5</v>
      </c>
      <c r="Y187" s="165">
        <f>X187*K187</f>
        <v>4.0239999999999998E-3</v>
      </c>
      <c r="Z187" s="165">
        <v>0</v>
      </c>
      <c r="AA187" s="166">
        <f>Z187*K187</f>
        <v>0</v>
      </c>
      <c r="AR187" s="18" t="s">
        <v>168</v>
      </c>
      <c r="AT187" s="18" t="s">
        <v>164</v>
      </c>
      <c r="AU187" s="18" t="s">
        <v>111</v>
      </c>
      <c r="AY187" s="18" t="s">
        <v>162</v>
      </c>
      <c r="BE187" s="105">
        <f>IF(U187="základní",N187,0)</f>
        <v>0</v>
      </c>
      <c r="BF187" s="105">
        <f>IF(U187="snížená",N187,0)</f>
        <v>0</v>
      </c>
      <c r="BG187" s="105">
        <f>IF(U187="zákl. přenesená",N187,0)</f>
        <v>0</v>
      </c>
      <c r="BH187" s="105">
        <f>IF(U187="sníž. přenesená",N187,0)</f>
        <v>0</v>
      </c>
      <c r="BI187" s="105">
        <f>IF(U187="nulová",N187,0)</f>
        <v>0</v>
      </c>
      <c r="BJ187" s="18" t="s">
        <v>83</v>
      </c>
      <c r="BK187" s="105">
        <f>ROUND(L187*K187,2)</f>
        <v>0</v>
      </c>
      <c r="BL187" s="18" t="s">
        <v>168</v>
      </c>
      <c r="BM187" s="18" t="s">
        <v>350</v>
      </c>
    </row>
    <row r="188" spans="2:65" s="1" customFormat="1" ht="25.5" customHeight="1">
      <c r="B188" s="131"/>
      <c r="C188" s="160" t="s">
        <v>351</v>
      </c>
      <c r="D188" s="160" t="s">
        <v>164</v>
      </c>
      <c r="E188" s="161" t="s">
        <v>352</v>
      </c>
      <c r="F188" s="238" t="s">
        <v>353</v>
      </c>
      <c r="G188" s="238"/>
      <c r="H188" s="238"/>
      <c r="I188" s="238"/>
      <c r="J188" s="162" t="s">
        <v>167</v>
      </c>
      <c r="K188" s="163">
        <v>1664</v>
      </c>
      <c r="L188" s="224">
        <v>0</v>
      </c>
      <c r="M188" s="224"/>
      <c r="N188" s="239">
        <f>ROUND(L188*K188,2)</f>
        <v>0</v>
      </c>
      <c r="O188" s="239"/>
      <c r="P188" s="239"/>
      <c r="Q188" s="239"/>
      <c r="R188" s="134"/>
      <c r="T188" s="164" t="s">
        <v>5</v>
      </c>
      <c r="U188" s="43" t="s">
        <v>40</v>
      </c>
      <c r="V188" s="35"/>
      <c r="W188" s="165">
        <f>V188*K188</f>
        <v>0</v>
      </c>
      <c r="X188" s="165">
        <v>3.2499999999999997E-5</v>
      </c>
      <c r="Y188" s="165">
        <f>X188*K188</f>
        <v>5.4079999999999996E-2</v>
      </c>
      <c r="Z188" s="165">
        <v>0</v>
      </c>
      <c r="AA188" s="166">
        <f>Z188*K188</f>
        <v>0</v>
      </c>
      <c r="AR188" s="18" t="s">
        <v>168</v>
      </c>
      <c r="AT188" s="18" t="s">
        <v>164</v>
      </c>
      <c r="AU188" s="18" t="s">
        <v>111</v>
      </c>
      <c r="AY188" s="18" t="s">
        <v>162</v>
      </c>
      <c r="BE188" s="105">
        <f>IF(U188="základní",N188,0)</f>
        <v>0</v>
      </c>
      <c r="BF188" s="105">
        <f>IF(U188="snížená",N188,0)</f>
        <v>0</v>
      </c>
      <c r="BG188" s="105">
        <f>IF(U188="zákl. přenesená",N188,0)</f>
        <v>0</v>
      </c>
      <c r="BH188" s="105">
        <f>IF(U188="sníž. přenesená",N188,0)</f>
        <v>0</v>
      </c>
      <c r="BI188" s="105">
        <f>IF(U188="nulová",N188,0)</f>
        <v>0</v>
      </c>
      <c r="BJ188" s="18" t="s">
        <v>83</v>
      </c>
      <c r="BK188" s="105">
        <f>ROUND(L188*K188,2)</f>
        <v>0</v>
      </c>
      <c r="BL188" s="18" t="s">
        <v>168</v>
      </c>
      <c r="BM188" s="18" t="s">
        <v>354</v>
      </c>
    </row>
    <row r="189" spans="2:65" s="1" customFormat="1" ht="38.25" customHeight="1">
      <c r="B189" s="131"/>
      <c r="C189" s="160" t="s">
        <v>355</v>
      </c>
      <c r="D189" s="160" t="s">
        <v>164</v>
      </c>
      <c r="E189" s="161" t="s">
        <v>356</v>
      </c>
      <c r="F189" s="238" t="s">
        <v>357</v>
      </c>
      <c r="G189" s="238"/>
      <c r="H189" s="238"/>
      <c r="I189" s="238"/>
      <c r="J189" s="162" t="s">
        <v>305</v>
      </c>
      <c r="K189" s="163">
        <v>76</v>
      </c>
      <c r="L189" s="224">
        <v>0</v>
      </c>
      <c r="M189" s="224"/>
      <c r="N189" s="239">
        <f>ROUND(L189*K189,2)</f>
        <v>0</v>
      </c>
      <c r="O189" s="239"/>
      <c r="P189" s="239"/>
      <c r="Q189" s="239"/>
      <c r="R189" s="134"/>
      <c r="T189" s="164" t="s">
        <v>5</v>
      </c>
      <c r="U189" s="43" t="s">
        <v>40</v>
      </c>
      <c r="V189" s="35"/>
      <c r="W189" s="165">
        <f>V189*K189</f>
        <v>0</v>
      </c>
      <c r="X189" s="165">
        <v>9.0000000000000006E-5</v>
      </c>
      <c r="Y189" s="165">
        <f>X189*K189</f>
        <v>6.8400000000000006E-3</v>
      </c>
      <c r="Z189" s="165">
        <v>0</v>
      </c>
      <c r="AA189" s="166">
        <f>Z189*K189</f>
        <v>0</v>
      </c>
      <c r="AR189" s="18" t="s">
        <v>168</v>
      </c>
      <c r="AT189" s="18" t="s">
        <v>164</v>
      </c>
      <c r="AU189" s="18" t="s">
        <v>111</v>
      </c>
      <c r="AY189" s="18" t="s">
        <v>162</v>
      </c>
      <c r="BE189" s="105">
        <f>IF(U189="základní",N189,0)</f>
        <v>0</v>
      </c>
      <c r="BF189" s="105">
        <f>IF(U189="snížená",N189,0)</f>
        <v>0</v>
      </c>
      <c r="BG189" s="105">
        <f>IF(U189="zákl. přenesená",N189,0)</f>
        <v>0</v>
      </c>
      <c r="BH189" s="105">
        <f>IF(U189="sníž. přenesená",N189,0)</f>
        <v>0</v>
      </c>
      <c r="BI189" s="105">
        <f>IF(U189="nulová",N189,0)</f>
        <v>0</v>
      </c>
      <c r="BJ189" s="18" t="s">
        <v>83</v>
      </c>
      <c r="BK189" s="105">
        <f>ROUND(L189*K189,2)</f>
        <v>0</v>
      </c>
      <c r="BL189" s="18" t="s">
        <v>168</v>
      </c>
      <c r="BM189" s="18" t="s">
        <v>358</v>
      </c>
    </row>
    <row r="190" spans="2:65" s="1" customFormat="1" ht="25.5" customHeight="1">
      <c r="B190" s="131"/>
      <c r="C190" s="160" t="s">
        <v>359</v>
      </c>
      <c r="D190" s="160" t="s">
        <v>164</v>
      </c>
      <c r="E190" s="161" t="s">
        <v>360</v>
      </c>
      <c r="F190" s="238" t="s">
        <v>361</v>
      </c>
      <c r="G190" s="238"/>
      <c r="H190" s="238"/>
      <c r="I190" s="238"/>
      <c r="J190" s="162" t="s">
        <v>254</v>
      </c>
      <c r="K190" s="163">
        <v>26.6</v>
      </c>
      <c r="L190" s="224">
        <v>0</v>
      </c>
      <c r="M190" s="224"/>
      <c r="N190" s="239">
        <f>ROUND(L190*K190,2)</f>
        <v>0</v>
      </c>
      <c r="O190" s="239"/>
      <c r="P190" s="239"/>
      <c r="Q190" s="239"/>
      <c r="R190" s="134"/>
      <c r="T190" s="164" t="s">
        <v>5</v>
      </c>
      <c r="U190" s="43" t="s">
        <v>40</v>
      </c>
      <c r="V190" s="35"/>
      <c r="W190" s="165">
        <f>V190*K190</f>
        <v>0</v>
      </c>
      <c r="X190" s="165">
        <v>0</v>
      </c>
      <c r="Y190" s="165">
        <f>X190*K190</f>
        <v>0</v>
      </c>
      <c r="Z190" s="165">
        <v>0</v>
      </c>
      <c r="AA190" s="166">
        <f>Z190*K190</f>
        <v>0</v>
      </c>
      <c r="AR190" s="18" t="s">
        <v>168</v>
      </c>
      <c r="AT190" s="18" t="s">
        <v>164</v>
      </c>
      <c r="AU190" s="18" t="s">
        <v>111</v>
      </c>
      <c r="AY190" s="18" t="s">
        <v>162</v>
      </c>
      <c r="BE190" s="105">
        <f>IF(U190="základní",N190,0)</f>
        <v>0</v>
      </c>
      <c r="BF190" s="105">
        <f>IF(U190="snížená",N190,0)</f>
        <v>0</v>
      </c>
      <c r="BG190" s="105">
        <f>IF(U190="zákl. přenesená",N190,0)</f>
        <v>0</v>
      </c>
      <c r="BH190" s="105">
        <f>IF(U190="sníž. přenesená",N190,0)</f>
        <v>0</v>
      </c>
      <c r="BI190" s="105">
        <f>IF(U190="nulová",N190,0)</f>
        <v>0</v>
      </c>
      <c r="BJ190" s="18" t="s">
        <v>83</v>
      </c>
      <c r="BK190" s="105">
        <f>ROUND(L190*K190,2)</f>
        <v>0</v>
      </c>
      <c r="BL190" s="18" t="s">
        <v>168</v>
      </c>
      <c r="BM190" s="18" t="s">
        <v>362</v>
      </c>
    </row>
    <row r="191" spans="2:65" s="9" customFormat="1" ht="29.85" customHeight="1">
      <c r="B191" s="149"/>
      <c r="C191" s="150"/>
      <c r="D191" s="159" t="s">
        <v>129</v>
      </c>
      <c r="E191" s="159"/>
      <c r="F191" s="159"/>
      <c r="G191" s="159"/>
      <c r="H191" s="159"/>
      <c r="I191" s="159"/>
      <c r="J191" s="159"/>
      <c r="K191" s="159"/>
      <c r="L191" s="159"/>
      <c r="M191" s="159"/>
      <c r="N191" s="232">
        <f>BK191</f>
        <v>0</v>
      </c>
      <c r="O191" s="233"/>
      <c r="P191" s="233"/>
      <c r="Q191" s="233"/>
      <c r="R191" s="152"/>
      <c r="T191" s="153"/>
      <c r="U191" s="150"/>
      <c r="V191" s="150"/>
      <c r="W191" s="154">
        <f>SUM(W192:W195)</f>
        <v>0</v>
      </c>
      <c r="X191" s="150"/>
      <c r="Y191" s="154">
        <f>SUM(Y192:Y195)</f>
        <v>0</v>
      </c>
      <c r="Z191" s="150"/>
      <c r="AA191" s="155">
        <f>SUM(AA192:AA195)</f>
        <v>0</v>
      </c>
      <c r="AR191" s="156" t="s">
        <v>83</v>
      </c>
      <c r="AT191" s="157" t="s">
        <v>74</v>
      </c>
      <c r="AU191" s="157" t="s">
        <v>83</v>
      </c>
      <c r="AY191" s="156" t="s">
        <v>162</v>
      </c>
      <c r="BK191" s="158">
        <f>SUM(BK192:BK195)</f>
        <v>0</v>
      </c>
    </row>
    <row r="192" spans="2:65" s="1" customFormat="1" ht="25.5" customHeight="1">
      <c r="B192" s="131"/>
      <c r="C192" s="160" t="s">
        <v>363</v>
      </c>
      <c r="D192" s="160" t="s">
        <v>164</v>
      </c>
      <c r="E192" s="161" t="s">
        <v>364</v>
      </c>
      <c r="F192" s="238" t="s">
        <v>365</v>
      </c>
      <c r="G192" s="238"/>
      <c r="H192" s="238"/>
      <c r="I192" s="238"/>
      <c r="J192" s="162" t="s">
        <v>211</v>
      </c>
      <c r="K192" s="163">
        <v>1019.282</v>
      </c>
      <c r="L192" s="224">
        <v>0</v>
      </c>
      <c r="M192" s="224"/>
      <c r="N192" s="239">
        <f>ROUND(L192*K192,2)</f>
        <v>0</v>
      </c>
      <c r="O192" s="239"/>
      <c r="P192" s="239"/>
      <c r="Q192" s="239"/>
      <c r="R192" s="134"/>
      <c r="T192" s="164" t="s">
        <v>5</v>
      </c>
      <c r="U192" s="43" t="s">
        <v>40</v>
      </c>
      <c r="V192" s="35"/>
      <c r="W192" s="165">
        <f>V192*K192</f>
        <v>0</v>
      </c>
      <c r="X192" s="165">
        <v>0</v>
      </c>
      <c r="Y192" s="165">
        <f>X192*K192</f>
        <v>0</v>
      </c>
      <c r="Z192" s="165">
        <v>0</v>
      </c>
      <c r="AA192" s="166">
        <f>Z192*K192</f>
        <v>0</v>
      </c>
      <c r="AR192" s="18" t="s">
        <v>168</v>
      </c>
      <c r="AT192" s="18" t="s">
        <v>164</v>
      </c>
      <c r="AU192" s="18" t="s">
        <v>111</v>
      </c>
      <c r="AY192" s="18" t="s">
        <v>162</v>
      </c>
      <c r="BE192" s="105">
        <f>IF(U192="základní",N192,0)</f>
        <v>0</v>
      </c>
      <c r="BF192" s="105">
        <f>IF(U192="snížená",N192,0)</f>
        <v>0</v>
      </c>
      <c r="BG192" s="105">
        <f>IF(U192="zákl. přenesená",N192,0)</f>
        <v>0</v>
      </c>
      <c r="BH192" s="105">
        <f>IF(U192="sníž. přenesená",N192,0)</f>
        <v>0</v>
      </c>
      <c r="BI192" s="105">
        <f>IF(U192="nulová",N192,0)</f>
        <v>0</v>
      </c>
      <c r="BJ192" s="18" t="s">
        <v>83</v>
      </c>
      <c r="BK192" s="105">
        <f>ROUND(L192*K192,2)</f>
        <v>0</v>
      </c>
      <c r="BL192" s="18" t="s">
        <v>168</v>
      </c>
      <c r="BM192" s="18" t="s">
        <v>366</v>
      </c>
    </row>
    <row r="193" spans="2:65" s="1" customFormat="1" ht="25.5" customHeight="1">
      <c r="B193" s="131"/>
      <c r="C193" s="160" t="s">
        <v>367</v>
      </c>
      <c r="D193" s="160" t="s">
        <v>164</v>
      </c>
      <c r="E193" s="161" t="s">
        <v>368</v>
      </c>
      <c r="F193" s="238" t="s">
        <v>369</v>
      </c>
      <c r="G193" s="238"/>
      <c r="H193" s="238"/>
      <c r="I193" s="238"/>
      <c r="J193" s="162" t="s">
        <v>211</v>
      </c>
      <c r="K193" s="163">
        <v>10192.82</v>
      </c>
      <c r="L193" s="224">
        <v>0</v>
      </c>
      <c r="M193" s="224"/>
      <c r="N193" s="239">
        <f>ROUND(L193*K193,2)</f>
        <v>0</v>
      </c>
      <c r="O193" s="239"/>
      <c r="P193" s="239"/>
      <c r="Q193" s="239"/>
      <c r="R193" s="134"/>
      <c r="T193" s="164" t="s">
        <v>5</v>
      </c>
      <c r="U193" s="43" t="s">
        <v>40</v>
      </c>
      <c r="V193" s="35"/>
      <c r="W193" s="165">
        <f>V193*K193</f>
        <v>0</v>
      </c>
      <c r="X193" s="165">
        <v>0</v>
      </c>
      <c r="Y193" s="165">
        <f>X193*K193</f>
        <v>0</v>
      </c>
      <c r="Z193" s="165">
        <v>0</v>
      </c>
      <c r="AA193" s="166">
        <f>Z193*K193</f>
        <v>0</v>
      </c>
      <c r="AR193" s="18" t="s">
        <v>168</v>
      </c>
      <c r="AT193" s="18" t="s">
        <v>164</v>
      </c>
      <c r="AU193" s="18" t="s">
        <v>111</v>
      </c>
      <c r="AY193" s="18" t="s">
        <v>162</v>
      </c>
      <c r="BE193" s="105">
        <f>IF(U193="základní",N193,0)</f>
        <v>0</v>
      </c>
      <c r="BF193" s="105">
        <f>IF(U193="snížená",N193,0)</f>
        <v>0</v>
      </c>
      <c r="BG193" s="105">
        <f>IF(U193="zákl. přenesená",N193,0)</f>
        <v>0</v>
      </c>
      <c r="BH193" s="105">
        <f>IF(U193="sníž. přenesená",N193,0)</f>
        <v>0</v>
      </c>
      <c r="BI193" s="105">
        <f>IF(U193="nulová",N193,0)</f>
        <v>0</v>
      </c>
      <c r="BJ193" s="18" t="s">
        <v>83</v>
      </c>
      <c r="BK193" s="105">
        <f>ROUND(L193*K193,2)</f>
        <v>0</v>
      </c>
      <c r="BL193" s="18" t="s">
        <v>168</v>
      </c>
      <c r="BM193" s="18" t="s">
        <v>370</v>
      </c>
    </row>
    <row r="194" spans="2:65" s="1" customFormat="1" ht="25.5" customHeight="1">
      <c r="B194" s="131"/>
      <c r="C194" s="160" t="s">
        <v>371</v>
      </c>
      <c r="D194" s="160" t="s">
        <v>164</v>
      </c>
      <c r="E194" s="161" t="s">
        <v>372</v>
      </c>
      <c r="F194" s="238" t="s">
        <v>373</v>
      </c>
      <c r="G194" s="238"/>
      <c r="H194" s="238"/>
      <c r="I194" s="238"/>
      <c r="J194" s="162" t="s">
        <v>211</v>
      </c>
      <c r="K194" s="163">
        <v>1019.282</v>
      </c>
      <c r="L194" s="224">
        <v>0</v>
      </c>
      <c r="M194" s="224"/>
      <c r="N194" s="239">
        <f>ROUND(L194*K194,2)</f>
        <v>0</v>
      </c>
      <c r="O194" s="239"/>
      <c r="P194" s="239"/>
      <c r="Q194" s="239"/>
      <c r="R194" s="134"/>
      <c r="T194" s="164" t="s">
        <v>5</v>
      </c>
      <c r="U194" s="43" t="s">
        <v>40</v>
      </c>
      <c r="V194" s="35"/>
      <c r="W194" s="165">
        <f>V194*K194</f>
        <v>0</v>
      </c>
      <c r="X194" s="165">
        <v>0</v>
      </c>
      <c r="Y194" s="165">
        <f>X194*K194</f>
        <v>0</v>
      </c>
      <c r="Z194" s="165">
        <v>0</v>
      </c>
      <c r="AA194" s="166">
        <f>Z194*K194</f>
        <v>0</v>
      </c>
      <c r="AR194" s="18" t="s">
        <v>168</v>
      </c>
      <c r="AT194" s="18" t="s">
        <v>164</v>
      </c>
      <c r="AU194" s="18" t="s">
        <v>111</v>
      </c>
      <c r="AY194" s="18" t="s">
        <v>162</v>
      </c>
      <c r="BE194" s="105">
        <f>IF(U194="základní",N194,0)</f>
        <v>0</v>
      </c>
      <c r="BF194" s="105">
        <f>IF(U194="snížená",N194,0)</f>
        <v>0</v>
      </c>
      <c r="BG194" s="105">
        <f>IF(U194="zákl. přenesená",N194,0)</f>
        <v>0</v>
      </c>
      <c r="BH194" s="105">
        <f>IF(U194="sníž. přenesená",N194,0)</f>
        <v>0</v>
      </c>
      <c r="BI194" s="105">
        <f>IF(U194="nulová",N194,0)</f>
        <v>0</v>
      </c>
      <c r="BJ194" s="18" t="s">
        <v>83</v>
      </c>
      <c r="BK194" s="105">
        <f>ROUND(L194*K194,2)</f>
        <v>0</v>
      </c>
      <c r="BL194" s="18" t="s">
        <v>168</v>
      </c>
      <c r="BM194" s="18" t="s">
        <v>374</v>
      </c>
    </row>
    <row r="195" spans="2:65" s="1" customFormat="1" ht="25.5" customHeight="1">
      <c r="B195" s="131"/>
      <c r="C195" s="160" t="s">
        <v>375</v>
      </c>
      <c r="D195" s="160" t="s">
        <v>164</v>
      </c>
      <c r="E195" s="161" t="s">
        <v>376</v>
      </c>
      <c r="F195" s="238" t="s">
        <v>377</v>
      </c>
      <c r="G195" s="238"/>
      <c r="H195" s="238"/>
      <c r="I195" s="238"/>
      <c r="J195" s="162" t="s">
        <v>211</v>
      </c>
      <c r="K195" s="163">
        <v>1019.282</v>
      </c>
      <c r="L195" s="224">
        <v>0</v>
      </c>
      <c r="M195" s="224"/>
      <c r="N195" s="239">
        <f>ROUND(L195*K195,2)</f>
        <v>0</v>
      </c>
      <c r="O195" s="239"/>
      <c r="P195" s="239"/>
      <c r="Q195" s="239"/>
      <c r="R195" s="134"/>
      <c r="T195" s="164" t="s">
        <v>5</v>
      </c>
      <c r="U195" s="43" t="s">
        <v>40</v>
      </c>
      <c r="V195" s="35"/>
      <c r="W195" s="165">
        <f>V195*K195</f>
        <v>0</v>
      </c>
      <c r="X195" s="165">
        <v>0</v>
      </c>
      <c r="Y195" s="165">
        <f>X195*K195</f>
        <v>0</v>
      </c>
      <c r="Z195" s="165">
        <v>0</v>
      </c>
      <c r="AA195" s="166">
        <f>Z195*K195</f>
        <v>0</v>
      </c>
      <c r="AR195" s="18" t="s">
        <v>168</v>
      </c>
      <c r="AT195" s="18" t="s">
        <v>164</v>
      </c>
      <c r="AU195" s="18" t="s">
        <v>111</v>
      </c>
      <c r="AY195" s="18" t="s">
        <v>162</v>
      </c>
      <c r="BE195" s="105">
        <f>IF(U195="základní",N195,0)</f>
        <v>0</v>
      </c>
      <c r="BF195" s="105">
        <f>IF(U195="snížená",N195,0)</f>
        <v>0</v>
      </c>
      <c r="BG195" s="105">
        <f>IF(U195="zákl. přenesená",N195,0)</f>
        <v>0</v>
      </c>
      <c r="BH195" s="105">
        <f>IF(U195="sníž. přenesená",N195,0)</f>
        <v>0</v>
      </c>
      <c r="BI195" s="105">
        <f>IF(U195="nulová",N195,0)</f>
        <v>0</v>
      </c>
      <c r="BJ195" s="18" t="s">
        <v>83</v>
      </c>
      <c r="BK195" s="105">
        <f>ROUND(L195*K195,2)</f>
        <v>0</v>
      </c>
      <c r="BL195" s="18" t="s">
        <v>168</v>
      </c>
      <c r="BM195" s="18" t="s">
        <v>378</v>
      </c>
    </row>
    <row r="196" spans="2:65" s="9" customFormat="1" ht="29.85" customHeight="1">
      <c r="B196" s="149"/>
      <c r="C196" s="150"/>
      <c r="D196" s="159" t="s">
        <v>130</v>
      </c>
      <c r="E196" s="159"/>
      <c r="F196" s="159"/>
      <c r="G196" s="159"/>
      <c r="H196" s="159"/>
      <c r="I196" s="159"/>
      <c r="J196" s="159"/>
      <c r="K196" s="159"/>
      <c r="L196" s="159"/>
      <c r="M196" s="159"/>
      <c r="N196" s="232">
        <f>BK196</f>
        <v>0</v>
      </c>
      <c r="O196" s="233"/>
      <c r="P196" s="233"/>
      <c r="Q196" s="233"/>
      <c r="R196" s="152"/>
      <c r="T196" s="153"/>
      <c r="U196" s="150"/>
      <c r="V196" s="150"/>
      <c r="W196" s="154">
        <f>W197</f>
        <v>0</v>
      </c>
      <c r="X196" s="150"/>
      <c r="Y196" s="154">
        <f>Y197</f>
        <v>0</v>
      </c>
      <c r="Z196" s="150"/>
      <c r="AA196" s="155">
        <f>AA197</f>
        <v>0</v>
      </c>
      <c r="AR196" s="156" t="s">
        <v>83</v>
      </c>
      <c r="AT196" s="157" t="s">
        <v>74</v>
      </c>
      <c r="AU196" s="157" t="s">
        <v>83</v>
      </c>
      <c r="AY196" s="156" t="s">
        <v>162</v>
      </c>
      <c r="BK196" s="158">
        <f>BK197</f>
        <v>0</v>
      </c>
    </row>
    <row r="197" spans="2:65" s="1" customFormat="1" ht="25.5" customHeight="1">
      <c r="B197" s="131"/>
      <c r="C197" s="160" t="s">
        <v>379</v>
      </c>
      <c r="D197" s="160" t="s">
        <v>164</v>
      </c>
      <c r="E197" s="161" t="s">
        <v>380</v>
      </c>
      <c r="F197" s="238" t="s">
        <v>381</v>
      </c>
      <c r="G197" s="238"/>
      <c r="H197" s="238"/>
      <c r="I197" s="238"/>
      <c r="J197" s="162" t="s">
        <v>211</v>
      </c>
      <c r="K197" s="163">
        <v>2951</v>
      </c>
      <c r="L197" s="224">
        <v>0</v>
      </c>
      <c r="M197" s="224"/>
      <c r="N197" s="239">
        <f>ROUND(L197*K197,2)</f>
        <v>0</v>
      </c>
      <c r="O197" s="239"/>
      <c r="P197" s="239"/>
      <c r="Q197" s="239"/>
      <c r="R197" s="134"/>
      <c r="T197" s="164" t="s">
        <v>5</v>
      </c>
      <c r="U197" s="43" t="s">
        <v>40</v>
      </c>
      <c r="V197" s="35"/>
      <c r="W197" s="165">
        <f>V197*K197</f>
        <v>0</v>
      </c>
      <c r="X197" s="165">
        <v>0</v>
      </c>
      <c r="Y197" s="165">
        <f>X197*K197</f>
        <v>0</v>
      </c>
      <c r="Z197" s="165">
        <v>0</v>
      </c>
      <c r="AA197" s="166">
        <f>Z197*K197</f>
        <v>0</v>
      </c>
      <c r="AR197" s="18" t="s">
        <v>168</v>
      </c>
      <c r="AT197" s="18" t="s">
        <v>164</v>
      </c>
      <c r="AU197" s="18" t="s">
        <v>111</v>
      </c>
      <c r="AY197" s="18" t="s">
        <v>162</v>
      </c>
      <c r="BE197" s="105">
        <f>IF(U197="základní",N197,0)</f>
        <v>0</v>
      </c>
      <c r="BF197" s="105">
        <f>IF(U197="snížená",N197,0)</f>
        <v>0</v>
      </c>
      <c r="BG197" s="105">
        <f>IF(U197="zákl. přenesená",N197,0)</f>
        <v>0</v>
      </c>
      <c r="BH197" s="105">
        <f>IF(U197="sníž. přenesená",N197,0)</f>
        <v>0</v>
      </c>
      <c r="BI197" s="105">
        <f>IF(U197="nulová",N197,0)</f>
        <v>0</v>
      </c>
      <c r="BJ197" s="18" t="s">
        <v>83</v>
      </c>
      <c r="BK197" s="105">
        <f>ROUND(L197*K197,2)</f>
        <v>0</v>
      </c>
      <c r="BL197" s="18" t="s">
        <v>168</v>
      </c>
      <c r="BM197" s="18" t="s">
        <v>382</v>
      </c>
    </row>
    <row r="198" spans="2:65" s="9" customFormat="1" ht="37.35" customHeight="1">
      <c r="B198" s="149"/>
      <c r="C198" s="150"/>
      <c r="D198" s="151" t="s">
        <v>131</v>
      </c>
      <c r="E198" s="151"/>
      <c r="F198" s="151"/>
      <c r="G198" s="151"/>
      <c r="H198" s="151"/>
      <c r="I198" s="151"/>
      <c r="J198" s="151"/>
      <c r="K198" s="151"/>
      <c r="L198" s="151"/>
      <c r="M198" s="151"/>
      <c r="N198" s="234">
        <f>BK198</f>
        <v>0</v>
      </c>
      <c r="O198" s="235"/>
      <c r="P198" s="235"/>
      <c r="Q198" s="235"/>
      <c r="R198" s="152"/>
      <c r="T198" s="153"/>
      <c r="U198" s="150"/>
      <c r="V198" s="150"/>
      <c r="W198" s="154">
        <f>W199+W203+W209+W216</f>
        <v>0</v>
      </c>
      <c r="X198" s="150"/>
      <c r="Y198" s="154">
        <f>Y199+Y203+Y209+Y216</f>
        <v>19.906459099999999</v>
      </c>
      <c r="Z198" s="150"/>
      <c r="AA198" s="155">
        <f>AA199+AA203+AA209+AA216</f>
        <v>0</v>
      </c>
      <c r="AR198" s="156" t="s">
        <v>111</v>
      </c>
      <c r="AT198" s="157" t="s">
        <v>74</v>
      </c>
      <c r="AU198" s="157" t="s">
        <v>75</v>
      </c>
      <c r="AY198" s="156" t="s">
        <v>162</v>
      </c>
      <c r="BK198" s="158">
        <f>BK199+BK203+BK209+BK216</f>
        <v>0</v>
      </c>
    </row>
    <row r="199" spans="2:65" s="9" customFormat="1" ht="19.899999999999999" customHeight="1">
      <c r="B199" s="149"/>
      <c r="C199" s="150"/>
      <c r="D199" s="159" t="s">
        <v>132</v>
      </c>
      <c r="E199" s="159"/>
      <c r="F199" s="159"/>
      <c r="G199" s="159"/>
      <c r="H199" s="159"/>
      <c r="I199" s="159"/>
      <c r="J199" s="159"/>
      <c r="K199" s="159"/>
      <c r="L199" s="159"/>
      <c r="M199" s="159"/>
      <c r="N199" s="230">
        <f>BK199</f>
        <v>0</v>
      </c>
      <c r="O199" s="231"/>
      <c r="P199" s="231"/>
      <c r="Q199" s="231"/>
      <c r="R199" s="152"/>
      <c r="T199" s="153"/>
      <c r="U199" s="150"/>
      <c r="V199" s="150"/>
      <c r="W199" s="154">
        <f>SUM(W200:W202)</f>
        <v>0</v>
      </c>
      <c r="X199" s="150"/>
      <c r="Y199" s="154">
        <f>SUM(Y200:Y202)</f>
        <v>0</v>
      </c>
      <c r="Z199" s="150"/>
      <c r="AA199" s="155">
        <f>SUM(AA200:AA202)</f>
        <v>0</v>
      </c>
      <c r="AR199" s="156" t="s">
        <v>111</v>
      </c>
      <c r="AT199" s="157" t="s">
        <v>74</v>
      </c>
      <c r="AU199" s="157" t="s">
        <v>83</v>
      </c>
      <c r="AY199" s="156" t="s">
        <v>162</v>
      </c>
      <c r="BK199" s="158">
        <f>SUM(BK200:BK202)</f>
        <v>0</v>
      </c>
    </row>
    <row r="200" spans="2:65" s="1" customFormat="1" ht="38.25" customHeight="1">
      <c r="B200" s="131"/>
      <c r="C200" s="160" t="s">
        <v>383</v>
      </c>
      <c r="D200" s="160" t="s">
        <v>164</v>
      </c>
      <c r="E200" s="161" t="s">
        <v>384</v>
      </c>
      <c r="F200" s="238" t="s">
        <v>385</v>
      </c>
      <c r="G200" s="238"/>
      <c r="H200" s="238"/>
      <c r="I200" s="238"/>
      <c r="J200" s="162" t="s">
        <v>167</v>
      </c>
      <c r="K200" s="163">
        <v>1664</v>
      </c>
      <c r="L200" s="224">
        <v>0</v>
      </c>
      <c r="M200" s="224"/>
      <c r="N200" s="239">
        <f>ROUND(L200*K200,2)</f>
        <v>0</v>
      </c>
      <c r="O200" s="239"/>
      <c r="P200" s="239"/>
      <c r="Q200" s="239"/>
      <c r="R200" s="134"/>
      <c r="T200" s="164" t="s">
        <v>5</v>
      </c>
      <c r="U200" s="43" t="s">
        <v>40</v>
      </c>
      <c r="V200" s="35"/>
      <c r="W200" s="165">
        <f>V200*K200</f>
        <v>0</v>
      </c>
      <c r="X200" s="165">
        <v>0</v>
      </c>
      <c r="Y200" s="165">
        <f>X200*K200</f>
        <v>0</v>
      </c>
      <c r="Z200" s="165">
        <v>0</v>
      </c>
      <c r="AA200" s="166">
        <f>Z200*K200</f>
        <v>0</v>
      </c>
      <c r="AR200" s="18" t="s">
        <v>282</v>
      </c>
      <c r="AT200" s="18" t="s">
        <v>164</v>
      </c>
      <c r="AU200" s="18" t="s">
        <v>111</v>
      </c>
      <c r="AY200" s="18" t="s">
        <v>162</v>
      </c>
      <c r="BE200" s="105">
        <f>IF(U200="základní",N200,0)</f>
        <v>0</v>
      </c>
      <c r="BF200" s="105">
        <f>IF(U200="snížená",N200,0)</f>
        <v>0</v>
      </c>
      <c r="BG200" s="105">
        <f>IF(U200="zákl. přenesená",N200,0)</f>
        <v>0</v>
      </c>
      <c r="BH200" s="105">
        <f>IF(U200="sníž. přenesená",N200,0)</f>
        <v>0</v>
      </c>
      <c r="BI200" s="105">
        <f>IF(U200="nulová",N200,0)</f>
        <v>0</v>
      </c>
      <c r="BJ200" s="18" t="s">
        <v>83</v>
      </c>
      <c r="BK200" s="105">
        <f>ROUND(L200*K200,2)</f>
        <v>0</v>
      </c>
      <c r="BL200" s="18" t="s">
        <v>282</v>
      </c>
      <c r="BM200" s="18" t="s">
        <v>386</v>
      </c>
    </row>
    <row r="201" spans="2:65" s="1" customFormat="1" ht="38.25" customHeight="1">
      <c r="B201" s="131"/>
      <c r="C201" s="160" t="s">
        <v>387</v>
      </c>
      <c r="D201" s="160" t="s">
        <v>164</v>
      </c>
      <c r="E201" s="161" t="s">
        <v>388</v>
      </c>
      <c r="F201" s="238" t="s">
        <v>389</v>
      </c>
      <c r="G201" s="238"/>
      <c r="H201" s="238"/>
      <c r="I201" s="238"/>
      <c r="J201" s="162" t="s">
        <v>167</v>
      </c>
      <c r="K201" s="163">
        <v>490.93</v>
      </c>
      <c r="L201" s="224">
        <v>0</v>
      </c>
      <c r="M201" s="224"/>
      <c r="N201" s="239">
        <f>ROUND(L201*K201,2)</f>
        <v>0</v>
      </c>
      <c r="O201" s="239"/>
      <c r="P201" s="239"/>
      <c r="Q201" s="239"/>
      <c r="R201" s="134"/>
      <c r="T201" s="164" t="s">
        <v>5</v>
      </c>
      <c r="U201" s="43" t="s">
        <v>40</v>
      </c>
      <c r="V201" s="35"/>
      <c r="W201" s="165">
        <f>V201*K201</f>
        <v>0</v>
      </c>
      <c r="X201" s="165">
        <v>0</v>
      </c>
      <c r="Y201" s="165">
        <f>X201*K201</f>
        <v>0</v>
      </c>
      <c r="Z201" s="165">
        <v>0</v>
      </c>
      <c r="AA201" s="166">
        <f>Z201*K201</f>
        <v>0</v>
      </c>
      <c r="AR201" s="18" t="s">
        <v>282</v>
      </c>
      <c r="AT201" s="18" t="s">
        <v>164</v>
      </c>
      <c r="AU201" s="18" t="s">
        <v>111</v>
      </c>
      <c r="AY201" s="18" t="s">
        <v>162</v>
      </c>
      <c r="BE201" s="105">
        <f>IF(U201="základní",N201,0)</f>
        <v>0</v>
      </c>
      <c r="BF201" s="105">
        <f>IF(U201="snížená",N201,0)</f>
        <v>0</v>
      </c>
      <c r="BG201" s="105">
        <f>IF(U201="zákl. přenesená",N201,0)</f>
        <v>0</v>
      </c>
      <c r="BH201" s="105">
        <f>IF(U201="sníž. přenesená",N201,0)</f>
        <v>0</v>
      </c>
      <c r="BI201" s="105">
        <f>IF(U201="nulová",N201,0)</f>
        <v>0</v>
      </c>
      <c r="BJ201" s="18" t="s">
        <v>83</v>
      </c>
      <c r="BK201" s="105">
        <f>ROUND(L201*K201,2)</f>
        <v>0</v>
      </c>
      <c r="BL201" s="18" t="s">
        <v>282</v>
      </c>
      <c r="BM201" s="18" t="s">
        <v>390</v>
      </c>
    </row>
    <row r="202" spans="2:65" s="1" customFormat="1" ht="38.25" customHeight="1">
      <c r="B202" s="131"/>
      <c r="C202" s="160" t="s">
        <v>391</v>
      </c>
      <c r="D202" s="160" t="s">
        <v>164</v>
      </c>
      <c r="E202" s="161" t="s">
        <v>392</v>
      </c>
      <c r="F202" s="238" t="s">
        <v>393</v>
      </c>
      <c r="G202" s="238"/>
      <c r="H202" s="238"/>
      <c r="I202" s="238"/>
      <c r="J202" s="162" t="s">
        <v>394</v>
      </c>
      <c r="K202" s="171">
        <v>0</v>
      </c>
      <c r="L202" s="224">
        <v>0</v>
      </c>
      <c r="M202" s="224"/>
      <c r="N202" s="239">
        <f>ROUND(L202*K202,2)</f>
        <v>0</v>
      </c>
      <c r="O202" s="239"/>
      <c r="P202" s="239"/>
      <c r="Q202" s="239"/>
      <c r="R202" s="134"/>
      <c r="T202" s="164" t="s">
        <v>5</v>
      </c>
      <c r="U202" s="43" t="s">
        <v>40</v>
      </c>
      <c r="V202" s="35"/>
      <c r="W202" s="165">
        <f>V202*K202</f>
        <v>0</v>
      </c>
      <c r="X202" s="165">
        <v>0</v>
      </c>
      <c r="Y202" s="165">
        <f>X202*K202</f>
        <v>0</v>
      </c>
      <c r="Z202" s="165">
        <v>0</v>
      </c>
      <c r="AA202" s="166">
        <f>Z202*K202</f>
        <v>0</v>
      </c>
      <c r="AR202" s="18" t="s">
        <v>282</v>
      </c>
      <c r="AT202" s="18" t="s">
        <v>164</v>
      </c>
      <c r="AU202" s="18" t="s">
        <v>111</v>
      </c>
      <c r="AY202" s="18" t="s">
        <v>162</v>
      </c>
      <c r="BE202" s="105">
        <f>IF(U202="základní",N202,0)</f>
        <v>0</v>
      </c>
      <c r="BF202" s="105">
        <f>IF(U202="snížená",N202,0)</f>
        <v>0</v>
      </c>
      <c r="BG202" s="105">
        <f>IF(U202="zákl. přenesená",N202,0)</f>
        <v>0</v>
      </c>
      <c r="BH202" s="105">
        <f>IF(U202="sníž. přenesená",N202,0)</f>
        <v>0</v>
      </c>
      <c r="BI202" s="105">
        <f>IF(U202="nulová",N202,0)</f>
        <v>0</v>
      </c>
      <c r="BJ202" s="18" t="s">
        <v>83</v>
      </c>
      <c r="BK202" s="105">
        <f>ROUND(L202*K202,2)</f>
        <v>0</v>
      </c>
      <c r="BL202" s="18" t="s">
        <v>282</v>
      </c>
      <c r="BM202" s="18" t="s">
        <v>395</v>
      </c>
    </row>
    <row r="203" spans="2:65" s="9" customFormat="1" ht="29.85" customHeight="1">
      <c r="B203" s="149"/>
      <c r="C203" s="150"/>
      <c r="D203" s="159" t="s">
        <v>133</v>
      </c>
      <c r="E203" s="159"/>
      <c r="F203" s="159"/>
      <c r="G203" s="159"/>
      <c r="H203" s="159"/>
      <c r="I203" s="159"/>
      <c r="J203" s="159"/>
      <c r="K203" s="159"/>
      <c r="L203" s="159"/>
      <c r="M203" s="159"/>
      <c r="N203" s="232">
        <f>BK203</f>
        <v>0</v>
      </c>
      <c r="O203" s="233"/>
      <c r="P203" s="233"/>
      <c r="Q203" s="233"/>
      <c r="R203" s="152"/>
      <c r="T203" s="153"/>
      <c r="U203" s="150"/>
      <c r="V203" s="150"/>
      <c r="W203" s="154">
        <f>SUM(W204:W208)</f>
        <v>0</v>
      </c>
      <c r="X203" s="150"/>
      <c r="Y203" s="154">
        <f>SUM(Y204:Y208)</f>
        <v>1.3337312000000001</v>
      </c>
      <c r="Z203" s="150"/>
      <c r="AA203" s="155">
        <f>SUM(AA204:AA208)</f>
        <v>0</v>
      </c>
      <c r="AR203" s="156" t="s">
        <v>111</v>
      </c>
      <c r="AT203" s="157" t="s">
        <v>74</v>
      </c>
      <c r="AU203" s="157" t="s">
        <v>83</v>
      </c>
      <c r="AY203" s="156" t="s">
        <v>162</v>
      </c>
      <c r="BK203" s="158">
        <f>SUM(BK204:BK208)</f>
        <v>0</v>
      </c>
    </row>
    <row r="204" spans="2:65" s="1" customFormat="1" ht="38.25" customHeight="1">
      <c r="B204" s="131"/>
      <c r="C204" s="160" t="s">
        <v>396</v>
      </c>
      <c r="D204" s="160" t="s">
        <v>164</v>
      </c>
      <c r="E204" s="161" t="s">
        <v>397</v>
      </c>
      <c r="F204" s="238" t="s">
        <v>398</v>
      </c>
      <c r="G204" s="238"/>
      <c r="H204" s="238"/>
      <c r="I204" s="238"/>
      <c r="J204" s="162" t="s">
        <v>254</v>
      </c>
      <c r="K204" s="163">
        <v>31.4</v>
      </c>
      <c r="L204" s="224">
        <v>0</v>
      </c>
      <c r="M204" s="224"/>
      <c r="N204" s="239">
        <f>ROUND(L204*K204,2)</f>
        <v>0</v>
      </c>
      <c r="O204" s="239"/>
      <c r="P204" s="239"/>
      <c r="Q204" s="239"/>
      <c r="R204" s="134"/>
      <c r="T204" s="164" t="s">
        <v>5</v>
      </c>
      <c r="U204" s="43" t="s">
        <v>40</v>
      </c>
      <c r="V204" s="35"/>
      <c r="W204" s="165">
        <f>V204*K204</f>
        <v>0</v>
      </c>
      <c r="X204" s="165">
        <v>6.0899999999999999E-3</v>
      </c>
      <c r="Y204" s="165">
        <f>X204*K204</f>
        <v>0.19122599999999998</v>
      </c>
      <c r="Z204" s="165">
        <v>0</v>
      </c>
      <c r="AA204" s="166">
        <f>Z204*K204</f>
        <v>0</v>
      </c>
      <c r="AR204" s="18" t="s">
        <v>282</v>
      </c>
      <c r="AT204" s="18" t="s">
        <v>164</v>
      </c>
      <c r="AU204" s="18" t="s">
        <v>111</v>
      </c>
      <c r="AY204" s="18" t="s">
        <v>162</v>
      </c>
      <c r="BE204" s="105">
        <f>IF(U204="základní",N204,0)</f>
        <v>0</v>
      </c>
      <c r="BF204" s="105">
        <f>IF(U204="snížená",N204,0)</f>
        <v>0</v>
      </c>
      <c r="BG204" s="105">
        <f>IF(U204="zákl. přenesená",N204,0)</f>
        <v>0</v>
      </c>
      <c r="BH204" s="105">
        <f>IF(U204="sníž. přenesená",N204,0)</f>
        <v>0</v>
      </c>
      <c r="BI204" s="105">
        <f>IF(U204="nulová",N204,0)</f>
        <v>0</v>
      </c>
      <c r="BJ204" s="18" t="s">
        <v>83</v>
      </c>
      <c r="BK204" s="105">
        <f>ROUND(L204*K204,2)</f>
        <v>0</v>
      </c>
      <c r="BL204" s="18" t="s">
        <v>282</v>
      </c>
      <c r="BM204" s="18" t="s">
        <v>399</v>
      </c>
    </row>
    <row r="205" spans="2:65" s="1" customFormat="1" ht="38.25" customHeight="1">
      <c r="B205" s="131"/>
      <c r="C205" s="160" t="s">
        <v>400</v>
      </c>
      <c r="D205" s="160" t="s">
        <v>164</v>
      </c>
      <c r="E205" s="161" t="s">
        <v>401</v>
      </c>
      <c r="F205" s="238" t="s">
        <v>402</v>
      </c>
      <c r="G205" s="238"/>
      <c r="H205" s="238"/>
      <c r="I205" s="238"/>
      <c r="J205" s="162" t="s">
        <v>254</v>
      </c>
      <c r="K205" s="163">
        <v>31.4</v>
      </c>
      <c r="L205" s="224">
        <v>0</v>
      </c>
      <c r="M205" s="224"/>
      <c r="N205" s="239">
        <f>ROUND(L205*K205,2)</f>
        <v>0</v>
      </c>
      <c r="O205" s="239"/>
      <c r="P205" s="239"/>
      <c r="Q205" s="239"/>
      <c r="R205" s="134"/>
      <c r="T205" s="164" t="s">
        <v>5</v>
      </c>
      <c r="U205" s="43" t="s">
        <v>40</v>
      </c>
      <c r="V205" s="35"/>
      <c r="W205" s="165">
        <f>V205*K205</f>
        <v>0</v>
      </c>
      <c r="X205" s="165">
        <v>2.3810000000000001E-2</v>
      </c>
      <c r="Y205" s="165">
        <f>X205*K205</f>
        <v>0.74763400000000002</v>
      </c>
      <c r="Z205" s="165">
        <v>0</v>
      </c>
      <c r="AA205" s="166">
        <f>Z205*K205</f>
        <v>0</v>
      </c>
      <c r="AR205" s="18" t="s">
        <v>282</v>
      </c>
      <c r="AT205" s="18" t="s">
        <v>164</v>
      </c>
      <c r="AU205" s="18" t="s">
        <v>111</v>
      </c>
      <c r="AY205" s="18" t="s">
        <v>162</v>
      </c>
      <c r="BE205" s="105">
        <f>IF(U205="základní",N205,0)</f>
        <v>0</v>
      </c>
      <c r="BF205" s="105">
        <f>IF(U205="snížená",N205,0)</f>
        <v>0</v>
      </c>
      <c r="BG205" s="105">
        <f>IF(U205="zákl. přenesená",N205,0)</f>
        <v>0</v>
      </c>
      <c r="BH205" s="105">
        <f>IF(U205="sníž. přenesená",N205,0)</f>
        <v>0</v>
      </c>
      <c r="BI205" s="105">
        <f>IF(U205="nulová",N205,0)</f>
        <v>0</v>
      </c>
      <c r="BJ205" s="18" t="s">
        <v>83</v>
      </c>
      <c r="BK205" s="105">
        <f>ROUND(L205*K205,2)</f>
        <v>0</v>
      </c>
      <c r="BL205" s="18" t="s">
        <v>282</v>
      </c>
      <c r="BM205" s="18" t="s">
        <v>403</v>
      </c>
    </row>
    <row r="206" spans="2:65" s="1" customFormat="1" ht="38.25" customHeight="1">
      <c r="B206" s="131"/>
      <c r="C206" s="160" t="s">
        <v>404</v>
      </c>
      <c r="D206" s="160" t="s">
        <v>164</v>
      </c>
      <c r="E206" s="161" t="s">
        <v>405</v>
      </c>
      <c r="F206" s="238" t="s">
        <v>406</v>
      </c>
      <c r="G206" s="238"/>
      <c r="H206" s="238"/>
      <c r="I206" s="238"/>
      <c r="J206" s="162" t="s">
        <v>254</v>
      </c>
      <c r="K206" s="163">
        <v>31.4</v>
      </c>
      <c r="L206" s="224">
        <v>0</v>
      </c>
      <c r="M206" s="224"/>
      <c r="N206" s="239">
        <f>ROUND(L206*K206,2)</f>
        <v>0</v>
      </c>
      <c r="O206" s="239"/>
      <c r="P206" s="239"/>
      <c r="Q206" s="239"/>
      <c r="R206" s="134"/>
      <c r="T206" s="164" t="s">
        <v>5</v>
      </c>
      <c r="U206" s="43" t="s">
        <v>40</v>
      </c>
      <c r="V206" s="35"/>
      <c r="W206" s="165">
        <f>V206*K206</f>
        <v>0</v>
      </c>
      <c r="X206" s="165">
        <v>8.2400000000000008E-3</v>
      </c>
      <c r="Y206" s="165">
        <f>X206*K206</f>
        <v>0.25873600000000002</v>
      </c>
      <c r="Z206" s="165">
        <v>0</v>
      </c>
      <c r="AA206" s="166">
        <f>Z206*K206</f>
        <v>0</v>
      </c>
      <c r="AR206" s="18" t="s">
        <v>282</v>
      </c>
      <c r="AT206" s="18" t="s">
        <v>164</v>
      </c>
      <c r="AU206" s="18" t="s">
        <v>111</v>
      </c>
      <c r="AY206" s="18" t="s">
        <v>162</v>
      </c>
      <c r="BE206" s="105">
        <f>IF(U206="základní",N206,0)</f>
        <v>0</v>
      </c>
      <c r="BF206" s="105">
        <f>IF(U206="snížená",N206,0)</f>
        <v>0</v>
      </c>
      <c r="BG206" s="105">
        <f>IF(U206="zákl. přenesená",N206,0)</f>
        <v>0</v>
      </c>
      <c r="BH206" s="105">
        <f>IF(U206="sníž. přenesená",N206,0)</f>
        <v>0</v>
      </c>
      <c r="BI206" s="105">
        <f>IF(U206="nulová",N206,0)</f>
        <v>0</v>
      </c>
      <c r="BJ206" s="18" t="s">
        <v>83</v>
      </c>
      <c r="BK206" s="105">
        <f>ROUND(L206*K206,2)</f>
        <v>0</v>
      </c>
      <c r="BL206" s="18" t="s">
        <v>282</v>
      </c>
      <c r="BM206" s="18" t="s">
        <v>407</v>
      </c>
    </row>
    <row r="207" spans="2:65" s="1" customFormat="1" ht="38.25" customHeight="1">
      <c r="B207" s="131"/>
      <c r="C207" s="160" t="s">
        <v>408</v>
      </c>
      <c r="D207" s="160" t="s">
        <v>164</v>
      </c>
      <c r="E207" s="161" t="s">
        <v>409</v>
      </c>
      <c r="F207" s="238" t="s">
        <v>410</v>
      </c>
      <c r="G207" s="238"/>
      <c r="H207" s="238"/>
      <c r="I207" s="238"/>
      <c r="J207" s="162" t="s">
        <v>254</v>
      </c>
      <c r="K207" s="163">
        <v>34.64</v>
      </c>
      <c r="L207" s="224">
        <v>0</v>
      </c>
      <c r="M207" s="224"/>
      <c r="N207" s="239">
        <f>ROUND(L207*K207,2)</f>
        <v>0</v>
      </c>
      <c r="O207" s="239"/>
      <c r="P207" s="239"/>
      <c r="Q207" s="239"/>
      <c r="R207" s="134"/>
      <c r="T207" s="164" t="s">
        <v>5</v>
      </c>
      <c r="U207" s="43" t="s">
        <v>40</v>
      </c>
      <c r="V207" s="35"/>
      <c r="W207" s="165">
        <f>V207*K207</f>
        <v>0</v>
      </c>
      <c r="X207" s="165">
        <v>3.9300000000000003E-3</v>
      </c>
      <c r="Y207" s="165">
        <f>X207*K207</f>
        <v>0.13613520000000001</v>
      </c>
      <c r="Z207" s="165">
        <v>0</v>
      </c>
      <c r="AA207" s="166">
        <f>Z207*K207</f>
        <v>0</v>
      </c>
      <c r="AR207" s="18" t="s">
        <v>282</v>
      </c>
      <c r="AT207" s="18" t="s">
        <v>164</v>
      </c>
      <c r="AU207" s="18" t="s">
        <v>111</v>
      </c>
      <c r="AY207" s="18" t="s">
        <v>162</v>
      </c>
      <c r="BE207" s="105">
        <f>IF(U207="základní",N207,0)</f>
        <v>0</v>
      </c>
      <c r="BF207" s="105">
        <f>IF(U207="snížená",N207,0)</f>
        <v>0</v>
      </c>
      <c r="BG207" s="105">
        <f>IF(U207="zákl. přenesená",N207,0)</f>
        <v>0</v>
      </c>
      <c r="BH207" s="105">
        <f>IF(U207="sníž. přenesená",N207,0)</f>
        <v>0</v>
      </c>
      <c r="BI207" s="105">
        <f>IF(U207="nulová",N207,0)</f>
        <v>0</v>
      </c>
      <c r="BJ207" s="18" t="s">
        <v>83</v>
      </c>
      <c r="BK207" s="105">
        <f>ROUND(L207*K207,2)</f>
        <v>0</v>
      </c>
      <c r="BL207" s="18" t="s">
        <v>282</v>
      </c>
      <c r="BM207" s="18" t="s">
        <v>411</v>
      </c>
    </row>
    <row r="208" spans="2:65" s="1" customFormat="1" ht="25.5" customHeight="1">
      <c r="B208" s="131"/>
      <c r="C208" s="160" t="s">
        <v>412</v>
      </c>
      <c r="D208" s="160" t="s">
        <v>164</v>
      </c>
      <c r="E208" s="161" t="s">
        <v>413</v>
      </c>
      <c r="F208" s="238" t="s">
        <v>414</v>
      </c>
      <c r="G208" s="238"/>
      <c r="H208" s="238"/>
      <c r="I208" s="238"/>
      <c r="J208" s="162" t="s">
        <v>394</v>
      </c>
      <c r="K208" s="171">
        <v>0</v>
      </c>
      <c r="L208" s="224">
        <v>0</v>
      </c>
      <c r="M208" s="224"/>
      <c r="N208" s="239">
        <f>ROUND(L208*K208,2)</f>
        <v>0</v>
      </c>
      <c r="O208" s="239"/>
      <c r="P208" s="239"/>
      <c r="Q208" s="239"/>
      <c r="R208" s="134"/>
      <c r="T208" s="164" t="s">
        <v>5</v>
      </c>
      <c r="U208" s="43" t="s">
        <v>40</v>
      </c>
      <c r="V208" s="35"/>
      <c r="W208" s="165">
        <f>V208*K208</f>
        <v>0</v>
      </c>
      <c r="X208" s="165">
        <v>0</v>
      </c>
      <c r="Y208" s="165">
        <f>X208*K208</f>
        <v>0</v>
      </c>
      <c r="Z208" s="165">
        <v>0</v>
      </c>
      <c r="AA208" s="166">
        <f>Z208*K208</f>
        <v>0</v>
      </c>
      <c r="AR208" s="18" t="s">
        <v>282</v>
      </c>
      <c r="AT208" s="18" t="s">
        <v>164</v>
      </c>
      <c r="AU208" s="18" t="s">
        <v>111</v>
      </c>
      <c r="AY208" s="18" t="s">
        <v>162</v>
      </c>
      <c r="BE208" s="105">
        <f>IF(U208="základní",N208,0)</f>
        <v>0</v>
      </c>
      <c r="BF208" s="105">
        <f>IF(U208="snížená",N208,0)</f>
        <v>0</v>
      </c>
      <c r="BG208" s="105">
        <f>IF(U208="zákl. přenesená",N208,0)</f>
        <v>0</v>
      </c>
      <c r="BH208" s="105">
        <f>IF(U208="sníž. přenesená",N208,0)</f>
        <v>0</v>
      </c>
      <c r="BI208" s="105">
        <f>IF(U208="nulová",N208,0)</f>
        <v>0</v>
      </c>
      <c r="BJ208" s="18" t="s">
        <v>83</v>
      </c>
      <c r="BK208" s="105">
        <f>ROUND(L208*K208,2)</f>
        <v>0</v>
      </c>
      <c r="BL208" s="18" t="s">
        <v>282</v>
      </c>
      <c r="BM208" s="18" t="s">
        <v>415</v>
      </c>
    </row>
    <row r="209" spans="2:65" s="9" customFormat="1" ht="29.85" customHeight="1">
      <c r="B209" s="149"/>
      <c r="C209" s="150"/>
      <c r="D209" s="159" t="s">
        <v>134</v>
      </c>
      <c r="E209" s="159"/>
      <c r="F209" s="159"/>
      <c r="G209" s="159"/>
      <c r="H209" s="159"/>
      <c r="I209" s="159"/>
      <c r="J209" s="159"/>
      <c r="K209" s="159"/>
      <c r="L209" s="159"/>
      <c r="M209" s="159"/>
      <c r="N209" s="232">
        <f>BK209</f>
        <v>0</v>
      </c>
      <c r="O209" s="233"/>
      <c r="P209" s="233"/>
      <c r="Q209" s="233"/>
      <c r="R209" s="152"/>
      <c r="T209" s="153"/>
      <c r="U209" s="150"/>
      <c r="V209" s="150"/>
      <c r="W209" s="154">
        <f>SUM(W210:W215)</f>
        <v>0</v>
      </c>
      <c r="X209" s="150"/>
      <c r="Y209" s="154">
        <f>SUM(Y210:Y215)</f>
        <v>15.696908700000002</v>
      </c>
      <c r="Z209" s="150"/>
      <c r="AA209" s="155">
        <f>SUM(AA210:AA215)</f>
        <v>0</v>
      </c>
      <c r="AR209" s="156" t="s">
        <v>111</v>
      </c>
      <c r="AT209" s="157" t="s">
        <v>74</v>
      </c>
      <c r="AU209" s="157" t="s">
        <v>83</v>
      </c>
      <c r="AY209" s="156" t="s">
        <v>162</v>
      </c>
      <c r="BK209" s="158">
        <f>SUM(BK210:BK215)</f>
        <v>0</v>
      </c>
    </row>
    <row r="210" spans="2:65" s="1" customFormat="1" ht="38.25" customHeight="1">
      <c r="B210" s="131"/>
      <c r="C210" s="160" t="s">
        <v>416</v>
      </c>
      <c r="D210" s="160" t="s">
        <v>164</v>
      </c>
      <c r="E210" s="161" t="s">
        <v>417</v>
      </c>
      <c r="F210" s="238" t="s">
        <v>418</v>
      </c>
      <c r="G210" s="238"/>
      <c r="H210" s="238"/>
      <c r="I210" s="238"/>
      <c r="J210" s="162" t="s">
        <v>254</v>
      </c>
      <c r="K210" s="163">
        <v>184.16</v>
      </c>
      <c r="L210" s="224">
        <v>0</v>
      </c>
      <c r="M210" s="224"/>
      <c r="N210" s="239">
        <f t="shared" ref="N210:N215" si="35">ROUND(L210*K210,2)</f>
        <v>0</v>
      </c>
      <c r="O210" s="239"/>
      <c r="P210" s="239"/>
      <c r="Q210" s="239"/>
      <c r="R210" s="134"/>
      <c r="T210" s="164" t="s">
        <v>5</v>
      </c>
      <c r="U210" s="43" t="s">
        <v>40</v>
      </c>
      <c r="V210" s="35"/>
      <c r="W210" s="165">
        <f t="shared" ref="W210:W215" si="36">V210*K210</f>
        <v>0</v>
      </c>
      <c r="X210" s="165">
        <v>0</v>
      </c>
      <c r="Y210" s="165">
        <f t="shared" ref="Y210:Y215" si="37">X210*K210</f>
        <v>0</v>
      </c>
      <c r="Z210" s="165">
        <v>0</v>
      </c>
      <c r="AA210" s="166">
        <f t="shared" ref="AA210:AA215" si="38">Z210*K210</f>
        <v>0</v>
      </c>
      <c r="AR210" s="18" t="s">
        <v>282</v>
      </c>
      <c r="AT210" s="18" t="s">
        <v>164</v>
      </c>
      <c r="AU210" s="18" t="s">
        <v>111</v>
      </c>
      <c r="AY210" s="18" t="s">
        <v>162</v>
      </c>
      <c r="BE210" s="105">
        <f t="shared" ref="BE210:BE215" si="39">IF(U210="základní",N210,0)</f>
        <v>0</v>
      </c>
      <c r="BF210" s="105">
        <f t="shared" ref="BF210:BF215" si="40">IF(U210="snížená",N210,0)</f>
        <v>0</v>
      </c>
      <c r="BG210" s="105">
        <f t="shared" ref="BG210:BG215" si="41">IF(U210="zákl. přenesená",N210,0)</f>
        <v>0</v>
      </c>
      <c r="BH210" s="105">
        <f t="shared" ref="BH210:BH215" si="42">IF(U210="sníž. přenesená",N210,0)</f>
        <v>0</v>
      </c>
      <c r="BI210" s="105">
        <f t="shared" ref="BI210:BI215" si="43">IF(U210="nulová",N210,0)</f>
        <v>0</v>
      </c>
      <c r="BJ210" s="18" t="s">
        <v>83</v>
      </c>
      <c r="BK210" s="105">
        <f t="shared" ref="BK210:BK215" si="44">ROUND(L210*K210,2)</f>
        <v>0</v>
      </c>
      <c r="BL210" s="18" t="s">
        <v>282</v>
      </c>
      <c r="BM210" s="18" t="s">
        <v>419</v>
      </c>
    </row>
    <row r="211" spans="2:65" s="1" customFormat="1" ht="16.5" customHeight="1">
      <c r="B211" s="131"/>
      <c r="C211" s="167" t="s">
        <v>420</v>
      </c>
      <c r="D211" s="167" t="s">
        <v>234</v>
      </c>
      <c r="E211" s="168" t="s">
        <v>421</v>
      </c>
      <c r="F211" s="240" t="s">
        <v>422</v>
      </c>
      <c r="G211" s="240"/>
      <c r="H211" s="240"/>
      <c r="I211" s="240"/>
      <c r="J211" s="169" t="s">
        <v>305</v>
      </c>
      <c r="K211" s="170">
        <v>184.16</v>
      </c>
      <c r="L211" s="241">
        <v>0</v>
      </c>
      <c r="M211" s="241"/>
      <c r="N211" s="242">
        <f t="shared" si="35"/>
        <v>0</v>
      </c>
      <c r="O211" s="239"/>
      <c r="P211" s="239"/>
      <c r="Q211" s="239"/>
      <c r="R211" s="134"/>
      <c r="T211" s="164" t="s">
        <v>5</v>
      </c>
      <c r="U211" s="43" t="s">
        <v>40</v>
      </c>
      <c r="V211" s="35"/>
      <c r="W211" s="165">
        <f t="shared" si="36"/>
        <v>0</v>
      </c>
      <c r="X211" s="165">
        <v>1E-3</v>
      </c>
      <c r="Y211" s="165">
        <f t="shared" si="37"/>
        <v>0.18415999999999999</v>
      </c>
      <c r="Z211" s="165">
        <v>0</v>
      </c>
      <c r="AA211" s="166">
        <f t="shared" si="38"/>
        <v>0</v>
      </c>
      <c r="AR211" s="18" t="s">
        <v>383</v>
      </c>
      <c r="AT211" s="18" t="s">
        <v>234</v>
      </c>
      <c r="AU211" s="18" t="s">
        <v>111</v>
      </c>
      <c r="AY211" s="18" t="s">
        <v>162</v>
      </c>
      <c r="BE211" s="105">
        <f t="shared" si="39"/>
        <v>0</v>
      </c>
      <c r="BF211" s="105">
        <f t="shared" si="40"/>
        <v>0</v>
      </c>
      <c r="BG211" s="105">
        <f t="shared" si="41"/>
        <v>0</v>
      </c>
      <c r="BH211" s="105">
        <f t="shared" si="42"/>
        <v>0</v>
      </c>
      <c r="BI211" s="105">
        <f t="shared" si="43"/>
        <v>0</v>
      </c>
      <c r="BJ211" s="18" t="s">
        <v>83</v>
      </c>
      <c r="BK211" s="105">
        <f t="shared" si="44"/>
        <v>0</v>
      </c>
      <c r="BL211" s="18" t="s">
        <v>282</v>
      </c>
      <c r="BM211" s="18" t="s">
        <v>423</v>
      </c>
    </row>
    <row r="212" spans="2:65" s="1" customFormat="1" ht="38.25" customHeight="1">
      <c r="B212" s="131"/>
      <c r="C212" s="160" t="s">
        <v>424</v>
      </c>
      <c r="D212" s="160" t="s">
        <v>164</v>
      </c>
      <c r="E212" s="161" t="s">
        <v>425</v>
      </c>
      <c r="F212" s="238" t="s">
        <v>426</v>
      </c>
      <c r="G212" s="238"/>
      <c r="H212" s="238"/>
      <c r="I212" s="238"/>
      <c r="J212" s="162" t="s">
        <v>167</v>
      </c>
      <c r="K212" s="163">
        <v>2175.44</v>
      </c>
      <c r="L212" s="224">
        <v>0</v>
      </c>
      <c r="M212" s="224"/>
      <c r="N212" s="239">
        <f t="shared" si="35"/>
        <v>0</v>
      </c>
      <c r="O212" s="239"/>
      <c r="P212" s="239"/>
      <c r="Q212" s="239"/>
      <c r="R212" s="134"/>
      <c r="T212" s="164" t="s">
        <v>5</v>
      </c>
      <c r="U212" s="43" t="s">
        <v>40</v>
      </c>
      <c r="V212" s="35"/>
      <c r="W212" s="165">
        <f t="shared" si="36"/>
        <v>0</v>
      </c>
      <c r="X212" s="165">
        <v>2.7999999999999998E-4</v>
      </c>
      <c r="Y212" s="165">
        <f t="shared" si="37"/>
        <v>0.60912319999999998</v>
      </c>
      <c r="Z212" s="165">
        <v>0</v>
      </c>
      <c r="AA212" s="166">
        <f t="shared" si="38"/>
        <v>0</v>
      </c>
      <c r="AR212" s="18" t="s">
        <v>282</v>
      </c>
      <c r="AT212" s="18" t="s">
        <v>164</v>
      </c>
      <c r="AU212" s="18" t="s">
        <v>111</v>
      </c>
      <c r="AY212" s="18" t="s">
        <v>162</v>
      </c>
      <c r="BE212" s="105">
        <f t="shared" si="39"/>
        <v>0</v>
      </c>
      <c r="BF212" s="105">
        <f t="shared" si="40"/>
        <v>0</v>
      </c>
      <c r="BG212" s="105">
        <f t="shared" si="41"/>
        <v>0</v>
      </c>
      <c r="BH212" s="105">
        <f t="shared" si="42"/>
        <v>0</v>
      </c>
      <c r="BI212" s="105">
        <f t="shared" si="43"/>
        <v>0</v>
      </c>
      <c r="BJ212" s="18" t="s">
        <v>83</v>
      </c>
      <c r="BK212" s="105">
        <f t="shared" si="44"/>
        <v>0</v>
      </c>
      <c r="BL212" s="18" t="s">
        <v>282</v>
      </c>
      <c r="BM212" s="18" t="s">
        <v>427</v>
      </c>
    </row>
    <row r="213" spans="2:65" s="1" customFormat="1" ht="25.5" customHeight="1">
      <c r="B213" s="131"/>
      <c r="C213" s="167" t="s">
        <v>428</v>
      </c>
      <c r="D213" s="167" t="s">
        <v>234</v>
      </c>
      <c r="E213" s="168" t="s">
        <v>429</v>
      </c>
      <c r="F213" s="240" t="s">
        <v>430</v>
      </c>
      <c r="G213" s="240"/>
      <c r="H213" s="240"/>
      <c r="I213" s="240"/>
      <c r="J213" s="169" t="s">
        <v>167</v>
      </c>
      <c r="K213" s="170">
        <v>2076.1550000000002</v>
      </c>
      <c r="L213" s="241">
        <v>0</v>
      </c>
      <c r="M213" s="241"/>
      <c r="N213" s="242">
        <f t="shared" si="35"/>
        <v>0</v>
      </c>
      <c r="O213" s="239"/>
      <c r="P213" s="239"/>
      <c r="Q213" s="239"/>
      <c r="R213" s="134"/>
      <c r="T213" s="164" t="s">
        <v>5</v>
      </c>
      <c r="U213" s="43" t="s">
        <v>40</v>
      </c>
      <c r="V213" s="35"/>
      <c r="W213" s="165">
        <f t="shared" si="36"/>
        <v>0</v>
      </c>
      <c r="X213" s="165">
        <v>7.0000000000000001E-3</v>
      </c>
      <c r="Y213" s="165">
        <f t="shared" si="37"/>
        <v>14.533085000000002</v>
      </c>
      <c r="Z213" s="165">
        <v>0</v>
      </c>
      <c r="AA213" s="166">
        <f t="shared" si="38"/>
        <v>0</v>
      </c>
      <c r="AR213" s="18" t="s">
        <v>383</v>
      </c>
      <c r="AT213" s="18" t="s">
        <v>234</v>
      </c>
      <c r="AU213" s="18" t="s">
        <v>111</v>
      </c>
      <c r="AY213" s="18" t="s">
        <v>162</v>
      </c>
      <c r="BE213" s="105">
        <f t="shared" si="39"/>
        <v>0</v>
      </c>
      <c r="BF213" s="105">
        <f t="shared" si="40"/>
        <v>0</v>
      </c>
      <c r="BG213" s="105">
        <f t="shared" si="41"/>
        <v>0</v>
      </c>
      <c r="BH213" s="105">
        <f t="shared" si="42"/>
        <v>0</v>
      </c>
      <c r="BI213" s="105">
        <f t="shared" si="43"/>
        <v>0</v>
      </c>
      <c r="BJ213" s="18" t="s">
        <v>83</v>
      </c>
      <c r="BK213" s="105">
        <f t="shared" si="44"/>
        <v>0</v>
      </c>
      <c r="BL213" s="18" t="s">
        <v>282</v>
      </c>
      <c r="BM213" s="18" t="s">
        <v>431</v>
      </c>
    </row>
    <row r="214" spans="2:65" s="1" customFormat="1" ht="38.25" customHeight="1">
      <c r="B214" s="131"/>
      <c r="C214" s="167" t="s">
        <v>432</v>
      </c>
      <c r="D214" s="167" t="s">
        <v>234</v>
      </c>
      <c r="E214" s="168" t="s">
        <v>433</v>
      </c>
      <c r="F214" s="240" t="s">
        <v>597</v>
      </c>
      <c r="G214" s="240"/>
      <c r="H214" s="240"/>
      <c r="I214" s="240"/>
      <c r="J214" s="169" t="s">
        <v>167</v>
      </c>
      <c r="K214" s="170">
        <v>217.965</v>
      </c>
      <c r="L214" s="241">
        <v>0</v>
      </c>
      <c r="M214" s="241"/>
      <c r="N214" s="242">
        <f t="shared" si="35"/>
        <v>0</v>
      </c>
      <c r="O214" s="239"/>
      <c r="P214" s="239"/>
      <c r="Q214" s="239"/>
      <c r="R214" s="134"/>
      <c r="T214" s="164" t="s">
        <v>5</v>
      </c>
      <c r="U214" s="43" t="s">
        <v>40</v>
      </c>
      <c r="V214" s="35"/>
      <c r="W214" s="165">
        <f t="shared" si="36"/>
        <v>0</v>
      </c>
      <c r="X214" s="165">
        <v>1.6999999999999999E-3</v>
      </c>
      <c r="Y214" s="165">
        <f t="shared" si="37"/>
        <v>0.37054049999999999</v>
      </c>
      <c r="Z214" s="165">
        <v>0</v>
      </c>
      <c r="AA214" s="166">
        <f t="shared" si="38"/>
        <v>0</v>
      </c>
      <c r="AR214" s="18" t="s">
        <v>383</v>
      </c>
      <c r="AT214" s="18" t="s">
        <v>234</v>
      </c>
      <c r="AU214" s="18" t="s">
        <v>111</v>
      </c>
      <c r="AY214" s="18" t="s">
        <v>162</v>
      </c>
      <c r="BE214" s="105">
        <f t="shared" si="39"/>
        <v>0</v>
      </c>
      <c r="BF214" s="105">
        <f t="shared" si="40"/>
        <v>0</v>
      </c>
      <c r="BG214" s="105">
        <f t="shared" si="41"/>
        <v>0</v>
      </c>
      <c r="BH214" s="105">
        <f t="shared" si="42"/>
        <v>0</v>
      </c>
      <c r="BI214" s="105">
        <f t="shared" si="43"/>
        <v>0</v>
      </c>
      <c r="BJ214" s="18" t="s">
        <v>83</v>
      </c>
      <c r="BK214" s="105">
        <f t="shared" si="44"/>
        <v>0</v>
      </c>
      <c r="BL214" s="18" t="s">
        <v>282</v>
      </c>
      <c r="BM214" s="18" t="s">
        <v>434</v>
      </c>
    </row>
    <row r="215" spans="2:65" s="1" customFormat="1" ht="25.5" customHeight="1">
      <c r="B215" s="131"/>
      <c r="C215" s="160" t="s">
        <v>435</v>
      </c>
      <c r="D215" s="160" t="s">
        <v>164</v>
      </c>
      <c r="E215" s="161" t="s">
        <v>436</v>
      </c>
      <c r="F215" s="238" t="s">
        <v>437</v>
      </c>
      <c r="G215" s="238"/>
      <c r="H215" s="238"/>
      <c r="I215" s="238"/>
      <c r="J215" s="162" t="s">
        <v>394</v>
      </c>
      <c r="K215" s="171">
        <v>0</v>
      </c>
      <c r="L215" s="224">
        <v>0</v>
      </c>
      <c r="M215" s="224"/>
      <c r="N215" s="239">
        <f t="shared" si="35"/>
        <v>0</v>
      </c>
      <c r="O215" s="239"/>
      <c r="P215" s="239"/>
      <c r="Q215" s="239"/>
      <c r="R215" s="134"/>
      <c r="T215" s="164" t="s">
        <v>5</v>
      </c>
      <c r="U215" s="43" t="s">
        <v>40</v>
      </c>
      <c r="V215" s="35"/>
      <c r="W215" s="165">
        <f t="shared" si="36"/>
        <v>0</v>
      </c>
      <c r="X215" s="165">
        <v>0</v>
      </c>
      <c r="Y215" s="165">
        <f t="shared" si="37"/>
        <v>0</v>
      </c>
      <c r="Z215" s="165">
        <v>0</v>
      </c>
      <c r="AA215" s="166">
        <f t="shared" si="38"/>
        <v>0</v>
      </c>
      <c r="AR215" s="18" t="s">
        <v>282</v>
      </c>
      <c r="AT215" s="18" t="s">
        <v>164</v>
      </c>
      <c r="AU215" s="18" t="s">
        <v>111</v>
      </c>
      <c r="AY215" s="18" t="s">
        <v>162</v>
      </c>
      <c r="BE215" s="105">
        <f t="shared" si="39"/>
        <v>0</v>
      </c>
      <c r="BF215" s="105">
        <f t="shared" si="40"/>
        <v>0</v>
      </c>
      <c r="BG215" s="105">
        <f t="shared" si="41"/>
        <v>0</v>
      </c>
      <c r="BH215" s="105">
        <f t="shared" si="42"/>
        <v>0</v>
      </c>
      <c r="BI215" s="105">
        <f t="shared" si="43"/>
        <v>0</v>
      </c>
      <c r="BJ215" s="18" t="s">
        <v>83</v>
      </c>
      <c r="BK215" s="105">
        <f t="shared" si="44"/>
        <v>0</v>
      </c>
      <c r="BL215" s="18" t="s">
        <v>282</v>
      </c>
      <c r="BM215" s="18" t="s">
        <v>438</v>
      </c>
    </row>
    <row r="216" spans="2:65" s="9" customFormat="1" ht="29.85" customHeight="1">
      <c r="B216" s="149"/>
      <c r="C216" s="150"/>
      <c r="D216" s="159" t="s">
        <v>135</v>
      </c>
      <c r="E216" s="159"/>
      <c r="F216" s="159"/>
      <c r="G216" s="159"/>
      <c r="H216" s="159"/>
      <c r="I216" s="159"/>
      <c r="J216" s="159"/>
      <c r="K216" s="159"/>
      <c r="L216" s="159"/>
      <c r="M216" s="159"/>
      <c r="N216" s="232">
        <f>BK216</f>
        <v>0</v>
      </c>
      <c r="O216" s="233"/>
      <c r="P216" s="233"/>
      <c r="Q216" s="233"/>
      <c r="R216" s="152"/>
      <c r="T216" s="153"/>
      <c r="U216" s="150"/>
      <c r="V216" s="150"/>
      <c r="W216" s="154">
        <f>SUM(W217:W220)</f>
        <v>0</v>
      </c>
      <c r="X216" s="150"/>
      <c r="Y216" s="154">
        <f>SUM(Y217:Y220)</f>
        <v>2.8758192</v>
      </c>
      <c r="Z216" s="150"/>
      <c r="AA216" s="155">
        <f>SUM(AA217:AA220)</f>
        <v>0</v>
      </c>
      <c r="AR216" s="156" t="s">
        <v>111</v>
      </c>
      <c r="AT216" s="157" t="s">
        <v>74</v>
      </c>
      <c r="AU216" s="157" t="s">
        <v>83</v>
      </c>
      <c r="AY216" s="156" t="s">
        <v>162</v>
      </c>
      <c r="BK216" s="158">
        <f>SUM(BK217:BK220)</f>
        <v>0</v>
      </c>
    </row>
    <row r="217" spans="2:65" s="1" customFormat="1" ht="25.5" customHeight="1">
      <c r="B217" s="131"/>
      <c r="C217" s="160" t="s">
        <v>439</v>
      </c>
      <c r="D217" s="160" t="s">
        <v>164</v>
      </c>
      <c r="E217" s="161" t="s">
        <v>440</v>
      </c>
      <c r="F217" s="238" t="s">
        <v>441</v>
      </c>
      <c r="G217" s="238"/>
      <c r="H217" s="238"/>
      <c r="I217" s="238"/>
      <c r="J217" s="162" t="s">
        <v>167</v>
      </c>
      <c r="K217" s="163">
        <v>4793.0320000000002</v>
      </c>
      <c r="L217" s="224">
        <v>0</v>
      </c>
      <c r="M217" s="224"/>
      <c r="N217" s="239">
        <f>ROUND(L217*K217,2)</f>
        <v>0</v>
      </c>
      <c r="O217" s="239"/>
      <c r="P217" s="239"/>
      <c r="Q217" s="239"/>
      <c r="R217" s="134"/>
      <c r="T217" s="164" t="s">
        <v>5</v>
      </c>
      <c r="U217" s="43" t="s">
        <v>40</v>
      </c>
      <c r="V217" s="35"/>
      <c r="W217" s="165">
        <f>V217*K217</f>
        <v>0</v>
      </c>
      <c r="X217" s="165">
        <v>0</v>
      </c>
      <c r="Y217" s="165">
        <f>X217*K217</f>
        <v>0</v>
      </c>
      <c r="Z217" s="165">
        <v>0</v>
      </c>
      <c r="AA217" s="166">
        <f>Z217*K217</f>
        <v>0</v>
      </c>
      <c r="AR217" s="18" t="s">
        <v>282</v>
      </c>
      <c r="AT217" s="18" t="s">
        <v>164</v>
      </c>
      <c r="AU217" s="18" t="s">
        <v>111</v>
      </c>
      <c r="AY217" s="18" t="s">
        <v>162</v>
      </c>
      <c r="BE217" s="105">
        <f>IF(U217="základní",N217,0)</f>
        <v>0</v>
      </c>
      <c r="BF217" s="105">
        <f>IF(U217="snížená",N217,0)</f>
        <v>0</v>
      </c>
      <c r="BG217" s="105">
        <f>IF(U217="zákl. přenesená",N217,0)</f>
        <v>0</v>
      </c>
      <c r="BH217" s="105">
        <f>IF(U217="sníž. přenesená",N217,0)</f>
        <v>0</v>
      </c>
      <c r="BI217" s="105">
        <f>IF(U217="nulová",N217,0)</f>
        <v>0</v>
      </c>
      <c r="BJ217" s="18" t="s">
        <v>83</v>
      </c>
      <c r="BK217" s="105">
        <f>ROUND(L217*K217,2)</f>
        <v>0</v>
      </c>
      <c r="BL217" s="18" t="s">
        <v>282</v>
      </c>
      <c r="BM217" s="18" t="s">
        <v>442</v>
      </c>
    </row>
    <row r="218" spans="2:65" s="1" customFormat="1" ht="25.5" customHeight="1">
      <c r="B218" s="131"/>
      <c r="C218" s="160" t="s">
        <v>443</v>
      </c>
      <c r="D218" s="160" t="s">
        <v>164</v>
      </c>
      <c r="E218" s="161" t="s">
        <v>444</v>
      </c>
      <c r="F218" s="238" t="s">
        <v>445</v>
      </c>
      <c r="G218" s="238"/>
      <c r="H218" s="238"/>
      <c r="I218" s="238"/>
      <c r="J218" s="162" t="s">
        <v>167</v>
      </c>
      <c r="K218" s="163">
        <v>4793.0320000000002</v>
      </c>
      <c r="L218" s="224">
        <v>0</v>
      </c>
      <c r="M218" s="224"/>
      <c r="N218" s="239">
        <f>ROUND(L218*K218,2)</f>
        <v>0</v>
      </c>
      <c r="O218" s="239"/>
      <c r="P218" s="239"/>
      <c r="Q218" s="239"/>
      <c r="R218" s="134"/>
      <c r="T218" s="164" t="s">
        <v>5</v>
      </c>
      <c r="U218" s="43" t="s">
        <v>40</v>
      </c>
      <c r="V218" s="35"/>
      <c r="W218" s="165">
        <f>V218*K218</f>
        <v>0</v>
      </c>
      <c r="X218" s="165">
        <v>1.4999999999999999E-4</v>
      </c>
      <c r="Y218" s="165">
        <f>X218*K218</f>
        <v>0.7189548</v>
      </c>
      <c r="Z218" s="165">
        <v>0</v>
      </c>
      <c r="AA218" s="166">
        <f>Z218*K218</f>
        <v>0</v>
      </c>
      <c r="AR218" s="18" t="s">
        <v>282</v>
      </c>
      <c r="AT218" s="18" t="s">
        <v>164</v>
      </c>
      <c r="AU218" s="18" t="s">
        <v>111</v>
      </c>
      <c r="AY218" s="18" t="s">
        <v>162</v>
      </c>
      <c r="BE218" s="105">
        <f>IF(U218="základní",N218,0)</f>
        <v>0</v>
      </c>
      <c r="BF218" s="105">
        <f>IF(U218="snížená",N218,0)</f>
        <v>0</v>
      </c>
      <c r="BG218" s="105">
        <f>IF(U218="zákl. přenesená",N218,0)</f>
        <v>0</v>
      </c>
      <c r="BH218" s="105">
        <f>IF(U218="sníž. přenesená",N218,0)</f>
        <v>0</v>
      </c>
      <c r="BI218" s="105">
        <f>IF(U218="nulová",N218,0)</f>
        <v>0</v>
      </c>
      <c r="BJ218" s="18" t="s">
        <v>83</v>
      </c>
      <c r="BK218" s="105">
        <f>ROUND(L218*K218,2)</f>
        <v>0</v>
      </c>
      <c r="BL218" s="18" t="s">
        <v>282</v>
      </c>
      <c r="BM218" s="18" t="s">
        <v>446</v>
      </c>
    </row>
    <row r="219" spans="2:65" s="1" customFormat="1" ht="38.25" customHeight="1">
      <c r="B219" s="131"/>
      <c r="C219" s="160" t="s">
        <v>447</v>
      </c>
      <c r="D219" s="160" t="s">
        <v>164</v>
      </c>
      <c r="E219" s="161" t="s">
        <v>448</v>
      </c>
      <c r="F219" s="238" t="s">
        <v>449</v>
      </c>
      <c r="G219" s="238"/>
      <c r="H219" s="238"/>
      <c r="I219" s="238"/>
      <c r="J219" s="162" t="s">
        <v>167</v>
      </c>
      <c r="K219" s="163">
        <v>4793.0320000000002</v>
      </c>
      <c r="L219" s="224">
        <v>0</v>
      </c>
      <c r="M219" s="224"/>
      <c r="N219" s="239">
        <f>ROUND(L219*K219,2)</f>
        <v>0</v>
      </c>
      <c r="O219" s="239"/>
      <c r="P219" s="239"/>
      <c r="Q219" s="239"/>
      <c r="R219" s="134"/>
      <c r="T219" s="164" t="s">
        <v>5</v>
      </c>
      <c r="U219" s="43" t="s">
        <v>40</v>
      </c>
      <c r="V219" s="35"/>
      <c r="W219" s="165">
        <f>V219*K219</f>
        <v>0</v>
      </c>
      <c r="X219" s="165">
        <v>4.0999999999999999E-4</v>
      </c>
      <c r="Y219" s="165">
        <f>X219*K219</f>
        <v>1.96514312</v>
      </c>
      <c r="Z219" s="165">
        <v>0</v>
      </c>
      <c r="AA219" s="166">
        <f>Z219*K219</f>
        <v>0</v>
      </c>
      <c r="AR219" s="18" t="s">
        <v>282</v>
      </c>
      <c r="AT219" s="18" t="s">
        <v>164</v>
      </c>
      <c r="AU219" s="18" t="s">
        <v>111</v>
      </c>
      <c r="AY219" s="18" t="s">
        <v>162</v>
      </c>
      <c r="BE219" s="105">
        <f>IF(U219="základní",N219,0)</f>
        <v>0</v>
      </c>
      <c r="BF219" s="105">
        <f>IF(U219="snížená",N219,0)</f>
        <v>0</v>
      </c>
      <c r="BG219" s="105">
        <f>IF(U219="zákl. přenesená",N219,0)</f>
        <v>0</v>
      </c>
      <c r="BH219" s="105">
        <f>IF(U219="sníž. přenesená",N219,0)</f>
        <v>0</v>
      </c>
      <c r="BI219" s="105">
        <f>IF(U219="nulová",N219,0)</f>
        <v>0</v>
      </c>
      <c r="BJ219" s="18" t="s">
        <v>83</v>
      </c>
      <c r="BK219" s="105">
        <f>ROUND(L219*K219,2)</f>
        <v>0</v>
      </c>
      <c r="BL219" s="18" t="s">
        <v>282</v>
      </c>
      <c r="BM219" s="18" t="s">
        <v>450</v>
      </c>
    </row>
    <row r="220" spans="2:65" s="1" customFormat="1" ht="38.25" customHeight="1">
      <c r="B220" s="131"/>
      <c r="C220" s="160" t="s">
        <v>451</v>
      </c>
      <c r="D220" s="160" t="s">
        <v>164</v>
      </c>
      <c r="E220" s="161" t="s">
        <v>452</v>
      </c>
      <c r="F220" s="238" t="s">
        <v>453</v>
      </c>
      <c r="G220" s="238"/>
      <c r="H220" s="238"/>
      <c r="I220" s="238"/>
      <c r="J220" s="162" t="s">
        <v>167</v>
      </c>
      <c r="K220" s="163">
        <v>4793.0320000000002</v>
      </c>
      <c r="L220" s="224">
        <v>0</v>
      </c>
      <c r="M220" s="224"/>
      <c r="N220" s="239">
        <f>ROUND(L220*K220,2)</f>
        <v>0</v>
      </c>
      <c r="O220" s="239"/>
      <c r="P220" s="239"/>
      <c r="Q220" s="239"/>
      <c r="R220" s="134"/>
      <c r="T220" s="164" t="s">
        <v>5</v>
      </c>
      <c r="U220" s="43" t="s">
        <v>40</v>
      </c>
      <c r="V220" s="35"/>
      <c r="W220" s="165">
        <f>V220*K220</f>
        <v>0</v>
      </c>
      <c r="X220" s="165">
        <v>4.0000000000000003E-5</v>
      </c>
      <c r="Y220" s="165">
        <f>X220*K220</f>
        <v>0.19172128000000002</v>
      </c>
      <c r="Z220" s="165">
        <v>0</v>
      </c>
      <c r="AA220" s="166">
        <f>Z220*K220</f>
        <v>0</v>
      </c>
      <c r="AR220" s="18" t="s">
        <v>282</v>
      </c>
      <c r="AT220" s="18" t="s">
        <v>164</v>
      </c>
      <c r="AU220" s="18" t="s">
        <v>111</v>
      </c>
      <c r="AY220" s="18" t="s">
        <v>162</v>
      </c>
      <c r="BE220" s="105">
        <f>IF(U220="základní",N220,0)</f>
        <v>0</v>
      </c>
      <c r="BF220" s="105">
        <f>IF(U220="snížená",N220,0)</f>
        <v>0</v>
      </c>
      <c r="BG220" s="105">
        <f>IF(U220="zákl. přenesená",N220,0)</f>
        <v>0</v>
      </c>
      <c r="BH220" s="105">
        <f>IF(U220="sníž. přenesená",N220,0)</f>
        <v>0</v>
      </c>
      <c r="BI220" s="105">
        <f>IF(U220="nulová",N220,0)</f>
        <v>0</v>
      </c>
      <c r="BJ220" s="18" t="s">
        <v>83</v>
      </c>
      <c r="BK220" s="105">
        <f>ROUND(L220*K220,2)</f>
        <v>0</v>
      </c>
      <c r="BL220" s="18" t="s">
        <v>282</v>
      </c>
      <c r="BM220" s="18" t="s">
        <v>454</v>
      </c>
    </row>
    <row r="221" spans="2:65" s="9" customFormat="1" ht="37.35" customHeight="1">
      <c r="B221" s="149"/>
      <c r="C221" s="150"/>
      <c r="D221" s="151" t="s">
        <v>136</v>
      </c>
      <c r="E221" s="151"/>
      <c r="F221" s="151"/>
      <c r="G221" s="151"/>
      <c r="H221" s="151"/>
      <c r="I221" s="151"/>
      <c r="J221" s="151"/>
      <c r="K221" s="151"/>
      <c r="L221" s="151"/>
      <c r="M221" s="151"/>
      <c r="N221" s="234">
        <f>BK221</f>
        <v>0</v>
      </c>
      <c r="O221" s="235"/>
      <c r="P221" s="235"/>
      <c r="Q221" s="235"/>
      <c r="R221" s="152"/>
      <c r="T221" s="153"/>
      <c r="U221" s="150"/>
      <c r="V221" s="150"/>
      <c r="W221" s="154">
        <f>W222</f>
        <v>0</v>
      </c>
      <c r="X221" s="150"/>
      <c r="Y221" s="154">
        <f>Y222</f>
        <v>0</v>
      </c>
      <c r="Z221" s="150"/>
      <c r="AA221" s="155">
        <f>AA222</f>
        <v>0</v>
      </c>
      <c r="AR221" s="156" t="s">
        <v>185</v>
      </c>
      <c r="AT221" s="157" t="s">
        <v>74</v>
      </c>
      <c r="AU221" s="157" t="s">
        <v>75</v>
      </c>
      <c r="AY221" s="156" t="s">
        <v>162</v>
      </c>
      <c r="BK221" s="158">
        <f>BK222</f>
        <v>0</v>
      </c>
    </row>
    <row r="222" spans="2:65" s="9" customFormat="1" ht="19.899999999999999" customHeight="1">
      <c r="B222" s="149"/>
      <c r="C222" s="150"/>
      <c r="D222" s="159" t="s">
        <v>137</v>
      </c>
      <c r="E222" s="159"/>
      <c r="F222" s="159"/>
      <c r="G222" s="159"/>
      <c r="H222" s="159"/>
      <c r="I222" s="159"/>
      <c r="J222" s="159"/>
      <c r="K222" s="159"/>
      <c r="L222" s="159"/>
      <c r="M222" s="159"/>
      <c r="N222" s="230">
        <f>BK222</f>
        <v>0</v>
      </c>
      <c r="O222" s="231"/>
      <c r="P222" s="231"/>
      <c r="Q222" s="231"/>
      <c r="R222" s="152"/>
      <c r="T222" s="153"/>
      <c r="U222" s="150"/>
      <c r="V222" s="150"/>
      <c r="W222" s="154">
        <f>W223</f>
        <v>0</v>
      </c>
      <c r="X222" s="150"/>
      <c r="Y222" s="154">
        <f>Y223</f>
        <v>0</v>
      </c>
      <c r="Z222" s="150"/>
      <c r="AA222" s="155">
        <f>AA223</f>
        <v>0</v>
      </c>
      <c r="AR222" s="156" t="s">
        <v>185</v>
      </c>
      <c r="AT222" s="157" t="s">
        <v>74</v>
      </c>
      <c r="AU222" s="157" t="s">
        <v>83</v>
      </c>
      <c r="AY222" s="156" t="s">
        <v>162</v>
      </c>
      <c r="BK222" s="158">
        <f>BK223</f>
        <v>0</v>
      </c>
    </row>
    <row r="223" spans="2:65" s="1" customFormat="1" ht="38.25" customHeight="1">
      <c r="B223" s="131"/>
      <c r="C223" s="160" t="s">
        <v>455</v>
      </c>
      <c r="D223" s="160" t="s">
        <v>164</v>
      </c>
      <c r="E223" s="161" t="s">
        <v>456</v>
      </c>
      <c r="F223" s="238" t="s">
        <v>457</v>
      </c>
      <c r="G223" s="238"/>
      <c r="H223" s="238"/>
      <c r="I223" s="238"/>
      <c r="J223" s="162" t="s">
        <v>254</v>
      </c>
      <c r="K223" s="163">
        <v>361</v>
      </c>
      <c r="L223" s="224">
        <v>0</v>
      </c>
      <c r="M223" s="224"/>
      <c r="N223" s="239">
        <f>ROUND(L223*K223,2)</f>
        <v>0</v>
      </c>
      <c r="O223" s="239"/>
      <c r="P223" s="239"/>
      <c r="Q223" s="239"/>
      <c r="R223" s="134"/>
      <c r="T223" s="164" t="s">
        <v>5</v>
      </c>
      <c r="U223" s="43" t="s">
        <v>40</v>
      </c>
      <c r="V223" s="35"/>
      <c r="W223" s="165">
        <f>V223*K223</f>
        <v>0</v>
      </c>
      <c r="X223" s="165">
        <v>0</v>
      </c>
      <c r="Y223" s="165">
        <f>X223*K223</f>
        <v>0</v>
      </c>
      <c r="Z223" s="165">
        <v>0</v>
      </c>
      <c r="AA223" s="166">
        <f>Z223*K223</f>
        <v>0</v>
      </c>
      <c r="AR223" s="18" t="s">
        <v>339</v>
      </c>
      <c r="AT223" s="18" t="s">
        <v>164</v>
      </c>
      <c r="AU223" s="18" t="s">
        <v>111</v>
      </c>
      <c r="AY223" s="18" t="s">
        <v>162</v>
      </c>
      <c r="BE223" s="105">
        <f>IF(U223="základní",N223,0)</f>
        <v>0</v>
      </c>
      <c r="BF223" s="105">
        <f>IF(U223="snížená",N223,0)</f>
        <v>0</v>
      </c>
      <c r="BG223" s="105">
        <f>IF(U223="zákl. přenesená",N223,0)</f>
        <v>0</v>
      </c>
      <c r="BH223" s="105">
        <f>IF(U223="sníž. přenesená",N223,0)</f>
        <v>0</v>
      </c>
      <c r="BI223" s="105">
        <f>IF(U223="nulová",N223,0)</f>
        <v>0</v>
      </c>
      <c r="BJ223" s="18" t="s">
        <v>83</v>
      </c>
      <c r="BK223" s="105">
        <f>ROUND(L223*K223,2)</f>
        <v>0</v>
      </c>
      <c r="BL223" s="18" t="s">
        <v>339</v>
      </c>
      <c r="BM223" s="18" t="s">
        <v>458</v>
      </c>
    </row>
    <row r="224" spans="2:65" s="1" customFormat="1" ht="49.9" customHeight="1">
      <c r="B224" s="34"/>
      <c r="C224" s="35"/>
      <c r="D224" s="151" t="s">
        <v>459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236">
        <f t="shared" ref="N224:N229" si="45">BK224</f>
        <v>0</v>
      </c>
      <c r="O224" s="237"/>
      <c r="P224" s="237"/>
      <c r="Q224" s="237"/>
      <c r="R224" s="36"/>
      <c r="T224" s="172"/>
      <c r="U224" s="35"/>
      <c r="V224" s="35"/>
      <c r="W224" s="35"/>
      <c r="X224" s="35"/>
      <c r="Y224" s="35"/>
      <c r="Z224" s="35"/>
      <c r="AA224" s="73"/>
      <c r="AT224" s="18" t="s">
        <v>74</v>
      </c>
      <c r="AU224" s="18" t="s">
        <v>75</v>
      </c>
      <c r="AY224" s="18" t="s">
        <v>460</v>
      </c>
      <c r="BK224" s="105">
        <f>SUM(BK225:BK229)</f>
        <v>0</v>
      </c>
    </row>
    <row r="225" spans="2:63" s="1" customFormat="1" ht="22.35" customHeight="1">
      <c r="B225" s="34"/>
      <c r="C225" s="173" t="s">
        <v>5</v>
      </c>
      <c r="D225" s="173" t="s">
        <v>164</v>
      </c>
      <c r="E225" s="174" t="s">
        <v>5</v>
      </c>
      <c r="F225" s="223" t="s">
        <v>5</v>
      </c>
      <c r="G225" s="223"/>
      <c r="H225" s="223"/>
      <c r="I225" s="223"/>
      <c r="J225" s="175" t="s">
        <v>5</v>
      </c>
      <c r="K225" s="171"/>
      <c r="L225" s="224"/>
      <c r="M225" s="225"/>
      <c r="N225" s="225">
        <f t="shared" si="45"/>
        <v>0</v>
      </c>
      <c r="O225" s="225"/>
      <c r="P225" s="225"/>
      <c r="Q225" s="225"/>
      <c r="R225" s="36"/>
      <c r="T225" s="164" t="s">
        <v>5</v>
      </c>
      <c r="U225" s="176" t="s">
        <v>40</v>
      </c>
      <c r="V225" s="35"/>
      <c r="W225" s="35"/>
      <c r="X225" s="35"/>
      <c r="Y225" s="35"/>
      <c r="Z225" s="35"/>
      <c r="AA225" s="73"/>
      <c r="AT225" s="18" t="s">
        <v>460</v>
      </c>
      <c r="AU225" s="18" t="s">
        <v>83</v>
      </c>
      <c r="AY225" s="18" t="s">
        <v>460</v>
      </c>
      <c r="BE225" s="105">
        <f>IF(U225="základní",N225,0)</f>
        <v>0</v>
      </c>
      <c r="BF225" s="105">
        <f>IF(U225="snížená",N225,0)</f>
        <v>0</v>
      </c>
      <c r="BG225" s="105">
        <f>IF(U225="zákl. přenesená",N225,0)</f>
        <v>0</v>
      </c>
      <c r="BH225" s="105">
        <f>IF(U225="sníž. přenesená",N225,0)</f>
        <v>0</v>
      </c>
      <c r="BI225" s="105">
        <f>IF(U225="nulová",N225,0)</f>
        <v>0</v>
      </c>
      <c r="BJ225" s="18" t="s">
        <v>83</v>
      </c>
      <c r="BK225" s="105">
        <f>L225*K225</f>
        <v>0</v>
      </c>
    </row>
    <row r="226" spans="2:63" s="1" customFormat="1" ht="22.35" customHeight="1">
      <c r="B226" s="34"/>
      <c r="C226" s="173" t="s">
        <v>5</v>
      </c>
      <c r="D226" s="173" t="s">
        <v>164</v>
      </c>
      <c r="E226" s="174" t="s">
        <v>5</v>
      </c>
      <c r="F226" s="223" t="s">
        <v>5</v>
      </c>
      <c r="G226" s="223"/>
      <c r="H226" s="223"/>
      <c r="I226" s="223"/>
      <c r="J226" s="175" t="s">
        <v>5</v>
      </c>
      <c r="K226" s="171"/>
      <c r="L226" s="224"/>
      <c r="M226" s="225"/>
      <c r="N226" s="225">
        <f t="shared" si="45"/>
        <v>0</v>
      </c>
      <c r="O226" s="225"/>
      <c r="P226" s="225"/>
      <c r="Q226" s="225"/>
      <c r="R226" s="36"/>
      <c r="T226" s="164" t="s">
        <v>5</v>
      </c>
      <c r="U226" s="176" t="s">
        <v>40</v>
      </c>
      <c r="V226" s="35"/>
      <c r="W226" s="35"/>
      <c r="X226" s="35"/>
      <c r="Y226" s="35"/>
      <c r="Z226" s="35"/>
      <c r="AA226" s="73"/>
      <c r="AT226" s="18" t="s">
        <v>460</v>
      </c>
      <c r="AU226" s="18" t="s">
        <v>83</v>
      </c>
      <c r="AY226" s="18" t="s">
        <v>460</v>
      </c>
      <c r="BE226" s="105">
        <f>IF(U226="základní",N226,0)</f>
        <v>0</v>
      </c>
      <c r="BF226" s="105">
        <f>IF(U226="snížená",N226,0)</f>
        <v>0</v>
      </c>
      <c r="BG226" s="105">
        <f>IF(U226="zákl. přenesená",N226,0)</f>
        <v>0</v>
      </c>
      <c r="BH226" s="105">
        <f>IF(U226="sníž. přenesená",N226,0)</f>
        <v>0</v>
      </c>
      <c r="BI226" s="105">
        <f>IF(U226="nulová",N226,0)</f>
        <v>0</v>
      </c>
      <c r="BJ226" s="18" t="s">
        <v>83</v>
      </c>
      <c r="BK226" s="105">
        <f>L226*K226</f>
        <v>0</v>
      </c>
    </row>
    <row r="227" spans="2:63" s="1" customFormat="1" ht="22.35" customHeight="1">
      <c r="B227" s="34"/>
      <c r="C227" s="173" t="s">
        <v>5</v>
      </c>
      <c r="D227" s="173" t="s">
        <v>164</v>
      </c>
      <c r="E227" s="174" t="s">
        <v>5</v>
      </c>
      <c r="F227" s="223" t="s">
        <v>5</v>
      </c>
      <c r="G227" s="223"/>
      <c r="H227" s="223"/>
      <c r="I227" s="223"/>
      <c r="J227" s="175" t="s">
        <v>5</v>
      </c>
      <c r="K227" s="171"/>
      <c r="L227" s="224"/>
      <c r="M227" s="225"/>
      <c r="N227" s="225">
        <f t="shared" si="45"/>
        <v>0</v>
      </c>
      <c r="O227" s="225"/>
      <c r="P227" s="225"/>
      <c r="Q227" s="225"/>
      <c r="R227" s="36"/>
      <c r="T227" s="164" t="s">
        <v>5</v>
      </c>
      <c r="U227" s="176" t="s">
        <v>40</v>
      </c>
      <c r="V227" s="35"/>
      <c r="W227" s="35"/>
      <c r="X227" s="35"/>
      <c r="Y227" s="35"/>
      <c r="Z227" s="35"/>
      <c r="AA227" s="73"/>
      <c r="AT227" s="18" t="s">
        <v>460</v>
      </c>
      <c r="AU227" s="18" t="s">
        <v>83</v>
      </c>
      <c r="AY227" s="18" t="s">
        <v>460</v>
      </c>
      <c r="BE227" s="105">
        <f>IF(U227="základní",N227,0)</f>
        <v>0</v>
      </c>
      <c r="BF227" s="105">
        <f>IF(U227="snížená",N227,0)</f>
        <v>0</v>
      </c>
      <c r="BG227" s="105">
        <f>IF(U227="zákl. přenesená",N227,0)</f>
        <v>0</v>
      </c>
      <c r="BH227" s="105">
        <f>IF(U227="sníž. přenesená",N227,0)</f>
        <v>0</v>
      </c>
      <c r="BI227" s="105">
        <f>IF(U227="nulová",N227,0)</f>
        <v>0</v>
      </c>
      <c r="BJ227" s="18" t="s">
        <v>83</v>
      </c>
      <c r="BK227" s="105">
        <f>L227*K227</f>
        <v>0</v>
      </c>
    </row>
    <row r="228" spans="2:63" s="1" customFormat="1" ht="22.35" customHeight="1">
      <c r="B228" s="34"/>
      <c r="C228" s="173" t="s">
        <v>5</v>
      </c>
      <c r="D228" s="173" t="s">
        <v>164</v>
      </c>
      <c r="E228" s="174" t="s">
        <v>5</v>
      </c>
      <c r="F228" s="223" t="s">
        <v>5</v>
      </c>
      <c r="G228" s="223"/>
      <c r="H228" s="223"/>
      <c r="I228" s="223"/>
      <c r="J228" s="175" t="s">
        <v>5</v>
      </c>
      <c r="K228" s="171"/>
      <c r="L228" s="224"/>
      <c r="M228" s="225"/>
      <c r="N228" s="225">
        <f t="shared" si="45"/>
        <v>0</v>
      </c>
      <c r="O228" s="225"/>
      <c r="P228" s="225"/>
      <c r="Q228" s="225"/>
      <c r="R228" s="36"/>
      <c r="T228" s="164" t="s">
        <v>5</v>
      </c>
      <c r="U228" s="176" t="s">
        <v>40</v>
      </c>
      <c r="V228" s="35"/>
      <c r="W228" s="35"/>
      <c r="X228" s="35"/>
      <c r="Y228" s="35"/>
      <c r="Z228" s="35"/>
      <c r="AA228" s="73"/>
      <c r="AT228" s="18" t="s">
        <v>460</v>
      </c>
      <c r="AU228" s="18" t="s">
        <v>83</v>
      </c>
      <c r="AY228" s="18" t="s">
        <v>460</v>
      </c>
      <c r="BE228" s="105">
        <f>IF(U228="základní",N228,0)</f>
        <v>0</v>
      </c>
      <c r="BF228" s="105">
        <f>IF(U228="snížená",N228,0)</f>
        <v>0</v>
      </c>
      <c r="BG228" s="105">
        <f>IF(U228="zákl. přenesená",N228,0)</f>
        <v>0</v>
      </c>
      <c r="BH228" s="105">
        <f>IF(U228="sníž. přenesená",N228,0)</f>
        <v>0</v>
      </c>
      <c r="BI228" s="105">
        <f>IF(U228="nulová",N228,0)</f>
        <v>0</v>
      </c>
      <c r="BJ228" s="18" t="s">
        <v>83</v>
      </c>
      <c r="BK228" s="105">
        <f>L228*K228</f>
        <v>0</v>
      </c>
    </row>
    <row r="229" spans="2:63" s="1" customFormat="1" ht="22.35" customHeight="1">
      <c r="B229" s="34"/>
      <c r="C229" s="173" t="s">
        <v>5</v>
      </c>
      <c r="D229" s="173" t="s">
        <v>164</v>
      </c>
      <c r="E229" s="174" t="s">
        <v>5</v>
      </c>
      <c r="F229" s="223" t="s">
        <v>5</v>
      </c>
      <c r="G229" s="223"/>
      <c r="H229" s="223"/>
      <c r="I229" s="223"/>
      <c r="J229" s="175" t="s">
        <v>5</v>
      </c>
      <c r="K229" s="171"/>
      <c r="L229" s="224"/>
      <c r="M229" s="225"/>
      <c r="N229" s="225">
        <f t="shared" si="45"/>
        <v>0</v>
      </c>
      <c r="O229" s="225"/>
      <c r="P229" s="225"/>
      <c r="Q229" s="225"/>
      <c r="R229" s="36"/>
      <c r="T229" s="164" t="s">
        <v>5</v>
      </c>
      <c r="U229" s="176" t="s">
        <v>40</v>
      </c>
      <c r="V229" s="55"/>
      <c r="W229" s="55"/>
      <c r="X229" s="55"/>
      <c r="Y229" s="55"/>
      <c r="Z229" s="55"/>
      <c r="AA229" s="57"/>
      <c r="AT229" s="18" t="s">
        <v>460</v>
      </c>
      <c r="AU229" s="18" t="s">
        <v>83</v>
      </c>
      <c r="AY229" s="18" t="s">
        <v>460</v>
      </c>
      <c r="BE229" s="105">
        <f>IF(U229="základní",N229,0)</f>
        <v>0</v>
      </c>
      <c r="BF229" s="105">
        <f>IF(U229="snížená",N229,0)</f>
        <v>0</v>
      </c>
      <c r="BG229" s="105">
        <f>IF(U229="zákl. přenesená",N229,0)</f>
        <v>0</v>
      </c>
      <c r="BH229" s="105">
        <f>IF(U229="sníž. přenesená",N229,0)</f>
        <v>0</v>
      </c>
      <c r="BI229" s="105">
        <f>IF(U229="nulová",N229,0)</f>
        <v>0</v>
      </c>
      <c r="BJ229" s="18" t="s">
        <v>83</v>
      </c>
      <c r="BK229" s="105">
        <f>L229*K229</f>
        <v>0</v>
      </c>
    </row>
    <row r="230" spans="2:63" s="1" customFormat="1" ht="6.95" customHeight="1">
      <c r="B230" s="58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60"/>
    </row>
  </sheetData>
  <mergeCells count="33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3:I223"/>
    <mergeCell ref="L223:M223"/>
    <mergeCell ref="N223:Q223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H1:K1"/>
    <mergeCell ref="S2:AC2"/>
    <mergeCell ref="F229:I229"/>
    <mergeCell ref="L229:M229"/>
    <mergeCell ref="N229:Q229"/>
    <mergeCell ref="N133:Q133"/>
    <mergeCell ref="N134:Q134"/>
    <mergeCell ref="N135:Q135"/>
    <mergeCell ref="N155:Q155"/>
    <mergeCell ref="N167:Q167"/>
    <mergeCell ref="N172:Q172"/>
    <mergeCell ref="N175:Q175"/>
    <mergeCell ref="N184:Q184"/>
    <mergeCell ref="N186:Q186"/>
    <mergeCell ref="N191:Q191"/>
    <mergeCell ref="N196:Q196"/>
    <mergeCell ref="N198:Q198"/>
    <mergeCell ref="N199:Q199"/>
    <mergeCell ref="N203:Q203"/>
    <mergeCell ref="N209:Q209"/>
    <mergeCell ref="N216:Q216"/>
    <mergeCell ref="N221:Q221"/>
    <mergeCell ref="N222:Q222"/>
    <mergeCell ref="N224:Q224"/>
  </mergeCells>
  <dataValidations count="2">
    <dataValidation type="list" allowBlank="1" showInputMessage="1" showErrorMessage="1" error="Povoleny jsou hodnoty K, M." sqref="D225:D230" xr:uid="{00000000-0002-0000-0100-000000000000}">
      <formula1>"K, M"</formula1>
    </dataValidation>
    <dataValidation type="list" allowBlank="1" showInputMessage="1" showErrorMessage="1" error="Povoleny jsou hodnoty základní, snížená, zákl. přenesená, sníž. přenesená, nulová." sqref="U225:U230" xr:uid="{00000000-0002-0000-0100-000001000000}">
      <formula1>"základní, snížená, zákl. přenesená, sníž. přenesená, nulová"</formula1>
    </dataValidation>
  </dataValidations>
  <hyperlinks>
    <hyperlink ref="F1:G1" location="C2" display="1) Krycí list rozpočtu" xr:uid="{00000000-0004-0000-0100-000000000000}"/>
    <hyperlink ref="H1:K1" location="C86" display="2) Rekapitulace rozpočtu" xr:uid="{00000000-0004-0000-0100-000001000000}"/>
    <hyperlink ref="L1" location="C132" display="3) Rozpočet" xr:uid="{00000000-0004-0000-0100-000002000000}"/>
    <hyperlink ref="S1:T1" location="'Rekapitulace stavby'!C2" display="Rekapitulace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49"/>
  <sheetViews>
    <sheetView showGridLines="0" workbookViewId="0">
      <pane ySplit="1" topLeftCell="A82" activePane="bottomLeft" state="frozen"/>
      <selection pane="bottomLeft" activeCell="F138" sqref="F138:I14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106</v>
      </c>
      <c r="G1" s="13"/>
      <c r="H1" s="222" t="s">
        <v>107</v>
      </c>
      <c r="I1" s="222"/>
      <c r="J1" s="222"/>
      <c r="K1" s="222"/>
      <c r="L1" s="13" t="s">
        <v>108</v>
      </c>
      <c r="M1" s="11"/>
      <c r="N1" s="11"/>
      <c r="O1" s="12" t="s">
        <v>109</v>
      </c>
      <c r="P1" s="11"/>
      <c r="Q1" s="11"/>
      <c r="R1" s="11"/>
      <c r="S1" s="13" t="s">
        <v>110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87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111</v>
      </c>
    </row>
    <row r="4" spans="1:66" ht="36.950000000000003" customHeight="1">
      <c r="B4" s="22"/>
      <c r="C4" s="193" t="s">
        <v>112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3"/>
      <c r="T4" s="17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19</v>
      </c>
      <c r="E6" s="25"/>
      <c r="F6" s="248" t="str">
        <f>'Rekapitulace stavby'!K6</f>
        <v>Košetice - silážní žlab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"/>
      <c r="R6" s="23"/>
    </row>
    <row r="7" spans="1:66" s="1" customFormat="1" ht="32.85" customHeight="1">
      <c r="B7" s="34"/>
      <c r="C7" s="35"/>
      <c r="D7" s="28" t="s">
        <v>113</v>
      </c>
      <c r="E7" s="35"/>
      <c r="F7" s="215" t="s">
        <v>461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35"/>
      <c r="R7" s="36"/>
    </row>
    <row r="8" spans="1:66" s="1" customFormat="1" ht="14.45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61" t="str">
        <f>'Rekapitulace stavby'!AN8</f>
        <v>18. 12. 2017</v>
      </c>
      <c r="P9" s="250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213" t="str">
        <f>IF('Rekapitulace stavby'!AN10="","",'Rekapitulace stavby'!AN10)</f>
        <v/>
      </c>
      <c r="P11" s="213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3" t="str">
        <f>IF('Rekapitulace stavby'!AN11="","",'Rekapitulace stavby'!AN11)</f>
        <v/>
      </c>
      <c r="P12" s="213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62" t="str">
        <f>IF('Rekapitulace stavby'!AN13="","",'Rekapitulace stavby'!AN13)</f>
        <v>Vyplň údaj</v>
      </c>
      <c r="P14" s="213"/>
      <c r="Q14" s="35"/>
      <c r="R14" s="36"/>
    </row>
    <row r="15" spans="1:66" s="1" customFormat="1" ht="18" customHeight="1">
      <c r="B15" s="34"/>
      <c r="C15" s="35"/>
      <c r="D15" s="35"/>
      <c r="E15" s="262" t="str">
        <f>IF('Rekapitulace stavby'!E14="","",'Rekapitulace stavby'!E14)</f>
        <v>Vyplň údaj</v>
      </c>
      <c r="F15" s="263"/>
      <c r="G15" s="263"/>
      <c r="H15" s="263"/>
      <c r="I15" s="263"/>
      <c r="J15" s="263"/>
      <c r="K15" s="263"/>
      <c r="L15" s="263"/>
      <c r="M15" s="29" t="s">
        <v>29</v>
      </c>
      <c r="N15" s="35"/>
      <c r="O15" s="262" t="str">
        <f>IF('Rekapitulace stavby'!AN14="","",'Rekapitulace stavby'!AN14)</f>
        <v>Vyplň údaj</v>
      </c>
      <c r="P15" s="213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213" t="str">
        <f>IF('Rekapitulace stavby'!AN16="","",'Rekapitulace stavby'!AN16)</f>
        <v/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3" t="str">
        <f>IF('Rekapitulace stavby'!AN17="","",'Rekapitulace stavby'!AN17)</f>
        <v/>
      </c>
      <c r="P18" s="21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213" t="str">
        <f>IF('Rekapitulace stavby'!AN19="","",'Rekapitulace stavby'!AN19)</f>
        <v/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3" t="str">
        <f>IF('Rekapitulace stavby'!AN20="","",'Rekapitulace stavby'!AN20)</f>
        <v/>
      </c>
      <c r="P21" s="21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18" t="s">
        <v>5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115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5" customHeight="1">
      <c r="B28" s="34"/>
      <c r="C28" s="35"/>
      <c r="D28" s="33" t="s">
        <v>100</v>
      </c>
      <c r="E28" s="35"/>
      <c r="F28" s="35"/>
      <c r="G28" s="35"/>
      <c r="H28" s="35"/>
      <c r="I28" s="35"/>
      <c r="J28" s="35"/>
      <c r="K28" s="35"/>
      <c r="L28" s="35"/>
      <c r="M28" s="219">
        <f>N95</f>
        <v>0</v>
      </c>
      <c r="N28" s="219"/>
      <c r="O28" s="219"/>
      <c r="P28" s="21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38</v>
      </c>
      <c r="E30" s="35"/>
      <c r="F30" s="35"/>
      <c r="G30" s="35"/>
      <c r="H30" s="35"/>
      <c r="I30" s="35"/>
      <c r="J30" s="35"/>
      <c r="K30" s="35"/>
      <c r="L30" s="35"/>
      <c r="M30" s="260">
        <f>ROUND(M27+M28,2)</f>
        <v>0</v>
      </c>
      <c r="N30" s="247"/>
      <c r="O30" s="247"/>
      <c r="P30" s="24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39</v>
      </c>
      <c r="E32" s="41" t="s">
        <v>40</v>
      </c>
      <c r="F32" s="42">
        <v>0.21</v>
      </c>
      <c r="G32" s="117" t="s">
        <v>41</v>
      </c>
      <c r="H32" s="257">
        <f>ROUND((((SUM(BE95:BE102)+SUM(BE120:BE142))+SUM(BE144:BE148))),2)</f>
        <v>0</v>
      </c>
      <c r="I32" s="247"/>
      <c r="J32" s="247"/>
      <c r="K32" s="35"/>
      <c r="L32" s="35"/>
      <c r="M32" s="257">
        <f>ROUND(((ROUND((SUM(BE95:BE102)+SUM(BE120:BE142)), 2)*F32)+SUM(BE144:BE148)*F32),2)</f>
        <v>0</v>
      </c>
      <c r="N32" s="247"/>
      <c r="O32" s="247"/>
      <c r="P32" s="247"/>
      <c r="Q32" s="35"/>
      <c r="R32" s="36"/>
    </row>
    <row r="33" spans="2:18" s="1" customFormat="1" ht="14.45" customHeight="1">
      <c r="B33" s="34"/>
      <c r="C33" s="35"/>
      <c r="D33" s="35"/>
      <c r="E33" s="41" t="s">
        <v>42</v>
      </c>
      <c r="F33" s="42">
        <v>0.15</v>
      </c>
      <c r="G33" s="117" t="s">
        <v>41</v>
      </c>
      <c r="H33" s="257">
        <f>ROUND((((SUM(BF95:BF102)+SUM(BF120:BF142))+SUM(BF144:BF148))),2)</f>
        <v>0</v>
      </c>
      <c r="I33" s="247"/>
      <c r="J33" s="247"/>
      <c r="K33" s="35"/>
      <c r="L33" s="35"/>
      <c r="M33" s="257">
        <f>ROUND(((ROUND((SUM(BF95:BF102)+SUM(BF120:BF142)), 2)*F33)+SUM(BF144:BF148)*F33),2)</f>
        <v>0</v>
      </c>
      <c r="N33" s="247"/>
      <c r="O33" s="247"/>
      <c r="P33" s="247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43</v>
      </c>
      <c r="F34" s="42">
        <v>0.21</v>
      </c>
      <c r="G34" s="117" t="s">
        <v>41</v>
      </c>
      <c r="H34" s="257">
        <f>ROUND((((SUM(BG95:BG102)+SUM(BG120:BG142))+SUM(BG144:BG148))),2)</f>
        <v>0</v>
      </c>
      <c r="I34" s="247"/>
      <c r="J34" s="247"/>
      <c r="K34" s="35"/>
      <c r="L34" s="35"/>
      <c r="M34" s="257">
        <v>0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44</v>
      </c>
      <c r="F35" s="42">
        <v>0.15</v>
      </c>
      <c r="G35" s="117" t="s">
        <v>41</v>
      </c>
      <c r="H35" s="257">
        <f>ROUND((((SUM(BH95:BH102)+SUM(BH120:BH142))+SUM(BH144:BH148))),2)</f>
        <v>0</v>
      </c>
      <c r="I35" s="247"/>
      <c r="J35" s="247"/>
      <c r="K35" s="35"/>
      <c r="L35" s="35"/>
      <c r="M35" s="257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45</v>
      </c>
      <c r="F36" s="42">
        <v>0</v>
      </c>
      <c r="G36" s="117" t="s">
        <v>41</v>
      </c>
      <c r="H36" s="257">
        <f>ROUND((((SUM(BI95:BI102)+SUM(BI120:BI142))+SUM(BI144:BI148))),2)</f>
        <v>0</v>
      </c>
      <c r="I36" s="247"/>
      <c r="J36" s="247"/>
      <c r="K36" s="35"/>
      <c r="L36" s="35"/>
      <c r="M36" s="257">
        <v>0</v>
      </c>
      <c r="N36" s="247"/>
      <c r="O36" s="247"/>
      <c r="P36" s="24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46</v>
      </c>
      <c r="E38" s="74"/>
      <c r="F38" s="74"/>
      <c r="G38" s="119" t="s">
        <v>47</v>
      </c>
      <c r="H38" s="120" t="s">
        <v>48</v>
      </c>
      <c r="I38" s="74"/>
      <c r="J38" s="74"/>
      <c r="K38" s="74"/>
      <c r="L38" s="258">
        <f>SUM(M30:M36)</f>
        <v>0</v>
      </c>
      <c r="M38" s="258"/>
      <c r="N38" s="258"/>
      <c r="O38" s="258"/>
      <c r="P38" s="259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93" t="s">
        <v>116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48" t="str">
        <f>F6</f>
        <v>Košetice - silážní žlab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35"/>
      <c r="R78" s="36"/>
    </row>
    <row r="79" spans="2:18" s="1" customFormat="1" ht="36.950000000000003" customHeight="1">
      <c r="B79" s="34"/>
      <c r="C79" s="68" t="s">
        <v>113</v>
      </c>
      <c r="D79" s="35"/>
      <c r="E79" s="35"/>
      <c r="F79" s="195" t="str">
        <f>F7</f>
        <v>SO 02 - Manipulační plocha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65" s="1" customFormat="1" ht="18" customHeight="1">
      <c r="B81" s="34"/>
      <c r="C81" s="29" t="s">
        <v>23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25</v>
      </c>
      <c r="L81" s="35"/>
      <c r="M81" s="250" t="str">
        <f>IF(O9="","",O9)</f>
        <v>18. 12. 2017</v>
      </c>
      <c r="N81" s="250"/>
      <c r="O81" s="250"/>
      <c r="P81" s="250"/>
      <c r="Q81" s="35"/>
      <c r="R81" s="36"/>
    </row>
    <row r="82" spans="2:65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65" s="1" customFormat="1" ht="15">
      <c r="B83" s="34"/>
      <c r="C83" s="29" t="s">
        <v>27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13" t="str">
        <f>E18</f>
        <v xml:space="preserve"> </v>
      </c>
      <c r="N83" s="213"/>
      <c r="O83" s="213"/>
      <c r="P83" s="213"/>
      <c r="Q83" s="213"/>
      <c r="R83" s="36"/>
    </row>
    <row r="84" spans="2:65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</row>
    <row r="85" spans="2:65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65" s="1" customFormat="1" ht="29.25" customHeight="1">
      <c r="B86" s="34"/>
      <c r="C86" s="255" t="s">
        <v>117</v>
      </c>
      <c r="D86" s="256"/>
      <c r="E86" s="256"/>
      <c r="F86" s="256"/>
      <c r="G86" s="256"/>
      <c r="H86" s="113"/>
      <c r="I86" s="113"/>
      <c r="J86" s="113"/>
      <c r="K86" s="113"/>
      <c r="L86" s="113"/>
      <c r="M86" s="113"/>
      <c r="N86" s="255" t="s">
        <v>118</v>
      </c>
      <c r="O86" s="256"/>
      <c r="P86" s="256"/>
      <c r="Q86" s="256"/>
      <c r="R86" s="36"/>
    </row>
    <row r="87" spans="2:65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65" s="1" customFormat="1" ht="29.25" customHeight="1">
      <c r="B88" s="34"/>
      <c r="C88" s="121" t="s">
        <v>119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77">
        <f>N120</f>
        <v>0</v>
      </c>
      <c r="O88" s="251"/>
      <c r="P88" s="251"/>
      <c r="Q88" s="251"/>
      <c r="R88" s="36"/>
      <c r="AU88" s="18" t="s">
        <v>120</v>
      </c>
    </row>
    <row r="89" spans="2:65" s="6" customFormat="1" ht="24.95" customHeight="1">
      <c r="B89" s="122"/>
      <c r="C89" s="123"/>
      <c r="D89" s="124" t="s">
        <v>121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29">
        <f>N121</f>
        <v>0</v>
      </c>
      <c r="O89" s="254"/>
      <c r="P89" s="254"/>
      <c r="Q89" s="254"/>
      <c r="R89" s="125"/>
    </row>
    <row r="90" spans="2:65" s="7" customFormat="1" ht="19.899999999999999" customHeight="1">
      <c r="B90" s="126"/>
      <c r="C90" s="127"/>
      <c r="D90" s="101" t="s">
        <v>122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84">
        <f>N122</f>
        <v>0</v>
      </c>
      <c r="O90" s="253"/>
      <c r="P90" s="253"/>
      <c r="Q90" s="253"/>
      <c r="R90" s="128"/>
    </row>
    <row r="91" spans="2:65" s="7" customFormat="1" ht="19.899999999999999" customHeight="1">
      <c r="B91" s="126"/>
      <c r="C91" s="127"/>
      <c r="D91" s="101" t="s">
        <v>126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84">
        <f>N132</f>
        <v>0</v>
      </c>
      <c r="O91" s="253"/>
      <c r="P91" s="253"/>
      <c r="Q91" s="253"/>
      <c r="R91" s="128"/>
    </row>
    <row r="92" spans="2:65" s="7" customFormat="1" ht="19.899999999999999" customHeight="1">
      <c r="B92" s="126"/>
      <c r="C92" s="127"/>
      <c r="D92" s="101" t="s">
        <v>130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84">
        <f>N141</f>
        <v>0</v>
      </c>
      <c r="O92" s="253"/>
      <c r="P92" s="253"/>
      <c r="Q92" s="253"/>
      <c r="R92" s="128"/>
    </row>
    <row r="93" spans="2:65" s="6" customFormat="1" ht="21.75" customHeight="1">
      <c r="B93" s="122"/>
      <c r="C93" s="123"/>
      <c r="D93" s="124" t="s">
        <v>138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28">
        <f>N143</f>
        <v>0</v>
      </c>
      <c r="O93" s="254"/>
      <c r="P93" s="254"/>
      <c r="Q93" s="254"/>
      <c r="R93" s="125"/>
    </row>
    <row r="94" spans="2:65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65" s="1" customFormat="1" ht="29.25" customHeight="1">
      <c r="B95" s="34"/>
      <c r="C95" s="121" t="s">
        <v>139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51">
        <f>ROUND(N96+N97+N98+N99+N100+N101,2)</f>
        <v>0</v>
      </c>
      <c r="O95" s="252"/>
      <c r="P95" s="252"/>
      <c r="Q95" s="252"/>
      <c r="R95" s="36"/>
      <c r="T95" s="129"/>
      <c r="U95" s="130" t="s">
        <v>39</v>
      </c>
    </row>
    <row r="96" spans="2:65" s="1" customFormat="1" ht="18" customHeight="1">
      <c r="B96" s="131"/>
      <c r="C96" s="132"/>
      <c r="D96" s="181" t="s">
        <v>140</v>
      </c>
      <c r="E96" s="245"/>
      <c r="F96" s="245"/>
      <c r="G96" s="245"/>
      <c r="H96" s="245"/>
      <c r="I96" s="132"/>
      <c r="J96" s="132"/>
      <c r="K96" s="132"/>
      <c r="L96" s="132"/>
      <c r="M96" s="132"/>
      <c r="N96" s="183">
        <f>ROUND(N88*T96,2)</f>
        <v>0</v>
      </c>
      <c r="O96" s="246"/>
      <c r="P96" s="246"/>
      <c r="Q96" s="246"/>
      <c r="R96" s="134"/>
      <c r="S96" s="135"/>
      <c r="T96" s="136"/>
      <c r="U96" s="137" t="s">
        <v>40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8" t="s">
        <v>141</v>
      </c>
      <c r="AZ96" s="135"/>
      <c r="BA96" s="135"/>
      <c r="BB96" s="135"/>
      <c r="BC96" s="135"/>
      <c r="BD96" s="135"/>
      <c r="BE96" s="139">
        <f t="shared" ref="BE96:BE101" si="0">IF(U96="základní",N96,0)</f>
        <v>0</v>
      </c>
      <c r="BF96" s="139">
        <f t="shared" ref="BF96:BF101" si="1">IF(U96="snížená",N96,0)</f>
        <v>0</v>
      </c>
      <c r="BG96" s="139">
        <f t="shared" ref="BG96:BG101" si="2">IF(U96="zákl. přenesená",N96,0)</f>
        <v>0</v>
      </c>
      <c r="BH96" s="139">
        <f t="shared" ref="BH96:BH101" si="3">IF(U96="sníž. přenesená",N96,0)</f>
        <v>0</v>
      </c>
      <c r="BI96" s="139">
        <f t="shared" ref="BI96:BI101" si="4">IF(U96="nulová",N96,0)</f>
        <v>0</v>
      </c>
      <c r="BJ96" s="138" t="s">
        <v>83</v>
      </c>
      <c r="BK96" s="135"/>
      <c r="BL96" s="135"/>
      <c r="BM96" s="135"/>
    </row>
    <row r="97" spans="2:65" s="1" customFormat="1" ht="18" customHeight="1">
      <c r="B97" s="131"/>
      <c r="C97" s="132"/>
      <c r="D97" s="181" t="s">
        <v>142</v>
      </c>
      <c r="E97" s="245"/>
      <c r="F97" s="245"/>
      <c r="G97" s="245"/>
      <c r="H97" s="245"/>
      <c r="I97" s="132"/>
      <c r="J97" s="132"/>
      <c r="K97" s="132"/>
      <c r="L97" s="132"/>
      <c r="M97" s="132"/>
      <c r="N97" s="183">
        <f>ROUND(N88*T97,2)</f>
        <v>0</v>
      </c>
      <c r="O97" s="246"/>
      <c r="P97" s="246"/>
      <c r="Q97" s="246"/>
      <c r="R97" s="134"/>
      <c r="S97" s="135"/>
      <c r="T97" s="136"/>
      <c r="U97" s="137" t="s">
        <v>40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141</v>
      </c>
      <c r="AZ97" s="135"/>
      <c r="BA97" s="135"/>
      <c r="BB97" s="135"/>
      <c r="BC97" s="135"/>
      <c r="BD97" s="135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83</v>
      </c>
      <c r="BK97" s="135"/>
      <c r="BL97" s="135"/>
      <c r="BM97" s="135"/>
    </row>
    <row r="98" spans="2:65" s="1" customFormat="1" ht="18" customHeight="1">
      <c r="B98" s="131"/>
      <c r="C98" s="132"/>
      <c r="D98" s="181" t="s">
        <v>143</v>
      </c>
      <c r="E98" s="245"/>
      <c r="F98" s="245"/>
      <c r="G98" s="245"/>
      <c r="H98" s="245"/>
      <c r="I98" s="132"/>
      <c r="J98" s="132"/>
      <c r="K98" s="132"/>
      <c r="L98" s="132"/>
      <c r="M98" s="132"/>
      <c r="N98" s="183">
        <f>ROUND(N88*T98,2)</f>
        <v>0</v>
      </c>
      <c r="O98" s="246"/>
      <c r="P98" s="246"/>
      <c r="Q98" s="246"/>
      <c r="R98" s="134"/>
      <c r="S98" s="135"/>
      <c r="T98" s="136"/>
      <c r="U98" s="137" t="s">
        <v>40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141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83</v>
      </c>
      <c r="BK98" s="135"/>
      <c r="BL98" s="135"/>
      <c r="BM98" s="135"/>
    </row>
    <row r="99" spans="2:65" s="1" customFormat="1" ht="18" customHeight="1">
      <c r="B99" s="131"/>
      <c r="C99" s="132"/>
      <c r="D99" s="181" t="s">
        <v>144</v>
      </c>
      <c r="E99" s="245"/>
      <c r="F99" s="245"/>
      <c r="G99" s="245"/>
      <c r="H99" s="245"/>
      <c r="I99" s="132"/>
      <c r="J99" s="132"/>
      <c r="K99" s="132"/>
      <c r="L99" s="132"/>
      <c r="M99" s="132"/>
      <c r="N99" s="183">
        <f>ROUND(N88*T99,2)</f>
        <v>0</v>
      </c>
      <c r="O99" s="246"/>
      <c r="P99" s="246"/>
      <c r="Q99" s="246"/>
      <c r="R99" s="134"/>
      <c r="S99" s="135"/>
      <c r="T99" s="136"/>
      <c r="U99" s="137" t="s">
        <v>40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141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83</v>
      </c>
      <c r="BK99" s="135"/>
      <c r="BL99" s="135"/>
      <c r="BM99" s="135"/>
    </row>
    <row r="100" spans="2:65" s="1" customFormat="1" ht="18" customHeight="1">
      <c r="B100" s="131"/>
      <c r="C100" s="132"/>
      <c r="D100" s="181" t="s">
        <v>145</v>
      </c>
      <c r="E100" s="245"/>
      <c r="F100" s="245"/>
      <c r="G100" s="245"/>
      <c r="H100" s="245"/>
      <c r="I100" s="132"/>
      <c r="J100" s="132"/>
      <c r="K100" s="132"/>
      <c r="L100" s="132"/>
      <c r="M100" s="132"/>
      <c r="N100" s="183">
        <f>ROUND(N88*T100,2)</f>
        <v>0</v>
      </c>
      <c r="O100" s="246"/>
      <c r="P100" s="246"/>
      <c r="Q100" s="246"/>
      <c r="R100" s="134"/>
      <c r="S100" s="135"/>
      <c r="T100" s="136"/>
      <c r="U100" s="137" t="s">
        <v>40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141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83</v>
      </c>
      <c r="BK100" s="135"/>
      <c r="BL100" s="135"/>
      <c r="BM100" s="135"/>
    </row>
    <row r="101" spans="2:65" s="1" customFormat="1" ht="18" customHeight="1">
      <c r="B101" s="131"/>
      <c r="C101" s="132"/>
      <c r="D101" s="133" t="s">
        <v>146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83">
        <f>ROUND(N88*T101,2)</f>
        <v>0</v>
      </c>
      <c r="O101" s="246"/>
      <c r="P101" s="246"/>
      <c r="Q101" s="246"/>
      <c r="R101" s="134"/>
      <c r="S101" s="135"/>
      <c r="T101" s="140"/>
      <c r="U101" s="141" t="s">
        <v>40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147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83</v>
      </c>
      <c r="BK101" s="135"/>
      <c r="BL101" s="135"/>
      <c r="BM101" s="135"/>
    </row>
    <row r="102" spans="2:65" s="1" customForma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65" s="1" customFormat="1" ht="29.25" customHeight="1">
      <c r="B103" s="34"/>
      <c r="C103" s="112" t="s">
        <v>105</v>
      </c>
      <c r="D103" s="113"/>
      <c r="E103" s="113"/>
      <c r="F103" s="113"/>
      <c r="G103" s="113"/>
      <c r="H103" s="113"/>
      <c r="I103" s="113"/>
      <c r="J103" s="113"/>
      <c r="K103" s="113"/>
      <c r="L103" s="178">
        <f>ROUND(SUM(N88+N95),2)</f>
        <v>0</v>
      </c>
      <c r="M103" s="178"/>
      <c r="N103" s="178"/>
      <c r="O103" s="178"/>
      <c r="P103" s="178"/>
      <c r="Q103" s="178"/>
      <c r="R103" s="36"/>
    </row>
    <row r="104" spans="2:65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65" s="1" customFormat="1" ht="6.9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65" s="1" customFormat="1" ht="36.950000000000003" customHeight="1">
      <c r="B109" s="34"/>
      <c r="C109" s="193" t="s">
        <v>148</v>
      </c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36"/>
    </row>
    <row r="110" spans="2:65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65" s="1" customFormat="1" ht="30" customHeight="1">
      <c r="B111" s="34"/>
      <c r="C111" s="29" t="s">
        <v>19</v>
      </c>
      <c r="D111" s="35"/>
      <c r="E111" s="35"/>
      <c r="F111" s="248" t="str">
        <f>F6</f>
        <v>Košetice - silážní žlab</v>
      </c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35"/>
      <c r="R111" s="36"/>
    </row>
    <row r="112" spans="2:65" s="1" customFormat="1" ht="36.950000000000003" customHeight="1">
      <c r="B112" s="34"/>
      <c r="C112" s="68" t="s">
        <v>113</v>
      </c>
      <c r="D112" s="35"/>
      <c r="E112" s="35"/>
      <c r="F112" s="195" t="str">
        <f>F7</f>
        <v>SO 02 - Manipulační plocha</v>
      </c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35"/>
      <c r="R112" s="36"/>
    </row>
    <row r="113" spans="2:65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18" customHeight="1">
      <c r="B114" s="34"/>
      <c r="C114" s="29" t="s">
        <v>23</v>
      </c>
      <c r="D114" s="35"/>
      <c r="E114" s="35"/>
      <c r="F114" s="27" t="str">
        <f>F9</f>
        <v xml:space="preserve"> </v>
      </c>
      <c r="G114" s="35"/>
      <c r="H114" s="35"/>
      <c r="I114" s="35"/>
      <c r="J114" s="35"/>
      <c r="K114" s="29" t="s">
        <v>25</v>
      </c>
      <c r="L114" s="35"/>
      <c r="M114" s="250" t="str">
        <f>IF(O9="","",O9)</f>
        <v>18. 12. 2017</v>
      </c>
      <c r="N114" s="250"/>
      <c r="O114" s="250"/>
      <c r="P114" s="250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5">
      <c r="B116" s="34"/>
      <c r="C116" s="29" t="s">
        <v>27</v>
      </c>
      <c r="D116" s="35"/>
      <c r="E116" s="35"/>
      <c r="F116" s="27" t="str">
        <f>E12</f>
        <v xml:space="preserve"> </v>
      </c>
      <c r="G116" s="35"/>
      <c r="H116" s="35"/>
      <c r="I116" s="35"/>
      <c r="J116" s="35"/>
      <c r="K116" s="29" t="s">
        <v>32</v>
      </c>
      <c r="L116" s="35"/>
      <c r="M116" s="213" t="str">
        <f>E18</f>
        <v xml:space="preserve"> </v>
      </c>
      <c r="N116" s="213"/>
      <c r="O116" s="213"/>
      <c r="P116" s="213"/>
      <c r="Q116" s="213"/>
      <c r="R116" s="36"/>
    </row>
    <row r="117" spans="2:65" s="1" customFormat="1" ht="14.45" customHeight="1">
      <c r="B117" s="34"/>
      <c r="C117" s="29" t="s">
        <v>30</v>
      </c>
      <c r="D117" s="35"/>
      <c r="E117" s="35"/>
      <c r="F117" s="27" t="str">
        <f>IF(E15="","",E15)</f>
        <v>Vyplň údaj</v>
      </c>
      <c r="G117" s="35"/>
      <c r="H117" s="35"/>
      <c r="I117" s="35"/>
      <c r="J117" s="35"/>
      <c r="K117" s="29" t="s">
        <v>34</v>
      </c>
      <c r="L117" s="35"/>
      <c r="M117" s="213" t="str">
        <f>E21</f>
        <v xml:space="preserve"> </v>
      </c>
      <c r="N117" s="213"/>
      <c r="O117" s="213"/>
      <c r="P117" s="213"/>
      <c r="Q117" s="213"/>
      <c r="R117" s="36"/>
    </row>
    <row r="118" spans="2:65" s="1" customFormat="1" ht="10.3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8" customFormat="1" ht="29.25" customHeight="1">
      <c r="B119" s="142"/>
      <c r="C119" s="143" t="s">
        <v>149</v>
      </c>
      <c r="D119" s="144" t="s">
        <v>150</v>
      </c>
      <c r="E119" s="144" t="s">
        <v>57</v>
      </c>
      <c r="F119" s="243" t="s">
        <v>151</v>
      </c>
      <c r="G119" s="243"/>
      <c r="H119" s="243"/>
      <c r="I119" s="243"/>
      <c r="J119" s="144" t="s">
        <v>152</v>
      </c>
      <c r="K119" s="144" t="s">
        <v>153</v>
      </c>
      <c r="L119" s="243" t="s">
        <v>154</v>
      </c>
      <c r="M119" s="243"/>
      <c r="N119" s="243" t="s">
        <v>118</v>
      </c>
      <c r="O119" s="243"/>
      <c r="P119" s="243"/>
      <c r="Q119" s="244"/>
      <c r="R119" s="145"/>
      <c r="T119" s="75" t="s">
        <v>155</v>
      </c>
      <c r="U119" s="76" t="s">
        <v>39</v>
      </c>
      <c r="V119" s="76" t="s">
        <v>156</v>
      </c>
      <c r="W119" s="76" t="s">
        <v>157</v>
      </c>
      <c r="X119" s="76" t="s">
        <v>158</v>
      </c>
      <c r="Y119" s="76" t="s">
        <v>159</v>
      </c>
      <c r="Z119" s="76" t="s">
        <v>160</v>
      </c>
      <c r="AA119" s="77" t="s">
        <v>161</v>
      </c>
    </row>
    <row r="120" spans="2:65" s="1" customFormat="1" ht="29.25" customHeight="1">
      <c r="B120" s="34"/>
      <c r="C120" s="79" t="s">
        <v>115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26">
        <f>BK120</f>
        <v>0</v>
      </c>
      <c r="O120" s="227"/>
      <c r="P120" s="227"/>
      <c r="Q120" s="227"/>
      <c r="R120" s="36"/>
      <c r="T120" s="78"/>
      <c r="U120" s="50"/>
      <c r="V120" s="50"/>
      <c r="W120" s="146">
        <f>W121+W143</f>
        <v>0</v>
      </c>
      <c r="X120" s="50"/>
      <c r="Y120" s="146">
        <f>Y121+Y143</f>
        <v>441.45573999999999</v>
      </c>
      <c r="Z120" s="50"/>
      <c r="AA120" s="147">
        <f>AA121+AA143</f>
        <v>0</v>
      </c>
      <c r="AT120" s="18" t="s">
        <v>74</v>
      </c>
      <c r="AU120" s="18" t="s">
        <v>120</v>
      </c>
      <c r="BK120" s="148">
        <f>BK121+BK143</f>
        <v>0</v>
      </c>
    </row>
    <row r="121" spans="2:65" s="9" customFormat="1" ht="37.35" customHeight="1">
      <c r="B121" s="149"/>
      <c r="C121" s="150"/>
      <c r="D121" s="151" t="s">
        <v>121</v>
      </c>
      <c r="E121" s="151"/>
      <c r="F121" s="151"/>
      <c r="G121" s="151"/>
      <c r="H121" s="151"/>
      <c r="I121" s="151"/>
      <c r="J121" s="151"/>
      <c r="K121" s="151"/>
      <c r="L121" s="151"/>
      <c r="M121" s="151"/>
      <c r="N121" s="228">
        <f>BK121</f>
        <v>0</v>
      </c>
      <c r="O121" s="229"/>
      <c r="P121" s="229"/>
      <c r="Q121" s="229"/>
      <c r="R121" s="152"/>
      <c r="T121" s="153"/>
      <c r="U121" s="150"/>
      <c r="V121" s="150"/>
      <c r="W121" s="154">
        <f>W122+W132+W141</f>
        <v>0</v>
      </c>
      <c r="X121" s="150"/>
      <c r="Y121" s="154">
        <f>Y122+Y132+Y141</f>
        <v>441.45573999999999</v>
      </c>
      <c r="Z121" s="150"/>
      <c r="AA121" s="155">
        <f>AA122+AA132+AA141</f>
        <v>0</v>
      </c>
      <c r="AR121" s="156" t="s">
        <v>83</v>
      </c>
      <c r="AT121" s="157" t="s">
        <v>74</v>
      </c>
      <c r="AU121" s="157" t="s">
        <v>75</v>
      </c>
      <c r="AY121" s="156" t="s">
        <v>162</v>
      </c>
      <c r="BK121" s="158">
        <f>BK122+BK132+BK141</f>
        <v>0</v>
      </c>
    </row>
    <row r="122" spans="2:65" s="9" customFormat="1" ht="19.899999999999999" customHeight="1">
      <c r="B122" s="149"/>
      <c r="C122" s="150"/>
      <c r="D122" s="159" t="s">
        <v>122</v>
      </c>
      <c r="E122" s="159"/>
      <c r="F122" s="159"/>
      <c r="G122" s="159"/>
      <c r="H122" s="159"/>
      <c r="I122" s="159"/>
      <c r="J122" s="159"/>
      <c r="K122" s="159"/>
      <c r="L122" s="159"/>
      <c r="M122" s="159"/>
      <c r="N122" s="230">
        <f>BK122</f>
        <v>0</v>
      </c>
      <c r="O122" s="231"/>
      <c r="P122" s="231"/>
      <c r="Q122" s="231"/>
      <c r="R122" s="152"/>
      <c r="T122" s="153"/>
      <c r="U122" s="150"/>
      <c r="V122" s="150"/>
      <c r="W122" s="154">
        <f>SUM(W123:W131)</f>
        <v>0</v>
      </c>
      <c r="X122" s="150"/>
      <c r="Y122" s="154">
        <f>SUM(Y123:Y131)</f>
        <v>0</v>
      </c>
      <c r="Z122" s="150"/>
      <c r="AA122" s="155">
        <f>SUM(AA123:AA131)</f>
        <v>0</v>
      </c>
      <c r="AR122" s="156" t="s">
        <v>83</v>
      </c>
      <c r="AT122" s="157" t="s">
        <v>74</v>
      </c>
      <c r="AU122" s="157" t="s">
        <v>83</v>
      </c>
      <c r="AY122" s="156" t="s">
        <v>162</v>
      </c>
      <c r="BK122" s="158">
        <f>SUM(BK123:BK131)</f>
        <v>0</v>
      </c>
    </row>
    <row r="123" spans="2:65" s="1" customFormat="1" ht="25.5" customHeight="1">
      <c r="B123" s="131"/>
      <c r="C123" s="160" t="s">
        <v>83</v>
      </c>
      <c r="D123" s="160" t="s">
        <v>164</v>
      </c>
      <c r="E123" s="161" t="s">
        <v>179</v>
      </c>
      <c r="F123" s="238" t="s">
        <v>180</v>
      </c>
      <c r="G123" s="238"/>
      <c r="H123" s="238"/>
      <c r="I123" s="238"/>
      <c r="J123" s="162" t="s">
        <v>177</v>
      </c>
      <c r="K123" s="163">
        <v>103.62</v>
      </c>
      <c r="L123" s="224">
        <v>0</v>
      </c>
      <c r="M123" s="224"/>
      <c r="N123" s="239">
        <f t="shared" ref="N123:N131" si="5">ROUND(L123*K123,2)</f>
        <v>0</v>
      </c>
      <c r="O123" s="239"/>
      <c r="P123" s="239"/>
      <c r="Q123" s="239"/>
      <c r="R123" s="134"/>
      <c r="T123" s="164" t="s">
        <v>5</v>
      </c>
      <c r="U123" s="43" t="s">
        <v>40</v>
      </c>
      <c r="V123" s="35"/>
      <c r="W123" s="165">
        <f t="shared" ref="W123:W131" si="6">V123*K123</f>
        <v>0</v>
      </c>
      <c r="X123" s="165">
        <v>0</v>
      </c>
      <c r="Y123" s="165">
        <f t="shared" ref="Y123:Y131" si="7">X123*K123</f>
        <v>0</v>
      </c>
      <c r="Z123" s="165">
        <v>0</v>
      </c>
      <c r="AA123" s="166">
        <f t="shared" ref="AA123:AA131" si="8">Z123*K123</f>
        <v>0</v>
      </c>
      <c r="AR123" s="18" t="s">
        <v>168</v>
      </c>
      <c r="AT123" s="18" t="s">
        <v>164</v>
      </c>
      <c r="AU123" s="18" t="s">
        <v>111</v>
      </c>
      <c r="AY123" s="18" t="s">
        <v>162</v>
      </c>
      <c r="BE123" s="105">
        <f t="shared" ref="BE123:BE131" si="9">IF(U123="základní",N123,0)</f>
        <v>0</v>
      </c>
      <c r="BF123" s="105">
        <f t="shared" ref="BF123:BF131" si="10">IF(U123="snížená",N123,0)</f>
        <v>0</v>
      </c>
      <c r="BG123" s="105">
        <f t="shared" ref="BG123:BG131" si="11">IF(U123="zákl. přenesená",N123,0)</f>
        <v>0</v>
      </c>
      <c r="BH123" s="105">
        <f t="shared" ref="BH123:BH131" si="12">IF(U123="sníž. přenesená",N123,0)</f>
        <v>0</v>
      </c>
      <c r="BI123" s="105">
        <f t="shared" ref="BI123:BI131" si="13">IF(U123="nulová",N123,0)</f>
        <v>0</v>
      </c>
      <c r="BJ123" s="18" t="s">
        <v>83</v>
      </c>
      <c r="BK123" s="105">
        <f t="shared" ref="BK123:BK131" si="14">ROUND(L123*K123,2)</f>
        <v>0</v>
      </c>
      <c r="BL123" s="18" t="s">
        <v>168</v>
      </c>
      <c r="BM123" s="18" t="s">
        <v>462</v>
      </c>
    </row>
    <row r="124" spans="2:65" s="1" customFormat="1" ht="25.5" customHeight="1">
      <c r="B124" s="131"/>
      <c r="C124" s="160" t="s">
        <v>271</v>
      </c>
      <c r="D124" s="160" t="s">
        <v>164</v>
      </c>
      <c r="E124" s="161" t="s">
        <v>463</v>
      </c>
      <c r="F124" s="238" t="s">
        <v>464</v>
      </c>
      <c r="G124" s="238"/>
      <c r="H124" s="238"/>
      <c r="I124" s="238"/>
      <c r="J124" s="162" t="s">
        <v>177</v>
      </c>
      <c r="K124" s="163">
        <v>86.35</v>
      </c>
      <c r="L124" s="224">
        <v>0</v>
      </c>
      <c r="M124" s="224"/>
      <c r="N124" s="239">
        <f t="shared" si="5"/>
        <v>0</v>
      </c>
      <c r="O124" s="239"/>
      <c r="P124" s="239"/>
      <c r="Q124" s="239"/>
      <c r="R124" s="134"/>
      <c r="T124" s="164" t="s">
        <v>5</v>
      </c>
      <c r="U124" s="43" t="s">
        <v>40</v>
      </c>
      <c r="V124" s="35"/>
      <c r="W124" s="165">
        <f t="shared" si="6"/>
        <v>0</v>
      </c>
      <c r="X124" s="165">
        <v>0</v>
      </c>
      <c r="Y124" s="165">
        <f t="shared" si="7"/>
        <v>0</v>
      </c>
      <c r="Z124" s="165">
        <v>0</v>
      </c>
      <c r="AA124" s="166">
        <f t="shared" si="8"/>
        <v>0</v>
      </c>
      <c r="AR124" s="18" t="s">
        <v>168</v>
      </c>
      <c r="AT124" s="18" t="s">
        <v>164</v>
      </c>
      <c r="AU124" s="18" t="s">
        <v>111</v>
      </c>
      <c r="AY124" s="18" t="s">
        <v>162</v>
      </c>
      <c r="BE124" s="105">
        <f t="shared" si="9"/>
        <v>0</v>
      </c>
      <c r="BF124" s="105">
        <f t="shared" si="10"/>
        <v>0</v>
      </c>
      <c r="BG124" s="105">
        <f t="shared" si="11"/>
        <v>0</v>
      </c>
      <c r="BH124" s="105">
        <f t="shared" si="12"/>
        <v>0</v>
      </c>
      <c r="BI124" s="105">
        <f t="shared" si="13"/>
        <v>0</v>
      </c>
      <c r="BJ124" s="18" t="s">
        <v>83</v>
      </c>
      <c r="BK124" s="105">
        <f t="shared" si="14"/>
        <v>0</v>
      </c>
      <c r="BL124" s="18" t="s">
        <v>168</v>
      </c>
      <c r="BM124" s="18" t="s">
        <v>465</v>
      </c>
    </row>
    <row r="125" spans="2:65" s="1" customFormat="1" ht="25.5" customHeight="1">
      <c r="B125" s="131"/>
      <c r="C125" s="160" t="s">
        <v>185</v>
      </c>
      <c r="D125" s="160" t="s">
        <v>164</v>
      </c>
      <c r="E125" s="161" t="s">
        <v>186</v>
      </c>
      <c r="F125" s="238" t="s">
        <v>187</v>
      </c>
      <c r="G125" s="238"/>
      <c r="H125" s="238"/>
      <c r="I125" s="238"/>
      <c r="J125" s="162" t="s">
        <v>177</v>
      </c>
      <c r="K125" s="163">
        <v>86.35</v>
      </c>
      <c r="L125" s="224">
        <v>0</v>
      </c>
      <c r="M125" s="224"/>
      <c r="N125" s="239">
        <f t="shared" si="5"/>
        <v>0</v>
      </c>
      <c r="O125" s="239"/>
      <c r="P125" s="239"/>
      <c r="Q125" s="239"/>
      <c r="R125" s="134"/>
      <c r="T125" s="164" t="s">
        <v>5</v>
      </c>
      <c r="U125" s="43" t="s">
        <v>40</v>
      </c>
      <c r="V125" s="35"/>
      <c r="W125" s="165">
        <f t="shared" si="6"/>
        <v>0</v>
      </c>
      <c r="X125" s="165">
        <v>0</v>
      </c>
      <c r="Y125" s="165">
        <f t="shared" si="7"/>
        <v>0</v>
      </c>
      <c r="Z125" s="165">
        <v>0</v>
      </c>
      <c r="AA125" s="166">
        <f t="shared" si="8"/>
        <v>0</v>
      </c>
      <c r="AR125" s="18" t="s">
        <v>168</v>
      </c>
      <c r="AT125" s="18" t="s">
        <v>164</v>
      </c>
      <c r="AU125" s="18" t="s">
        <v>111</v>
      </c>
      <c r="AY125" s="18" t="s">
        <v>162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8" t="s">
        <v>83</v>
      </c>
      <c r="BK125" s="105">
        <f t="shared" si="14"/>
        <v>0</v>
      </c>
      <c r="BL125" s="18" t="s">
        <v>168</v>
      </c>
      <c r="BM125" s="18" t="s">
        <v>466</v>
      </c>
    </row>
    <row r="126" spans="2:65" s="1" customFormat="1" ht="25.5" customHeight="1">
      <c r="B126" s="131"/>
      <c r="C126" s="160" t="s">
        <v>168</v>
      </c>
      <c r="D126" s="160" t="s">
        <v>164</v>
      </c>
      <c r="E126" s="161" t="s">
        <v>189</v>
      </c>
      <c r="F126" s="238" t="s">
        <v>190</v>
      </c>
      <c r="G126" s="238"/>
      <c r="H126" s="238"/>
      <c r="I126" s="238"/>
      <c r="J126" s="162" t="s">
        <v>177</v>
      </c>
      <c r="K126" s="163">
        <v>103.62</v>
      </c>
      <c r="L126" s="224">
        <v>0</v>
      </c>
      <c r="M126" s="224"/>
      <c r="N126" s="239">
        <f t="shared" si="5"/>
        <v>0</v>
      </c>
      <c r="O126" s="239"/>
      <c r="P126" s="239"/>
      <c r="Q126" s="239"/>
      <c r="R126" s="134"/>
      <c r="T126" s="164" t="s">
        <v>5</v>
      </c>
      <c r="U126" s="43" t="s">
        <v>40</v>
      </c>
      <c r="V126" s="35"/>
      <c r="W126" s="165">
        <f t="shared" si="6"/>
        <v>0</v>
      </c>
      <c r="X126" s="165">
        <v>0</v>
      </c>
      <c r="Y126" s="165">
        <f t="shared" si="7"/>
        <v>0</v>
      </c>
      <c r="Z126" s="165">
        <v>0</v>
      </c>
      <c r="AA126" s="166">
        <f t="shared" si="8"/>
        <v>0</v>
      </c>
      <c r="AR126" s="18" t="s">
        <v>168</v>
      </c>
      <c r="AT126" s="18" t="s">
        <v>164</v>
      </c>
      <c r="AU126" s="18" t="s">
        <v>111</v>
      </c>
      <c r="AY126" s="18" t="s">
        <v>162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8" t="s">
        <v>83</v>
      </c>
      <c r="BK126" s="105">
        <f t="shared" si="14"/>
        <v>0</v>
      </c>
      <c r="BL126" s="18" t="s">
        <v>168</v>
      </c>
      <c r="BM126" s="18" t="s">
        <v>467</v>
      </c>
    </row>
    <row r="127" spans="2:65" s="1" customFormat="1" ht="25.5" customHeight="1">
      <c r="B127" s="131"/>
      <c r="C127" s="160" t="s">
        <v>192</v>
      </c>
      <c r="D127" s="160" t="s">
        <v>164</v>
      </c>
      <c r="E127" s="161" t="s">
        <v>193</v>
      </c>
      <c r="F127" s="238" t="s">
        <v>194</v>
      </c>
      <c r="G127" s="238"/>
      <c r="H127" s="238"/>
      <c r="I127" s="238"/>
      <c r="J127" s="162" t="s">
        <v>177</v>
      </c>
      <c r="K127" s="163">
        <v>86.35</v>
      </c>
      <c r="L127" s="224">
        <v>0</v>
      </c>
      <c r="M127" s="224"/>
      <c r="N127" s="239">
        <f t="shared" si="5"/>
        <v>0</v>
      </c>
      <c r="O127" s="239"/>
      <c r="P127" s="239"/>
      <c r="Q127" s="239"/>
      <c r="R127" s="134"/>
      <c r="T127" s="164" t="s">
        <v>5</v>
      </c>
      <c r="U127" s="43" t="s">
        <v>40</v>
      </c>
      <c r="V127" s="35"/>
      <c r="W127" s="165">
        <f t="shared" si="6"/>
        <v>0</v>
      </c>
      <c r="X127" s="165">
        <v>0</v>
      </c>
      <c r="Y127" s="165">
        <f t="shared" si="7"/>
        <v>0</v>
      </c>
      <c r="Z127" s="165">
        <v>0</v>
      </c>
      <c r="AA127" s="166">
        <f t="shared" si="8"/>
        <v>0</v>
      </c>
      <c r="AR127" s="18" t="s">
        <v>168</v>
      </c>
      <c r="AT127" s="18" t="s">
        <v>164</v>
      </c>
      <c r="AU127" s="18" t="s">
        <v>111</v>
      </c>
      <c r="AY127" s="18" t="s">
        <v>162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8" t="s">
        <v>83</v>
      </c>
      <c r="BK127" s="105">
        <f t="shared" si="14"/>
        <v>0</v>
      </c>
      <c r="BL127" s="18" t="s">
        <v>168</v>
      </c>
      <c r="BM127" s="18" t="s">
        <v>468</v>
      </c>
    </row>
    <row r="128" spans="2:65" s="1" customFormat="1" ht="38.25" customHeight="1">
      <c r="B128" s="131"/>
      <c r="C128" s="160" t="s">
        <v>200</v>
      </c>
      <c r="D128" s="160" t="s">
        <v>164</v>
      </c>
      <c r="E128" s="161" t="s">
        <v>197</v>
      </c>
      <c r="F128" s="238" t="s">
        <v>198</v>
      </c>
      <c r="G128" s="238"/>
      <c r="H128" s="238"/>
      <c r="I128" s="238"/>
      <c r="J128" s="162" t="s">
        <v>177</v>
      </c>
      <c r="K128" s="163">
        <v>863.5</v>
      </c>
      <c r="L128" s="224">
        <v>0</v>
      </c>
      <c r="M128" s="224"/>
      <c r="N128" s="239">
        <f t="shared" si="5"/>
        <v>0</v>
      </c>
      <c r="O128" s="239"/>
      <c r="P128" s="239"/>
      <c r="Q128" s="239"/>
      <c r="R128" s="134"/>
      <c r="T128" s="164" t="s">
        <v>5</v>
      </c>
      <c r="U128" s="43" t="s">
        <v>40</v>
      </c>
      <c r="V128" s="35"/>
      <c r="W128" s="165">
        <f t="shared" si="6"/>
        <v>0</v>
      </c>
      <c r="X128" s="165">
        <v>0</v>
      </c>
      <c r="Y128" s="165">
        <f t="shared" si="7"/>
        <v>0</v>
      </c>
      <c r="Z128" s="165">
        <v>0</v>
      </c>
      <c r="AA128" s="166">
        <f t="shared" si="8"/>
        <v>0</v>
      </c>
      <c r="AR128" s="18" t="s">
        <v>168</v>
      </c>
      <c r="AT128" s="18" t="s">
        <v>164</v>
      </c>
      <c r="AU128" s="18" t="s">
        <v>111</v>
      </c>
      <c r="AY128" s="18" t="s">
        <v>162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83</v>
      </c>
      <c r="BK128" s="105">
        <f t="shared" si="14"/>
        <v>0</v>
      </c>
      <c r="BL128" s="18" t="s">
        <v>168</v>
      </c>
      <c r="BM128" s="18" t="s">
        <v>469</v>
      </c>
    </row>
    <row r="129" spans="2:65" s="1" customFormat="1" ht="16.5" customHeight="1">
      <c r="B129" s="131"/>
      <c r="C129" s="160" t="s">
        <v>208</v>
      </c>
      <c r="D129" s="160" t="s">
        <v>164</v>
      </c>
      <c r="E129" s="161" t="s">
        <v>205</v>
      </c>
      <c r="F129" s="238" t="s">
        <v>206</v>
      </c>
      <c r="G129" s="238"/>
      <c r="H129" s="238"/>
      <c r="I129" s="238"/>
      <c r="J129" s="162" t="s">
        <v>177</v>
      </c>
      <c r="K129" s="163">
        <v>86.35</v>
      </c>
      <c r="L129" s="224">
        <v>0</v>
      </c>
      <c r="M129" s="224"/>
      <c r="N129" s="239">
        <f t="shared" si="5"/>
        <v>0</v>
      </c>
      <c r="O129" s="239"/>
      <c r="P129" s="239"/>
      <c r="Q129" s="239"/>
      <c r="R129" s="134"/>
      <c r="T129" s="164" t="s">
        <v>5</v>
      </c>
      <c r="U129" s="43" t="s">
        <v>40</v>
      </c>
      <c r="V129" s="35"/>
      <c r="W129" s="165">
        <f t="shared" si="6"/>
        <v>0</v>
      </c>
      <c r="X129" s="165">
        <v>0</v>
      </c>
      <c r="Y129" s="165">
        <f t="shared" si="7"/>
        <v>0</v>
      </c>
      <c r="Z129" s="165">
        <v>0</v>
      </c>
      <c r="AA129" s="166">
        <f t="shared" si="8"/>
        <v>0</v>
      </c>
      <c r="AR129" s="18" t="s">
        <v>168</v>
      </c>
      <c r="AT129" s="18" t="s">
        <v>164</v>
      </c>
      <c r="AU129" s="18" t="s">
        <v>111</v>
      </c>
      <c r="AY129" s="18" t="s">
        <v>162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83</v>
      </c>
      <c r="BK129" s="105">
        <f t="shared" si="14"/>
        <v>0</v>
      </c>
      <c r="BL129" s="18" t="s">
        <v>168</v>
      </c>
      <c r="BM129" s="18" t="s">
        <v>470</v>
      </c>
    </row>
    <row r="130" spans="2:65" s="1" customFormat="1" ht="25.5" customHeight="1">
      <c r="B130" s="131"/>
      <c r="C130" s="160" t="s">
        <v>217</v>
      </c>
      <c r="D130" s="160" t="s">
        <v>164</v>
      </c>
      <c r="E130" s="161" t="s">
        <v>209</v>
      </c>
      <c r="F130" s="238" t="s">
        <v>210</v>
      </c>
      <c r="G130" s="238"/>
      <c r="H130" s="238"/>
      <c r="I130" s="238"/>
      <c r="J130" s="162" t="s">
        <v>211</v>
      </c>
      <c r="K130" s="163">
        <v>155.43</v>
      </c>
      <c r="L130" s="224">
        <v>0</v>
      </c>
      <c r="M130" s="224"/>
      <c r="N130" s="239">
        <f t="shared" si="5"/>
        <v>0</v>
      </c>
      <c r="O130" s="239"/>
      <c r="P130" s="239"/>
      <c r="Q130" s="239"/>
      <c r="R130" s="134"/>
      <c r="T130" s="164" t="s">
        <v>5</v>
      </c>
      <c r="U130" s="43" t="s">
        <v>40</v>
      </c>
      <c r="V130" s="35"/>
      <c r="W130" s="165">
        <f t="shared" si="6"/>
        <v>0</v>
      </c>
      <c r="X130" s="165">
        <v>0</v>
      </c>
      <c r="Y130" s="165">
        <f t="shared" si="7"/>
        <v>0</v>
      </c>
      <c r="Z130" s="165">
        <v>0</v>
      </c>
      <c r="AA130" s="166">
        <f t="shared" si="8"/>
        <v>0</v>
      </c>
      <c r="AR130" s="18" t="s">
        <v>168</v>
      </c>
      <c r="AT130" s="18" t="s">
        <v>164</v>
      </c>
      <c r="AU130" s="18" t="s">
        <v>111</v>
      </c>
      <c r="AY130" s="18" t="s">
        <v>162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83</v>
      </c>
      <c r="BK130" s="105">
        <f t="shared" si="14"/>
        <v>0</v>
      </c>
      <c r="BL130" s="18" t="s">
        <v>168</v>
      </c>
      <c r="BM130" s="18" t="s">
        <v>471</v>
      </c>
    </row>
    <row r="131" spans="2:65" s="1" customFormat="1" ht="25.5" customHeight="1">
      <c r="B131" s="131"/>
      <c r="C131" s="160" t="s">
        <v>239</v>
      </c>
      <c r="D131" s="160" t="s">
        <v>164</v>
      </c>
      <c r="E131" s="161" t="s">
        <v>240</v>
      </c>
      <c r="F131" s="238" t="s">
        <v>241</v>
      </c>
      <c r="G131" s="238"/>
      <c r="H131" s="238"/>
      <c r="I131" s="238"/>
      <c r="J131" s="162" t="s">
        <v>167</v>
      </c>
      <c r="K131" s="163">
        <v>345.4</v>
      </c>
      <c r="L131" s="224">
        <v>0</v>
      </c>
      <c r="M131" s="224"/>
      <c r="N131" s="239">
        <f t="shared" si="5"/>
        <v>0</v>
      </c>
      <c r="O131" s="239"/>
      <c r="P131" s="239"/>
      <c r="Q131" s="239"/>
      <c r="R131" s="134"/>
      <c r="T131" s="164" t="s">
        <v>5</v>
      </c>
      <c r="U131" s="43" t="s">
        <v>40</v>
      </c>
      <c r="V131" s="35"/>
      <c r="W131" s="165">
        <f t="shared" si="6"/>
        <v>0</v>
      </c>
      <c r="X131" s="165">
        <v>0</v>
      </c>
      <c r="Y131" s="165">
        <f t="shared" si="7"/>
        <v>0</v>
      </c>
      <c r="Z131" s="165">
        <v>0</v>
      </c>
      <c r="AA131" s="166">
        <f t="shared" si="8"/>
        <v>0</v>
      </c>
      <c r="AR131" s="18" t="s">
        <v>168</v>
      </c>
      <c r="AT131" s="18" t="s">
        <v>164</v>
      </c>
      <c r="AU131" s="18" t="s">
        <v>111</v>
      </c>
      <c r="AY131" s="18" t="s">
        <v>162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83</v>
      </c>
      <c r="BK131" s="105">
        <f t="shared" si="14"/>
        <v>0</v>
      </c>
      <c r="BL131" s="18" t="s">
        <v>168</v>
      </c>
      <c r="BM131" s="18" t="s">
        <v>472</v>
      </c>
    </row>
    <row r="132" spans="2:65" s="9" customFormat="1" ht="29.85" customHeight="1">
      <c r="B132" s="149"/>
      <c r="C132" s="150"/>
      <c r="D132" s="159" t="s">
        <v>126</v>
      </c>
      <c r="E132" s="159"/>
      <c r="F132" s="159"/>
      <c r="G132" s="159"/>
      <c r="H132" s="159"/>
      <c r="I132" s="159"/>
      <c r="J132" s="159"/>
      <c r="K132" s="159"/>
      <c r="L132" s="159"/>
      <c r="M132" s="159"/>
      <c r="N132" s="232">
        <f>BK132</f>
        <v>0</v>
      </c>
      <c r="O132" s="233"/>
      <c r="P132" s="233"/>
      <c r="Q132" s="233"/>
      <c r="R132" s="152"/>
      <c r="T132" s="153"/>
      <c r="U132" s="150"/>
      <c r="V132" s="150"/>
      <c r="W132" s="154">
        <f>SUM(W133:W140)</f>
        <v>0</v>
      </c>
      <c r="X132" s="150"/>
      <c r="Y132" s="154">
        <f>SUM(Y133:Y140)</f>
        <v>441.45573999999999</v>
      </c>
      <c r="Z132" s="150"/>
      <c r="AA132" s="155">
        <f>SUM(AA133:AA140)</f>
        <v>0</v>
      </c>
      <c r="AR132" s="156" t="s">
        <v>83</v>
      </c>
      <c r="AT132" s="157" t="s">
        <v>74</v>
      </c>
      <c r="AU132" s="157" t="s">
        <v>83</v>
      </c>
      <c r="AY132" s="156" t="s">
        <v>162</v>
      </c>
      <c r="BK132" s="158">
        <f>SUM(BK133:BK140)</f>
        <v>0</v>
      </c>
    </row>
    <row r="133" spans="2:65" s="1" customFormat="1" ht="25.5" customHeight="1">
      <c r="B133" s="131"/>
      <c r="C133" s="160" t="s">
        <v>298</v>
      </c>
      <c r="D133" s="160" t="s">
        <v>312</v>
      </c>
      <c r="E133" s="161" t="s">
        <v>473</v>
      </c>
      <c r="F133" s="238" t="s">
        <v>474</v>
      </c>
      <c r="G133" s="238"/>
      <c r="H133" s="238"/>
      <c r="I133" s="238"/>
      <c r="J133" s="162" t="s">
        <v>254</v>
      </c>
      <c r="K133" s="163">
        <v>53.4</v>
      </c>
      <c r="L133" s="224">
        <v>0</v>
      </c>
      <c r="M133" s="224"/>
      <c r="N133" s="239">
        <f t="shared" ref="N133:N140" si="15">ROUND(L133*K133,2)</f>
        <v>0</v>
      </c>
      <c r="O133" s="239"/>
      <c r="P133" s="239"/>
      <c r="Q133" s="239"/>
      <c r="R133" s="134"/>
      <c r="T133" s="164" t="s">
        <v>5</v>
      </c>
      <c r="U133" s="43" t="s">
        <v>40</v>
      </c>
      <c r="V133" s="35"/>
      <c r="W133" s="165">
        <f t="shared" ref="W133:W140" si="16">V133*K133</f>
        <v>0</v>
      </c>
      <c r="X133" s="165">
        <v>0</v>
      </c>
      <c r="Y133" s="165">
        <f t="shared" ref="Y133:Y140" si="17">X133*K133</f>
        <v>0</v>
      </c>
      <c r="Z133" s="165">
        <v>0</v>
      </c>
      <c r="AA133" s="166">
        <f t="shared" ref="AA133:AA140" si="18">Z133*K133</f>
        <v>0</v>
      </c>
      <c r="AR133" s="18" t="s">
        <v>168</v>
      </c>
      <c r="AT133" s="18" t="s">
        <v>164</v>
      </c>
      <c r="AU133" s="18" t="s">
        <v>111</v>
      </c>
      <c r="AY133" s="18" t="s">
        <v>162</v>
      </c>
      <c r="BE133" s="105">
        <f t="shared" ref="BE133:BE140" si="19">IF(U133="základní",N133,0)</f>
        <v>0</v>
      </c>
      <c r="BF133" s="105">
        <f t="shared" ref="BF133:BF140" si="20">IF(U133="snížená",N133,0)</f>
        <v>0</v>
      </c>
      <c r="BG133" s="105">
        <f t="shared" ref="BG133:BG140" si="21">IF(U133="zákl. přenesená",N133,0)</f>
        <v>0</v>
      </c>
      <c r="BH133" s="105">
        <f t="shared" ref="BH133:BH140" si="22">IF(U133="sníž. přenesená",N133,0)</f>
        <v>0</v>
      </c>
      <c r="BI133" s="105">
        <f t="shared" ref="BI133:BI140" si="23">IF(U133="nulová",N133,0)</f>
        <v>0</v>
      </c>
      <c r="BJ133" s="18" t="s">
        <v>83</v>
      </c>
      <c r="BK133" s="105">
        <f t="shared" ref="BK133:BK140" si="24">ROUND(L133*K133,2)</f>
        <v>0</v>
      </c>
      <c r="BL133" s="18" t="s">
        <v>168</v>
      </c>
      <c r="BM133" s="18" t="s">
        <v>475</v>
      </c>
    </row>
    <row r="134" spans="2:65" s="1" customFormat="1" ht="38.25" customHeight="1">
      <c r="B134" s="131"/>
      <c r="C134" s="160" t="s">
        <v>263</v>
      </c>
      <c r="D134" s="160" t="s">
        <v>164</v>
      </c>
      <c r="E134" s="161" t="s">
        <v>317</v>
      </c>
      <c r="F134" s="238" t="s">
        <v>318</v>
      </c>
      <c r="G134" s="238"/>
      <c r="H134" s="238"/>
      <c r="I134" s="238"/>
      <c r="J134" s="162" t="s">
        <v>167</v>
      </c>
      <c r="K134" s="163">
        <v>345.4</v>
      </c>
      <c r="L134" s="224">
        <v>0</v>
      </c>
      <c r="M134" s="224"/>
      <c r="N134" s="239">
        <f t="shared" si="15"/>
        <v>0</v>
      </c>
      <c r="O134" s="239"/>
      <c r="P134" s="239"/>
      <c r="Q134" s="239"/>
      <c r="R134" s="134"/>
      <c r="T134" s="164" t="s">
        <v>5</v>
      </c>
      <c r="U134" s="43" t="s">
        <v>40</v>
      </c>
      <c r="V134" s="35"/>
      <c r="W134" s="165">
        <f t="shared" si="16"/>
        <v>0</v>
      </c>
      <c r="X134" s="165">
        <v>0</v>
      </c>
      <c r="Y134" s="165">
        <f t="shared" si="17"/>
        <v>0</v>
      </c>
      <c r="Z134" s="165">
        <v>0</v>
      </c>
      <c r="AA134" s="166">
        <f t="shared" si="18"/>
        <v>0</v>
      </c>
      <c r="AR134" s="18" t="s">
        <v>168</v>
      </c>
      <c r="AT134" s="18" t="s">
        <v>164</v>
      </c>
      <c r="AU134" s="18" t="s">
        <v>111</v>
      </c>
      <c r="AY134" s="18" t="s">
        <v>162</v>
      </c>
      <c r="BE134" s="105">
        <f t="shared" si="19"/>
        <v>0</v>
      </c>
      <c r="BF134" s="105">
        <f t="shared" si="20"/>
        <v>0</v>
      </c>
      <c r="BG134" s="105">
        <f t="shared" si="21"/>
        <v>0</v>
      </c>
      <c r="BH134" s="105">
        <f t="shared" si="22"/>
        <v>0</v>
      </c>
      <c r="BI134" s="105">
        <f t="shared" si="23"/>
        <v>0</v>
      </c>
      <c r="BJ134" s="18" t="s">
        <v>83</v>
      </c>
      <c r="BK134" s="105">
        <f t="shared" si="24"/>
        <v>0</v>
      </c>
      <c r="BL134" s="18" t="s">
        <v>168</v>
      </c>
      <c r="BM134" s="18" t="s">
        <v>476</v>
      </c>
    </row>
    <row r="135" spans="2:65" s="1" customFormat="1" ht="16.5" customHeight="1">
      <c r="B135" s="131"/>
      <c r="C135" s="167" t="s">
        <v>267</v>
      </c>
      <c r="D135" s="167" t="s">
        <v>234</v>
      </c>
      <c r="E135" s="168" t="s">
        <v>321</v>
      </c>
      <c r="F135" s="240" t="s">
        <v>600</v>
      </c>
      <c r="G135" s="240"/>
      <c r="H135" s="240"/>
      <c r="I135" s="240"/>
      <c r="J135" s="169" t="s">
        <v>211</v>
      </c>
      <c r="K135" s="170">
        <v>10.362</v>
      </c>
      <c r="L135" s="241">
        <v>0</v>
      </c>
      <c r="M135" s="241"/>
      <c r="N135" s="242">
        <f t="shared" si="15"/>
        <v>0</v>
      </c>
      <c r="O135" s="239"/>
      <c r="P135" s="239"/>
      <c r="Q135" s="239"/>
      <c r="R135" s="134"/>
      <c r="T135" s="164" t="s">
        <v>5</v>
      </c>
      <c r="U135" s="43" t="s">
        <v>40</v>
      </c>
      <c r="V135" s="35"/>
      <c r="W135" s="165">
        <f t="shared" si="16"/>
        <v>0</v>
      </c>
      <c r="X135" s="165">
        <v>1</v>
      </c>
      <c r="Y135" s="165">
        <f t="shared" si="17"/>
        <v>10.362</v>
      </c>
      <c r="Z135" s="165">
        <v>0</v>
      </c>
      <c r="AA135" s="166">
        <f t="shared" si="18"/>
        <v>0</v>
      </c>
      <c r="AR135" s="18" t="s">
        <v>208</v>
      </c>
      <c r="AT135" s="18" t="s">
        <v>234</v>
      </c>
      <c r="AU135" s="18" t="s">
        <v>111</v>
      </c>
      <c r="AY135" s="18" t="s">
        <v>162</v>
      </c>
      <c r="BE135" s="105">
        <f t="shared" si="19"/>
        <v>0</v>
      </c>
      <c r="BF135" s="105">
        <f t="shared" si="20"/>
        <v>0</v>
      </c>
      <c r="BG135" s="105">
        <f t="shared" si="21"/>
        <v>0</v>
      </c>
      <c r="BH135" s="105">
        <f t="shared" si="22"/>
        <v>0</v>
      </c>
      <c r="BI135" s="105">
        <f t="shared" si="23"/>
        <v>0</v>
      </c>
      <c r="BJ135" s="18" t="s">
        <v>83</v>
      </c>
      <c r="BK135" s="105">
        <f t="shared" si="24"/>
        <v>0</v>
      </c>
      <c r="BL135" s="18" t="s">
        <v>168</v>
      </c>
      <c r="BM135" s="18" t="s">
        <v>477</v>
      </c>
    </row>
    <row r="136" spans="2:65" s="1" customFormat="1" ht="25.5" customHeight="1">
      <c r="B136" s="131"/>
      <c r="C136" s="160" t="s">
        <v>275</v>
      </c>
      <c r="D136" s="160" t="s">
        <v>164</v>
      </c>
      <c r="E136" s="161" t="s">
        <v>478</v>
      </c>
      <c r="F136" s="238" t="s">
        <v>479</v>
      </c>
      <c r="G136" s="238"/>
      <c r="H136" s="238"/>
      <c r="I136" s="238"/>
      <c r="J136" s="162" t="s">
        <v>167</v>
      </c>
      <c r="K136" s="163">
        <v>345.4</v>
      </c>
      <c r="L136" s="224">
        <v>0</v>
      </c>
      <c r="M136" s="224"/>
      <c r="N136" s="239">
        <f t="shared" si="15"/>
        <v>0</v>
      </c>
      <c r="O136" s="239"/>
      <c r="P136" s="239"/>
      <c r="Q136" s="239"/>
      <c r="R136" s="134"/>
      <c r="T136" s="164" t="s">
        <v>5</v>
      </c>
      <c r="U136" s="43" t="s">
        <v>40</v>
      </c>
      <c r="V136" s="35"/>
      <c r="W136" s="165">
        <f t="shared" si="16"/>
        <v>0</v>
      </c>
      <c r="X136" s="165">
        <v>0.29160000000000003</v>
      </c>
      <c r="Y136" s="165">
        <f t="shared" si="17"/>
        <v>100.71864000000001</v>
      </c>
      <c r="Z136" s="165">
        <v>0</v>
      </c>
      <c r="AA136" s="166">
        <f t="shared" si="18"/>
        <v>0</v>
      </c>
      <c r="AR136" s="18" t="s">
        <v>168</v>
      </c>
      <c r="AT136" s="18" t="s">
        <v>164</v>
      </c>
      <c r="AU136" s="18" t="s">
        <v>111</v>
      </c>
      <c r="AY136" s="18" t="s">
        <v>162</v>
      </c>
      <c r="BE136" s="105">
        <f t="shared" si="19"/>
        <v>0</v>
      </c>
      <c r="BF136" s="105">
        <f t="shared" si="20"/>
        <v>0</v>
      </c>
      <c r="BG136" s="105">
        <f t="shared" si="21"/>
        <v>0</v>
      </c>
      <c r="BH136" s="105">
        <f t="shared" si="22"/>
        <v>0</v>
      </c>
      <c r="BI136" s="105">
        <f t="shared" si="23"/>
        <v>0</v>
      </c>
      <c r="BJ136" s="18" t="s">
        <v>83</v>
      </c>
      <c r="BK136" s="105">
        <f t="shared" si="24"/>
        <v>0</v>
      </c>
      <c r="BL136" s="18" t="s">
        <v>168</v>
      </c>
      <c r="BM136" s="18" t="s">
        <v>480</v>
      </c>
    </row>
    <row r="137" spans="2:65" s="1" customFormat="1" ht="25.5" customHeight="1">
      <c r="B137" s="131"/>
      <c r="C137" s="160" t="s">
        <v>11</v>
      </c>
      <c r="D137" s="160" t="s">
        <v>164</v>
      </c>
      <c r="E137" s="161" t="s">
        <v>481</v>
      </c>
      <c r="F137" s="238" t="s">
        <v>482</v>
      </c>
      <c r="G137" s="238"/>
      <c r="H137" s="238"/>
      <c r="I137" s="238"/>
      <c r="J137" s="162" t="s">
        <v>167</v>
      </c>
      <c r="K137" s="163">
        <v>345.4</v>
      </c>
      <c r="L137" s="224">
        <v>0</v>
      </c>
      <c r="M137" s="224"/>
      <c r="N137" s="239">
        <f t="shared" si="15"/>
        <v>0</v>
      </c>
      <c r="O137" s="239"/>
      <c r="P137" s="239"/>
      <c r="Q137" s="239"/>
      <c r="R137" s="134"/>
      <c r="T137" s="164" t="s">
        <v>5</v>
      </c>
      <c r="U137" s="43" t="s">
        <v>40</v>
      </c>
      <c r="V137" s="35"/>
      <c r="W137" s="165">
        <f t="shared" si="16"/>
        <v>0</v>
      </c>
      <c r="X137" s="165">
        <v>0.48574000000000001</v>
      </c>
      <c r="Y137" s="165">
        <f t="shared" si="17"/>
        <v>167.774596</v>
      </c>
      <c r="Z137" s="165">
        <v>0</v>
      </c>
      <c r="AA137" s="166">
        <f t="shared" si="18"/>
        <v>0</v>
      </c>
      <c r="AR137" s="18" t="s">
        <v>168</v>
      </c>
      <c r="AT137" s="18" t="s">
        <v>164</v>
      </c>
      <c r="AU137" s="18" t="s">
        <v>111</v>
      </c>
      <c r="AY137" s="18" t="s">
        <v>162</v>
      </c>
      <c r="BE137" s="105">
        <f t="shared" si="19"/>
        <v>0</v>
      </c>
      <c r="BF137" s="105">
        <f t="shared" si="20"/>
        <v>0</v>
      </c>
      <c r="BG137" s="105">
        <f t="shared" si="21"/>
        <v>0</v>
      </c>
      <c r="BH137" s="105">
        <f t="shared" si="22"/>
        <v>0</v>
      </c>
      <c r="BI137" s="105">
        <f t="shared" si="23"/>
        <v>0</v>
      </c>
      <c r="BJ137" s="18" t="s">
        <v>83</v>
      </c>
      <c r="BK137" s="105">
        <f t="shared" si="24"/>
        <v>0</v>
      </c>
      <c r="BL137" s="18" t="s">
        <v>168</v>
      </c>
      <c r="BM137" s="18" t="s">
        <v>483</v>
      </c>
    </row>
    <row r="138" spans="2:65" s="1" customFormat="1" ht="38.25" customHeight="1">
      <c r="B138" s="131"/>
      <c r="C138" s="160" t="s">
        <v>282</v>
      </c>
      <c r="D138" s="160" t="s">
        <v>164</v>
      </c>
      <c r="E138" s="161" t="s">
        <v>484</v>
      </c>
      <c r="F138" s="264" t="s">
        <v>485</v>
      </c>
      <c r="G138" s="264"/>
      <c r="H138" s="264"/>
      <c r="I138" s="264"/>
      <c r="J138" s="162" t="s">
        <v>167</v>
      </c>
      <c r="K138" s="163">
        <v>345.4</v>
      </c>
      <c r="L138" s="224">
        <v>0</v>
      </c>
      <c r="M138" s="224"/>
      <c r="N138" s="239">
        <f t="shared" si="15"/>
        <v>0</v>
      </c>
      <c r="O138" s="239"/>
      <c r="P138" s="239"/>
      <c r="Q138" s="239"/>
      <c r="R138" s="134"/>
      <c r="T138" s="164" t="s">
        <v>5</v>
      </c>
      <c r="U138" s="43" t="s">
        <v>40</v>
      </c>
      <c r="V138" s="35"/>
      <c r="W138" s="165">
        <f t="shared" si="16"/>
        <v>0</v>
      </c>
      <c r="X138" s="165">
        <v>0.23737</v>
      </c>
      <c r="Y138" s="165">
        <f t="shared" si="17"/>
        <v>81.987597999999991</v>
      </c>
      <c r="Z138" s="165">
        <v>0</v>
      </c>
      <c r="AA138" s="166">
        <f t="shared" si="18"/>
        <v>0</v>
      </c>
      <c r="AR138" s="18" t="s">
        <v>168</v>
      </c>
      <c r="AT138" s="18" t="s">
        <v>164</v>
      </c>
      <c r="AU138" s="18" t="s">
        <v>111</v>
      </c>
      <c r="AY138" s="18" t="s">
        <v>162</v>
      </c>
      <c r="BE138" s="105">
        <f t="shared" si="19"/>
        <v>0</v>
      </c>
      <c r="BF138" s="105">
        <f t="shared" si="20"/>
        <v>0</v>
      </c>
      <c r="BG138" s="105">
        <f t="shared" si="21"/>
        <v>0</v>
      </c>
      <c r="BH138" s="105">
        <f t="shared" si="22"/>
        <v>0</v>
      </c>
      <c r="BI138" s="105">
        <f t="shared" si="23"/>
        <v>0</v>
      </c>
      <c r="BJ138" s="18" t="s">
        <v>83</v>
      </c>
      <c r="BK138" s="105">
        <f t="shared" si="24"/>
        <v>0</v>
      </c>
      <c r="BL138" s="18" t="s">
        <v>168</v>
      </c>
      <c r="BM138" s="18" t="s">
        <v>486</v>
      </c>
    </row>
    <row r="139" spans="2:65" s="1" customFormat="1" ht="38.25" customHeight="1">
      <c r="B139" s="131"/>
      <c r="C139" s="160" t="s">
        <v>286</v>
      </c>
      <c r="D139" s="160" t="s">
        <v>164</v>
      </c>
      <c r="E139" s="161" t="s">
        <v>487</v>
      </c>
      <c r="F139" s="264" t="s">
        <v>488</v>
      </c>
      <c r="G139" s="264"/>
      <c r="H139" s="264"/>
      <c r="I139" s="264"/>
      <c r="J139" s="162" t="s">
        <v>167</v>
      </c>
      <c r="K139" s="163">
        <v>345.4</v>
      </c>
      <c r="L139" s="224">
        <v>0</v>
      </c>
      <c r="M139" s="224"/>
      <c r="N139" s="239">
        <f t="shared" si="15"/>
        <v>0</v>
      </c>
      <c r="O139" s="239"/>
      <c r="P139" s="239"/>
      <c r="Q139" s="239"/>
      <c r="R139" s="134"/>
      <c r="T139" s="164" t="s">
        <v>5</v>
      </c>
      <c r="U139" s="43" t="s">
        <v>40</v>
      </c>
      <c r="V139" s="35"/>
      <c r="W139" s="165">
        <f t="shared" si="16"/>
        <v>0</v>
      </c>
      <c r="X139" s="165">
        <v>0.10373</v>
      </c>
      <c r="Y139" s="165">
        <f t="shared" si="17"/>
        <v>35.828341999999999</v>
      </c>
      <c r="Z139" s="165">
        <v>0</v>
      </c>
      <c r="AA139" s="166">
        <f t="shared" si="18"/>
        <v>0</v>
      </c>
      <c r="AR139" s="18" t="s">
        <v>168</v>
      </c>
      <c r="AT139" s="18" t="s">
        <v>164</v>
      </c>
      <c r="AU139" s="18" t="s">
        <v>111</v>
      </c>
      <c r="AY139" s="18" t="s">
        <v>162</v>
      </c>
      <c r="BE139" s="105">
        <f t="shared" si="19"/>
        <v>0</v>
      </c>
      <c r="BF139" s="105">
        <f t="shared" si="20"/>
        <v>0</v>
      </c>
      <c r="BG139" s="105">
        <f t="shared" si="21"/>
        <v>0</v>
      </c>
      <c r="BH139" s="105">
        <f t="shared" si="22"/>
        <v>0</v>
      </c>
      <c r="BI139" s="105">
        <f t="shared" si="23"/>
        <v>0</v>
      </c>
      <c r="BJ139" s="18" t="s">
        <v>83</v>
      </c>
      <c r="BK139" s="105">
        <f t="shared" si="24"/>
        <v>0</v>
      </c>
      <c r="BL139" s="18" t="s">
        <v>168</v>
      </c>
      <c r="BM139" s="18" t="s">
        <v>489</v>
      </c>
    </row>
    <row r="140" spans="2:65" s="1" customFormat="1" ht="38.25" customHeight="1">
      <c r="B140" s="131"/>
      <c r="C140" s="160" t="s">
        <v>290</v>
      </c>
      <c r="D140" s="160" t="s">
        <v>164</v>
      </c>
      <c r="E140" s="161" t="s">
        <v>490</v>
      </c>
      <c r="F140" s="264" t="s">
        <v>491</v>
      </c>
      <c r="G140" s="264"/>
      <c r="H140" s="264"/>
      <c r="I140" s="264"/>
      <c r="J140" s="162" t="s">
        <v>167</v>
      </c>
      <c r="K140" s="163">
        <v>345.4</v>
      </c>
      <c r="L140" s="224">
        <v>0</v>
      </c>
      <c r="M140" s="224"/>
      <c r="N140" s="239">
        <f t="shared" si="15"/>
        <v>0</v>
      </c>
      <c r="O140" s="239"/>
      <c r="P140" s="239"/>
      <c r="Q140" s="239"/>
      <c r="R140" s="134"/>
      <c r="T140" s="164" t="s">
        <v>5</v>
      </c>
      <c r="U140" s="43" t="s">
        <v>40</v>
      </c>
      <c r="V140" s="35"/>
      <c r="W140" s="165">
        <f t="shared" si="16"/>
        <v>0</v>
      </c>
      <c r="X140" s="165">
        <v>0.12966</v>
      </c>
      <c r="Y140" s="165">
        <f t="shared" si="17"/>
        <v>44.784563999999996</v>
      </c>
      <c r="Z140" s="165">
        <v>0</v>
      </c>
      <c r="AA140" s="166">
        <f t="shared" si="18"/>
        <v>0</v>
      </c>
      <c r="AR140" s="18" t="s">
        <v>168</v>
      </c>
      <c r="AT140" s="18" t="s">
        <v>164</v>
      </c>
      <c r="AU140" s="18" t="s">
        <v>111</v>
      </c>
      <c r="AY140" s="18" t="s">
        <v>162</v>
      </c>
      <c r="BE140" s="105">
        <f t="shared" si="19"/>
        <v>0</v>
      </c>
      <c r="BF140" s="105">
        <f t="shared" si="20"/>
        <v>0</v>
      </c>
      <c r="BG140" s="105">
        <f t="shared" si="21"/>
        <v>0</v>
      </c>
      <c r="BH140" s="105">
        <f t="shared" si="22"/>
        <v>0</v>
      </c>
      <c r="BI140" s="105">
        <f t="shared" si="23"/>
        <v>0</v>
      </c>
      <c r="BJ140" s="18" t="s">
        <v>83</v>
      </c>
      <c r="BK140" s="105">
        <f t="shared" si="24"/>
        <v>0</v>
      </c>
      <c r="BL140" s="18" t="s">
        <v>168</v>
      </c>
      <c r="BM140" s="18" t="s">
        <v>492</v>
      </c>
    </row>
    <row r="141" spans="2:65" s="9" customFormat="1" ht="29.85" customHeight="1">
      <c r="B141" s="149"/>
      <c r="C141" s="150"/>
      <c r="D141" s="159" t="s">
        <v>130</v>
      </c>
      <c r="E141" s="159"/>
      <c r="F141" s="159"/>
      <c r="G141" s="159"/>
      <c r="H141" s="159"/>
      <c r="I141" s="159"/>
      <c r="J141" s="159"/>
      <c r="K141" s="159"/>
      <c r="L141" s="159"/>
      <c r="M141" s="159"/>
      <c r="N141" s="232">
        <f>BK141</f>
        <v>0</v>
      </c>
      <c r="O141" s="233"/>
      <c r="P141" s="233"/>
      <c r="Q141" s="233"/>
      <c r="R141" s="152"/>
      <c r="T141" s="153"/>
      <c r="U141" s="150"/>
      <c r="V141" s="150"/>
      <c r="W141" s="154">
        <f>W142</f>
        <v>0</v>
      </c>
      <c r="X141" s="150"/>
      <c r="Y141" s="154">
        <f>Y142</f>
        <v>0</v>
      </c>
      <c r="Z141" s="150"/>
      <c r="AA141" s="155">
        <f>AA142</f>
        <v>0</v>
      </c>
      <c r="AR141" s="156" t="s">
        <v>83</v>
      </c>
      <c r="AT141" s="157" t="s">
        <v>74</v>
      </c>
      <c r="AU141" s="157" t="s">
        <v>83</v>
      </c>
      <c r="AY141" s="156" t="s">
        <v>162</v>
      </c>
      <c r="BK141" s="158">
        <f>BK142</f>
        <v>0</v>
      </c>
    </row>
    <row r="142" spans="2:65" s="1" customFormat="1" ht="38.25" customHeight="1">
      <c r="B142" s="131"/>
      <c r="C142" s="160" t="s">
        <v>294</v>
      </c>
      <c r="D142" s="160" t="s">
        <v>164</v>
      </c>
      <c r="E142" s="161" t="s">
        <v>493</v>
      </c>
      <c r="F142" s="238" t="s">
        <v>494</v>
      </c>
      <c r="G142" s="238"/>
      <c r="H142" s="238"/>
      <c r="I142" s="238"/>
      <c r="J142" s="162" t="s">
        <v>211</v>
      </c>
      <c r="K142" s="163">
        <v>441.45600000000002</v>
      </c>
      <c r="L142" s="224">
        <v>0</v>
      </c>
      <c r="M142" s="224"/>
      <c r="N142" s="239">
        <f>ROUND(L142*K142,2)</f>
        <v>0</v>
      </c>
      <c r="O142" s="239"/>
      <c r="P142" s="239"/>
      <c r="Q142" s="239"/>
      <c r="R142" s="134"/>
      <c r="T142" s="164" t="s">
        <v>5</v>
      </c>
      <c r="U142" s="43" t="s">
        <v>40</v>
      </c>
      <c r="V142" s="35"/>
      <c r="W142" s="165">
        <f>V142*K142</f>
        <v>0</v>
      </c>
      <c r="X142" s="165">
        <v>0</v>
      </c>
      <c r="Y142" s="165">
        <f>X142*K142</f>
        <v>0</v>
      </c>
      <c r="Z142" s="165">
        <v>0</v>
      </c>
      <c r="AA142" s="166">
        <f>Z142*K142</f>
        <v>0</v>
      </c>
      <c r="AR142" s="18" t="s">
        <v>168</v>
      </c>
      <c r="AT142" s="18" t="s">
        <v>164</v>
      </c>
      <c r="AU142" s="18" t="s">
        <v>111</v>
      </c>
      <c r="AY142" s="18" t="s">
        <v>162</v>
      </c>
      <c r="BE142" s="105">
        <f>IF(U142="základní",N142,0)</f>
        <v>0</v>
      </c>
      <c r="BF142" s="105">
        <f>IF(U142="snížená",N142,0)</f>
        <v>0</v>
      </c>
      <c r="BG142" s="105">
        <f>IF(U142="zákl. přenesená",N142,0)</f>
        <v>0</v>
      </c>
      <c r="BH142" s="105">
        <f>IF(U142="sníž. přenesená",N142,0)</f>
        <v>0</v>
      </c>
      <c r="BI142" s="105">
        <f>IF(U142="nulová",N142,0)</f>
        <v>0</v>
      </c>
      <c r="BJ142" s="18" t="s">
        <v>83</v>
      </c>
      <c r="BK142" s="105">
        <f>ROUND(L142*K142,2)</f>
        <v>0</v>
      </c>
      <c r="BL142" s="18" t="s">
        <v>168</v>
      </c>
      <c r="BM142" s="18" t="s">
        <v>495</v>
      </c>
    </row>
    <row r="143" spans="2:65" s="1" customFormat="1" ht="49.9" customHeight="1">
      <c r="B143" s="34"/>
      <c r="C143" s="35"/>
      <c r="D143" s="151" t="s">
        <v>459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236">
        <f t="shared" ref="N143:N148" si="25">BK143</f>
        <v>0</v>
      </c>
      <c r="O143" s="237"/>
      <c r="P143" s="237"/>
      <c r="Q143" s="237"/>
      <c r="R143" s="36"/>
      <c r="T143" s="172"/>
      <c r="U143" s="35"/>
      <c r="V143" s="35"/>
      <c r="W143" s="35"/>
      <c r="X143" s="35"/>
      <c r="Y143" s="35"/>
      <c r="Z143" s="35"/>
      <c r="AA143" s="73"/>
      <c r="AT143" s="18" t="s">
        <v>74</v>
      </c>
      <c r="AU143" s="18" t="s">
        <v>75</v>
      </c>
      <c r="AY143" s="18" t="s">
        <v>460</v>
      </c>
      <c r="BK143" s="105">
        <f>SUM(BK144:BK148)</f>
        <v>0</v>
      </c>
    </row>
    <row r="144" spans="2:65" s="1" customFormat="1" ht="22.35" customHeight="1">
      <c r="B144" s="34"/>
      <c r="C144" s="173" t="s">
        <v>5</v>
      </c>
      <c r="D144" s="173" t="s">
        <v>164</v>
      </c>
      <c r="E144" s="174" t="s">
        <v>5</v>
      </c>
      <c r="F144" s="223" t="s">
        <v>5</v>
      </c>
      <c r="G144" s="223"/>
      <c r="H144" s="223"/>
      <c r="I144" s="223"/>
      <c r="J144" s="175" t="s">
        <v>5</v>
      </c>
      <c r="K144" s="171"/>
      <c r="L144" s="224"/>
      <c r="M144" s="225"/>
      <c r="N144" s="225">
        <f t="shared" si="25"/>
        <v>0</v>
      </c>
      <c r="O144" s="225"/>
      <c r="P144" s="225"/>
      <c r="Q144" s="225"/>
      <c r="R144" s="36"/>
      <c r="T144" s="164" t="s">
        <v>5</v>
      </c>
      <c r="U144" s="176" t="s">
        <v>40</v>
      </c>
      <c r="V144" s="35"/>
      <c r="W144" s="35"/>
      <c r="X144" s="35"/>
      <c r="Y144" s="35"/>
      <c r="Z144" s="35"/>
      <c r="AA144" s="73"/>
      <c r="AT144" s="18" t="s">
        <v>460</v>
      </c>
      <c r="AU144" s="18" t="s">
        <v>83</v>
      </c>
      <c r="AY144" s="18" t="s">
        <v>460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18" t="s">
        <v>83</v>
      </c>
      <c r="BK144" s="105">
        <f>L144*K144</f>
        <v>0</v>
      </c>
    </row>
    <row r="145" spans="2:63" s="1" customFormat="1" ht="22.35" customHeight="1">
      <c r="B145" s="34"/>
      <c r="C145" s="173" t="s">
        <v>5</v>
      </c>
      <c r="D145" s="173" t="s">
        <v>164</v>
      </c>
      <c r="E145" s="174" t="s">
        <v>5</v>
      </c>
      <c r="F145" s="223" t="s">
        <v>5</v>
      </c>
      <c r="G145" s="223"/>
      <c r="H145" s="223"/>
      <c r="I145" s="223"/>
      <c r="J145" s="175" t="s">
        <v>5</v>
      </c>
      <c r="K145" s="171"/>
      <c r="L145" s="224"/>
      <c r="M145" s="225"/>
      <c r="N145" s="225">
        <f t="shared" si="25"/>
        <v>0</v>
      </c>
      <c r="O145" s="225"/>
      <c r="P145" s="225"/>
      <c r="Q145" s="225"/>
      <c r="R145" s="36"/>
      <c r="T145" s="164" t="s">
        <v>5</v>
      </c>
      <c r="U145" s="176" t="s">
        <v>40</v>
      </c>
      <c r="V145" s="35"/>
      <c r="W145" s="35"/>
      <c r="X145" s="35"/>
      <c r="Y145" s="35"/>
      <c r="Z145" s="35"/>
      <c r="AA145" s="73"/>
      <c r="AT145" s="18" t="s">
        <v>460</v>
      </c>
      <c r="AU145" s="18" t="s">
        <v>83</v>
      </c>
      <c r="AY145" s="18" t="s">
        <v>460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8" t="s">
        <v>83</v>
      </c>
      <c r="BK145" s="105">
        <f>L145*K145</f>
        <v>0</v>
      </c>
    </row>
    <row r="146" spans="2:63" s="1" customFormat="1" ht="22.35" customHeight="1">
      <c r="B146" s="34"/>
      <c r="C146" s="173" t="s">
        <v>5</v>
      </c>
      <c r="D146" s="173" t="s">
        <v>164</v>
      </c>
      <c r="E146" s="174" t="s">
        <v>5</v>
      </c>
      <c r="F146" s="223" t="s">
        <v>5</v>
      </c>
      <c r="G146" s="223"/>
      <c r="H146" s="223"/>
      <c r="I146" s="223"/>
      <c r="J146" s="175" t="s">
        <v>5</v>
      </c>
      <c r="K146" s="171"/>
      <c r="L146" s="224"/>
      <c r="M146" s="225"/>
      <c r="N146" s="225">
        <f t="shared" si="25"/>
        <v>0</v>
      </c>
      <c r="O146" s="225"/>
      <c r="P146" s="225"/>
      <c r="Q146" s="225"/>
      <c r="R146" s="36"/>
      <c r="T146" s="164" t="s">
        <v>5</v>
      </c>
      <c r="U146" s="176" t="s">
        <v>40</v>
      </c>
      <c r="V146" s="35"/>
      <c r="W146" s="35"/>
      <c r="X146" s="35"/>
      <c r="Y146" s="35"/>
      <c r="Z146" s="35"/>
      <c r="AA146" s="73"/>
      <c r="AT146" s="18" t="s">
        <v>460</v>
      </c>
      <c r="AU146" s="18" t="s">
        <v>83</v>
      </c>
      <c r="AY146" s="18" t="s">
        <v>460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8" t="s">
        <v>83</v>
      </c>
      <c r="BK146" s="105">
        <f>L146*K146</f>
        <v>0</v>
      </c>
    </row>
    <row r="147" spans="2:63" s="1" customFormat="1" ht="22.35" customHeight="1">
      <c r="B147" s="34"/>
      <c r="C147" s="173" t="s">
        <v>5</v>
      </c>
      <c r="D147" s="173" t="s">
        <v>164</v>
      </c>
      <c r="E147" s="174" t="s">
        <v>5</v>
      </c>
      <c r="F147" s="223" t="s">
        <v>5</v>
      </c>
      <c r="G147" s="223"/>
      <c r="H147" s="223"/>
      <c r="I147" s="223"/>
      <c r="J147" s="175" t="s">
        <v>5</v>
      </c>
      <c r="K147" s="171"/>
      <c r="L147" s="224"/>
      <c r="M147" s="225"/>
      <c r="N147" s="225">
        <f t="shared" si="25"/>
        <v>0</v>
      </c>
      <c r="O147" s="225"/>
      <c r="P147" s="225"/>
      <c r="Q147" s="225"/>
      <c r="R147" s="36"/>
      <c r="T147" s="164" t="s">
        <v>5</v>
      </c>
      <c r="U147" s="176" t="s">
        <v>40</v>
      </c>
      <c r="V147" s="35"/>
      <c r="W147" s="35"/>
      <c r="X147" s="35"/>
      <c r="Y147" s="35"/>
      <c r="Z147" s="35"/>
      <c r="AA147" s="73"/>
      <c r="AT147" s="18" t="s">
        <v>460</v>
      </c>
      <c r="AU147" s="18" t="s">
        <v>83</v>
      </c>
      <c r="AY147" s="18" t="s">
        <v>460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8" t="s">
        <v>83</v>
      </c>
      <c r="BK147" s="105">
        <f>L147*K147</f>
        <v>0</v>
      </c>
    </row>
    <row r="148" spans="2:63" s="1" customFormat="1" ht="22.35" customHeight="1">
      <c r="B148" s="34"/>
      <c r="C148" s="173" t="s">
        <v>5</v>
      </c>
      <c r="D148" s="173" t="s">
        <v>164</v>
      </c>
      <c r="E148" s="174" t="s">
        <v>5</v>
      </c>
      <c r="F148" s="223" t="s">
        <v>5</v>
      </c>
      <c r="G148" s="223"/>
      <c r="H148" s="223"/>
      <c r="I148" s="223"/>
      <c r="J148" s="175" t="s">
        <v>5</v>
      </c>
      <c r="K148" s="171"/>
      <c r="L148" s="224"/>
      <c r="M148" s="225"/>
      <c r="N148" s="225">
        <f t="shared" si="25"/>
        <v>0</v>
      </c>
      <c r="O148" s="225"/>
      <c r="P148" s="225"/>
      <c r="Q148" s="225"/>
      <c r="R148" s="36"/>
      <c r="T148" s="164" t="s">
        <v>5</v>
      </c>
      <c r="U148" s="176" t="s">
        <v>40</v>
      </c>
      <c r="V148" s="55"/>
      <c r="W148" s="55"/>
      <c r="X148" s="55"/>
      <c r="Y148" s="55"/>
      <c r="Z148" s="55"/>
      <c r="AA148" s="57"/>
      <c r="AT148" s="18" t="s">
        <v>460</v>
      </c>
      <c r="AU148" s="18" t="s">
        <v>83</v>
      </c>
      <c r="AY148" s="18" t="s">
        <v>460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8" t="s">
        <v>83</v>
      </c>
      <c r="BK148" s="105">
        <f>L148*K148</f>
        <v>0</v>
      </c>
    </row>
    <row r="149" spans="2:63" s="1" customFormat="1" ht="6.95" customHeight="1">
      <c r="B149" s="58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60"/>
    </row>
  </sheetData>
  <mergeCells count="14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L142:M142"/>
    <mergeCell ref="N142:Q142"/>
    <mergeCell ref="F144:I144"/>
    <mergeCell ref="L144:M144"/>
    <mergeCell ref="N144:Q144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H1:K1"/>
    <mergeCell ref="S2:AC2"/>
    <mergeCell ref="F148:I148"/>
    <mergeCell ref="L148:M148"/>
    <mergeCell ref="N148:Q148"/>
    <mergeCell ref="N120:Q120"/>
    <mergeCell ref="N121:Q121"/>
    <mergeCell ref="N122:Q122"/>
    <mergeCell ref="N132:Q132"/>
    <mergeCell ref="N141:Q141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0:I140"/>
    <mergeCell ref="L140:M140"/>
    <mergeCell ref="N140:Q140"/>
    <mergeCell ref="F142:I142"/>
  </mergeCells>
  <dataValidations count="2">
    <dataValidation type="list" allowBlank="1" showInputMessage="1" showErrorMessage="1" error="Povoleny jsou hodnoty K, M." sqref="D144:D149" xr:uid="{00000000-0002-0000-0200-000000000000}">
      <formula1>"K, M"</formula1>
    </dataValidation>
    <dataValidation type="list" allowBlank="1" showInputMessage="1" showErrorMessage="1" error="Povoleny jsou hodnoty základní, snížená, zákl. přenesená, sníž. přenesená, nulová." sqref="U144:U149" xr:uid="{00000000-0002-0000-0200-000001000000}">
      <formula1>"základní, snížená, zákl. přenesená, sníž. přenesená, nulová"</formula1>
    </dataValidation>
  </dataValidations>
  <hyperlinks>
    <hyperlink ref="F1:G1" location="C2" display="1) Krycí list rozpočtu" xr:uid="{00000000-0004-0000-0200-000000000000}"/>
    <hyperlink ref="H1:K1" location="C86" display="2) Rekapitulace rozpočtu" xr:uid="{00000000-0004-0000-0200-000001000000}"/>
    <hyperlink ref="L1" location="C119" display="3) Rozpočet" xr:uid="{00000000-0004-0000-0200-000002000000}"/>
    <hyperlink ref="S1:T1" location="'Rekapitulace stavby'!C2" display="Rekapitulace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45"/>
  <sheetViews>
    <sheetView showGridLines="0" workbookViewId="0">
      <pane ySplit="1" topLeftCell="A73" activePane="bottomLeft" state="frozen"/>
      <selection pane="bottomLeft" activeCell="F136" sqref="F136:I13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106</v>
      </c>
      <c r="G1" s="13"/>
      <c r="H1" s="222" t="s">
        <v>107</v>
      </c>
      <c r="I1" s="222"/>
      <c r="J1" s="222"/>
      <c r="K1" s="222"/>
      <c r="L1" s="13" t="s">
        <v>108</v>
      </c>
      <c r="M1" s="11"/>
      <c r="N1" s="11"/>
      <c r="O1" s="12" t="s">
        <v>109</v>
      </c>
      <c r="P1" s="11"/>
      <c r="Q1" s="11"/>
      <c r="R1" s="11"/>
      <c r="S1" s="13" t="s">
        <v>110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90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111</v>
      </c>
    </row>
    <row r="4" spans="1:66" ht="36.950000000000003" customHeight="1">
      <c r="B4" s="22"/>
      <c r="C4" s="193" t="s">
        <v>112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3"/>
      <c r="T4" s="17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19</v>
      </c>
      <c r="E6" s="25"/>
      <c r="F6" s="248" t="str">
        <f>'Rekapitulace stavby'!K6</f>
        <v>Košetice - silážní žlab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"/>
      <c r="R6" s="23"/>
    </row>
    <row r="7" spans="1:66" s="1" customFormat="1" ht="32.85" customHeight="1">
      <c r="B7" s="34"/>
      <c r="C7" s="35"/>
      <c r="D7" s="28" t="s">
        <v>113</v>
      </c>
      <c r="E7" s="35"/>
      <c r="F7" s="215" t="s">
        <v>496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35"/>
      <c r="R7" s="36"/>
    </row>
    <row r="8" spans="1:66" s="1" customFormat="1" ht="14.45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61" t="str">
        <f>'Rekapitulace stavby'!AN8</f>
        <v>18. 12. 2017</v>
      </c>
      <c r="P9" s="250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213" t="str">
        <f>IF('Rekapitulace stavby'!AN10="","",'Rekapitulace stavby'!AN10)</f>
        <v/>
      </c>
      <c r="P11" s="213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3" t="str">
        <f>IF('Rekapitulace stavby'!AN11="","",'Rekapitulace stavby'!AN11)</f>
        <v/>
      </c>
      <c r="P12" s="213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62" t="str">
        <f>IF('Rekapitulace stavby'!AN13="","",'Rekapitulace stavby'!AN13)</f>
        <v>Vyplň údaj</v>
      </c>
      <c r="P14" s="213"/>
      <c r="Q14" s="35"/>
      <c r="R14" s="36"/>
    </row>
    <row r="15" spans="1:66" s="1" customFormat="1" ht="18" customHeight="1">
      <c r="B15" s="34"/>
      <c r="C15" s="35"/>
      <c r="D15" s="35"/>
      <c r="E15" s="262" t="str">
        <f>IF('Rekapitulace stavby'!E14="","",'Rekapitulace stavby'!E14)</f>
        <v>Vyplň údaj</v>
      </c>
      <c r="F15" s="263"/>
      <c r="G15" s="263"/>
      <c r="H15" s="263"/>
      <c r="I15" s="263"/>
      <c r="J15" s="263"/>
      <c r="K15" s="263"/>
      <c r="L15" s="263"/>
      <c r="M15" s="29" t="s">
        <v>29</v>
      </c>
      <c r="N15" s="35"/>
      <c r="O15" s="262" t="str">
        <f>IF('Rekapitulace stavby'!AN14="","",'Rekapitulace stavby'!AN14)</f>
        <v>Vyplň údaj</v>
      </c>
      <c r="P15" s="213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213" t="str">
        <f>IF('Rekapitulace stavby'!AN16="","",'Rekapitulace stavby'!AN16)</f>
        <v/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3" t="str">
        <f>IF('Rekapitulace stavby'!AN17="","",'Rekapitulace stavby'!AN17)</f>
        <v/>
      </c>
      <c r="P18" s="21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213" t="str">
        <f>IF('Rekapitulace stavby'!AN19="","",'Rekapitulace stavby'!AN19)</f>
        <v/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3" t="str">
        <f>IF('Rekapitulace stavby'!AN20="","",'Rekapitulace stavby'!AN20)</f>
        <v/>
      </c>
      <c r="P21" s="21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18" t="s">
        <v>5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115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5" customHeight="1">
      <c r="B28" s="34"/>
      <c r="C28" s="35"/>
      <c r="D28" s="33" t="s">
        <v>100</v>
      </c>
      <c r="E28" s="35"/>
      <c r="F28" s="35"/>
      <c r="G28" s="35"/>
      <c r="H28" s="35"/>
      <c r="I28" s="35"/>
      <c r="J28" s="35"/>
      <c r="K28" s="35"/>
      <c r="L28" s="35"/>
      <c r="M28" s="219">
        <f>N95</f>
        <v>0</v>
      </c>
      <c r="N28" s="219"/>
      <c r="O28" s="219"/>
      <c r="P28" s="21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38</v>
      </c>
      <c r="E30" s="35"/>
      <c r="F30" s="35"/>
      <c r="G30" s="35"/>
      <c r="H30" s="35"/>
      <c r="I30" s="35"/>
      <c r="J30" s="35"/>
      <c r="K30" s="35"/>
      <c r="L30" s="35"/>
      <c r="M30" s="260">
        <f>ROUND(M27+M28,2)</f>
        <v>0</v>
      </c>
      <c r="N30" s="247"/>
      <c r="O30" s="247"/>
      <c r="P30" s="24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39</v>
      </c>
      <c r="E32" s="41" t="s">
        <v>40</v>
      </c>
      <c r="F32" s="42">
        <v>0.21</v>
      </c>
      <c r="G32" s="117" t="s">
        <v>41</v>
      </c>
      <c r="H32" s="257">
        <f>ROUND((((SUM(BE95:BE102)+SUM(BE120:BE138))+SUM(BE140:BE144))),2)</f>
        <v>0</v>
      </c>
      <c r="I32" s="247"/>
      <c r="J32" s="247"/>
      <c r="K32" s="35"/>
      <c r="L32" s="35"/>
      <c r="M32" s="257">
        <f>ROUND(((ROUND((SUM(BE95:BE102)+SUM(BE120:BE138)), 2)*F32)+SUM(BE140:BE144)*F32),2)</f>
        <v>0</v>
      </c>
      <c r="N32" s="247"/>
      <c r="O32" s="247"/>
      <c r="P32" s="247"/>
      <c r="Q32" s="35"/>
      <c r="R32" s="36"/>
    </row>
    <row r="33" spans="2:18" s="1" customFormat="1" ht="14.45" customHeight="1">
      <c r="B33" s="34"/>
      <c r="C33" s="35"/>
      <c r="D33" s="35"/>
      <c r="E33" s="41" t="s">
        <v>42</v>
      </c>
      <c r="F33" s="42">
        <v>0.15</v>
      </c>
      <c r="G33" s="117" t="s">
        <v>41</v>
      </c>
      <c r="H33" s="257">
        <f>ROUND((((SUM(BF95:BF102)+SUM(BF120:BF138))+SUM(BF140:BF144))),2)</f>
        <v>0</v>
      </c>
      <c r="I33" s="247"/>
      <c r="J33" s="247"/>
      <c r="K33" s="35"/>
      <c r="L33" s="35"/>
      <c r="M33" s="257">
        <f>ROUND(((ROUND((SUM(BF95:BF102)+SUM(BF120:BF138)), 2)*F33)+SUM(BF140:BF144)*F33),2)</f>
        <v>0</v>
      </c>
      <c r="N33" s="247"/>
      <c r="O33" s="247"/>
      <c r="P33" s="247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43</v>
      </c>
      <c r="F34" s="42">
        <v>0.21</v>
      </c>
      <c r="G34" s="117" t="s">
        <v>41</v>
      </c>
      <c r="H34" s="257">
        <f>ROUND((((SUM(BG95:BG102)+SUM(BG120:BG138))+SUM(BG140:BG144))),2)</f>
        <v>0</v>
      </c>
      <c r="I34" s="247"/>
      <c r="J34" s="247"/>
      <c r="K34" s="35"/>
      <c r="L34" s="35"/>
      <c r="M34" s="257">
        <v>0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44</v>
      </c>
      <c r="F35" s="42">
        <v>0.15</v>
      </c>
      <c r="G35" s="117" t="s">
        <v>41</v>
      </c>
      <c r="H35" s="257">
        <f>ROUND((((SUM(BH95:BH102)+SUM(BH120:BH138))+SUM(BH140:BH144))),2)</f>
        <v>0</v>
      </c>
      <c r="I35" s="247"/>
      <c r="J35" s="247"/>
      <c r="K35" s="35"/>
      <c r="L35" s="35"/>
      <c r="M35" s="257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45</v>
      </c>
      <c r="F36" s="42">
        <v>0</v>
      </c>
      <c r="G36" s="117" t="s">
        <v>41</v>
      </c>
      <c r="H36" s="257">
        <f>ROUND((((SUM(BI95:BI102)+SUM(BI120:BI138))+SUM(BI140:BI144))),2)</f>
        <v>0</v>
      </c>
      <c r="I36" s="247"/>
      <c r="J36" s="247"/>
      <c r="K36" s="35"/>
      <c r="L36" s="35"/>
      <c r="M36" s="257">
        <v>0</v>
      </c>
      <c r="N36" s="247"/>
      <c r="O36" s="247"/>
      <c r="P36" s="24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46</v>
      </c>
      <c r="E38" s="74"/>
      <c r="F38" s="74"/>
      <c r="G38" s="119" t="s">
        <v>47</v>
      </c>
      <c r="H38" s="120" t="s">
        <v>48</v>
      </c>
      <c r="I38" s="74"/>
      <c r="J38" s="74"/>
      <c r="K38" s="74"/>
      <c r="L38" s="258">
        <f>SUM(M30:M36)</f>
        <v>0</v>
      </c>
      <c r="M38" s="258"/>
      <c r="N38" s="258"/>
      <c r="O38" s="258"/>
      <c r="P38" s="259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93" t="s">
        <v>116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48" t="str">
        <f>F6</f>
        <v>Košetice - silážní žlab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35"/>
      <c r="R78" s="36"/>
    </row>
    <row r="79" spans="2:18" s="1" customFormat="1" ht="36.950000000000003" customHeight="1">
      <c r="B79" s="34"/>
      <c r="C79" s="68" t="s">
        <v>113</v>
      </c>
      <c r="D79" s="35"/>
      <c r="E79" s="35"/>
      <c r="F79" s="195" t="str">
        <f>F7</f>
        <v>SO 03 - Trativod pro dešťovou vodu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65" s="1" customFormat="1" ht="18" customHeight="1">
      <c r="B81" s="34"/>
      <c r="C81" s="29" t="s">
        <v>23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25</v>
      </c>
      <c r="L81" s="35"/>
      <c r="M81" s="250" t="str">
        <f>IF(O9="","",O9)</f>
        <v>18. 12. 2017</v>
      </c>
      <c r="N81" s="250"/>
      <c r="O81" s="250"/>
      <c r="P81" s="250"/>
      <c r="Q81" s="35"/>
      <c r="R81" s="36"/>
    </row>
    <row r="82" spans="2:65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65" s="1" customFormat="1" ht="15">
      <c r="B83" s="34"/>
      <c r="C83" s="29" t="s">
        <v>27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13" t="str">
        <f>E18</f>
        <v xml:space="preserve"> </v>
      </c>
      <c r="N83" s="213"/>
      <c r="O83" s="213"/>
      <c r="P83" s="213"/>
      <c r="Q83" s="213"/>
      <c r="R83" s="36"/>
    </row>
    <row r="84" spans="2:65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</row>
    <row r="85" spans="2:65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65" s="1" customFormat="1" ht="29.25" customHeight="1">
      <c r="B86" s="34"/>
      <c r="C86" s="255" t="s">
        <v>117</v>
      </c>
      <c r="D86" s="256"/>
      <c r="E86" s="256"/>
      <c r="F86" s="256"/>
      <c r="G86" s="256"/>
      <c r="H86" s="113"/>
      <c r="I86" s="113"/>
      <c r="J86" s="113"/>
      <c r="K86" s="113"/>
      <c r="L86" s="113"/>
      <c r="M86" s="113"/>
      <c r="N86" s="255" t="s">
        <v>118</v>
      </c>
      <c r="O86" s="256"/>
      <c r="P86" s="256"/>
      <c r="Q86" s="256"/>
      <c r="R86" s="36"/>
    </row>
    <row r="87" spans="2:65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65" s="1" customFormat="1" ht="29.25" customHeight="1">
      <c r="B88" s="34"/>
      <c r="C88" s="121" t="s">
        <v>119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77">
        <f>N120</f>
        <v>0</v>
      </c>
      <c r="O88" s="251"/>
      <c r="P88" s="251"/>
      <c r="Q88" s="251"/>
      <c r="R88" s="36"/>
      <c r="AU88" s="18" t="s">
        <v>120</v>
      </c>
    </row>
    <row r="89" spans="2:65" s="6" customFormat="1" ht="24.95" customHeight="1">
      <c r="B89" s="122"/>
      <c r="C89" s="123"/>
      <c r="D89" s="124" t="s">
        <v>121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29">
        <f>N121</f>
        <v>0</v>
      </c>
      <c r="O89" s="254"/>
      <c r="P89" s="254"/>
      <c r="Q89" s="254"/>
      <c r="R89" s="125"/>
    </row>
    <row r="90" spans="2:65" s="7" customFormat="1" ht="19.899999999999999" customHeight="1">
      <c r="B90" s="126"/>
      <c r="C90" s="127"/>
      <c r="D90" s="101" t="s">
        <v>122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84">
        <f>N122</f>
        <v>0</v>
      </c>
      <c r="O90" s="253"/>
      <c r="P90" s="253"/>
      <c r="Q90" s="253"/>
      <c r="R90" s="128"/>
    </row>
    <row r="91" spans="2:65" s="7" customFormat="1" ht="19.899999999999999" customHeight="1">
      <c r="B91" s="126"/>
      <c r="C91" s="127"/>
      <c r="D91" s="101" t="s">
        <v>127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84">
        <f>N135</f>
        <v>0</v>
      </c>
      <c r="O91" s="253"/>
      <c r="P91" s="253"/>
      <c r="Q91" s="253"/>
      <c r="R91" s="128"/>
    </row>
    <row r="92" spans="2:65" s="7" customFormat="1" ht="19.899999999999999" customHeight="1">
      <c r="B92" s="126"/>
      <c r="C92" s="127"/>
      <c r="D92" s="101" t="s">
        <v>130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84">
        <f>N137</f>
        <v>0</v>
      </c>
      <c r="O92" s="253"/>
      <c r="P92" s="253"/>
      <c r="Q92" s="253"/>
      <c r="R92" s="128"/>
    </row>
    <row r="93" spans="2:65" s="6" customFormat="1" ht="21.75" customHeight="1">
      <c r="B93" s="122"/>
      <c r="C93" s="123"/>
      <c r="D93" s="124" t="s">
        <v>138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28">
        <f>N139</f>
        <v>0</v>
      </c>
      <c r="O93" s="254"/>
      <c r="P93" s="254"/>
      <c r="Q93" s="254"/>
      <c r="R93" s="125"/>
    </row>
    <row r="94" spans="2:65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65" s="1" customFormat="1" ht="29.25" customHeight="1">
      <c r="B95" s="34"/>
      <c r="C95" s="121" t="s">
        <v>139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51">
        <f>ROUND(N96+N97+N98+N99+N100+N101,2)</f>
        <v>0</v>
      </c>
      <c r="O95" s="252"/>
      <c r="P95" s="252"/>
      <c r="Q95" s="252"/>
      <c r="R95" s="36"/>
      <c r="T95" s="129"/>
      <c r="U95" s="130" t="s">
        <v>39</v>
      </c>
    </row>
    <row r="96" spans="2:65" s="1" customFormat="1" ht="18" customHeight="1">
      <c r="B96" s="131"/>
      <c r="C96" s="132"/>
      <c r="D96" s="181" t="s">
        <v>140</v>
      </c>
      <c r="E96" s="245"/>
      <c r="F96" s="245"/>
      <c r="G96" s="245"/>
      <c r="H96" s="245"/>
      <c r="I96" s="132"/>
      <c r="J96" s="132"/>
      <c r="K96" s="132"/>
      <c r="L96" s="132"/>
      <c r="M96" s="132"/>
      <c r="N96" s="183">
        <f>ROUND(N88*T96,2)</f>
        <v>0</v>
      </c>
      <c r="O96" s="246"/>
      <c r="P96" s="246"/>
      <c r="Q96" s="246"/>
      <c r="R96" s="134"/>
      <c r="S96" s="135"/>
      <c r="T96" s="136"/>
      <c r="U96" s="137" t="s">
        <v>40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8" t="s">
        <v>141</v>
      </c>
      <c r="AZ96" s="135"/>
      <c r="BA96" s="135"/>
      <c r="BB96" s="135"/>
      <c r="BC96" s="135"/>
      <c r="BD96" s="135"/>
      <c r="BE96" s="139">
        <f t="shared" ref="BE96:BE101" si="0">IF(U96="základní",N96,0)</f>
        <v>0</v>
      </c>
      <c r="BF96" s="139">
        <f t="shared" ref="BF96:BF101" si="1">IF(U96="snížená",N96,0)</f>
        <v>0</v>
      </c>
      <c r="BG96" s="139">
        <f t="shared" ref="BG96:BG101" si="2">IF(U96="zákl. přenesená",N96,0)</f>
        <v>0</v>
      </c>
      <c r="BH96" s="139">
        <f t="shared" ref="BH96:BH101" si="3">IF(U96="sníž. přenesená",N96,0)</f>
        <v>0</v>
      </c>
      <c r="BI96" s="139">
        <f t="shared" ref="BI96:BI101" si="4">IF(U96="nulová",N96,0)</f>
        <v>0</v>
      </c>
      <c r="BJ96" s="138" t="s">
        <v>83</v>
      </c>
      <c r="BK96" s="135"/>
      <c r="BL96" s="135"/>
      <c r="BM96" s="135"/>
    </row>
    <row r="97" spans="2:65" s="1" customFormat="1" ht="18" customHeight="1">
      <c r="B97" s="131"/>
      <c r="C97" s="132"/>
      <c r="D97" s="181" t="s">
        <v>142</v>
      </c>
      <c r="E97" s="245"/>
      <c r="F97" s="245"/>
      <c r="G97" s="245"/>
      <c r="H97" s="245"/>
      <c r="I97" s="132"/>
      <c r="J97" s="132"/>
      <c r="K97" s="132"/>
      <c r="L97" s="132"/>
      <c r="M97" s="132"/>
      <c r="N97" s="183">
        <f>ROUND(N88*T97,2)</f>
        <v>0</v>
      </c>
      <c r="O97" s="246"/>
      <c r="P97" s="246"/>
      <c r="Q97" s="246"/>
      <c r="R97" s="134"/>
      <c r="S97" s="135"/>
      <c r="T97" s="136"/>
      <c r="U97" s="137" t="s">
        <v>40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141</v>
      </c>
      <c r="AZ97" s="135"/>
      <c r="BA97" s="135"/>
      <c r="BB97" s="135"/>
      <c r="BC97" s="135"/>
      <c r="BD97" s="135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83</v>
      </c>
      <c r="BK97" s="135"/>
      <c r="BL97" s="135"/>
      <c r="BM97" s="135"/>
    </row>
    <row r="98" spans="2:65" s="1" customFormat="1" ht="18" customHeight="1">
      <c r="B98" s="131"/>
      <c r="C98" s="132"/>
      <c r="D98" s="181" t="s">
        <v>143</v>
      </c>
      <c r="E98" s="245"/>
      <c r="F98" s="245"/>
      <c r="G98" s="245"/>
      <c r="H98" s="245"/>
      <c r="I98" s="132"/>
      <c r="J98" s="132"/>
      <c r="K98" s="132"/>
      <c r="L98" s="132"/>
      <c r="M98" s="132"/>
      <c r="N98" s="183">
        <f>ROUND(N88*T98,2)</f>
        <v>0</v>
      </c>
      <c r="O98" s="246"/>
      <c r="P98" s="246"/>
      <c r="Q98" s="246"/>
      <c r="R98" s="134"/>
      <c r="S98" s="135"/>
      <c r="T98" s="136"/>
      <c r="U98" s="137" t="s">
        <v>40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141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83</v>
      </c>
      <c r="BK98" s="135"/>
      <c r="BL98" s="135"/>
      <c r="BM98" s="135"/>
    </row>
    <row r="99" spans="2:65" s="1" customFormat="1" ht="18" customHeight="1">
      <c r="B99" s="131"/>
      <c r="C99" s="132"/>
      <c r="D99" s="181" t="s">
        <v>144</v>
      </c>
      <c r="E99" s="245"/>
      <c r="F99" s="245"/>
      <c r="G99" s="245"/>
      <c r="H99" s="245"/>
      <c r="I99" s="132"/>
      <c r="J99" s="132"/>
      <c r="K99" s="132"/>
      <c r="L99" s="132"/>
      <c r="M99" s="132"/>
      <c r="N99" s="183">
        <f>ROUND(N88*T99,2)</f>
        <v>0</v>
      </c>
      <c r="O99" s="246"/>
      <c r="P99" s="246"/>
      <c r="Q99" s="246"/>
      <c r="R99" s="134"/>
      <c r="S99" s="135"/>
      <c r="T99" s="136"/>
      <c r="U99" s="137" t="s">
        <v>40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141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83</v>
      </c>
      <c r="BK99" s="135"/>
      <c r="BL99" s="135"/>
      <c r="BM99" s="135"/>
    </row>
    <row r="100" spans="2:65" s="1" customFormat="1" ht="18" customHeight="1">
      <c r="B100" s="131"/>
      <c r="C100" s="132"/>
      <c r="D100" s="181" t="s">
        <v>145</v>
      </c>
      <c r="E100" s="245"/>
      <c r="F100" s="245"/>
      <c r="G100" s="245"/>
      <c r="H100" s="245"/>
      <c r="I100" s="132"/>
      <c r="J100" s="132"/>
      <c r="K100" s="132"/>
      <c r="L100" s="132"/>
      <c r="M100" s="132"/>
      <c r="N100" s="183">
        <f>ROUND(N88*T100,2)</f>
        <v>0</v>
      </c>
      <c r="O100" s="246"/>
      <c r="P100" s="246"/>
      <c r="Q100" s="246"/>
      <c r="R100" s="134"/>
      <c r="S100" s="135"/>
      <c r="T100" s="136"/>
      <c r="U100" s="137" t="s">
        <v>40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141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83</v>
      </c>
      <c r="BK100" s="135"/>
      <c r="BL100" s="135"/>
      <c r="BM100" s="135"/>
    </row>
    <row r="101" spans="2:65" s="1" customFormat="1" ht="18" customHeight="1">
      <c r="B101" s="131"/>
      <c r="C101" s="132"/>
      <c r="D101" s="133" t="s">
        <v>146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83">
        <f>ROUND(N88*T101,2)</f>
        <v>0</v>
      </c>
      <c r="O101" s="246"/>
      <c r="P101" s="246"/>
      <c r="Q101" s="246"/>
      <c r="R101" s="134"/>
      <c r="S101" s="135"/>
      <c r="T101" s="140"/>
      <c r="U101" s="141" t="s">
        <v>40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147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83</v>
      </c>
      <c r="BK101" s="135"/>
      <c r="BL101" s="135"/>
      <c r="BM101" s="135"/>
    </row>
    <row r="102" spans="2:65" s="1" customForma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65" s="1" customFormat="1" ht="29.25" customHeight="1">
      <c r="B103" s="34"/>
      <c r="C103" s="112" t="s">
        <v>105</v>
      </c>
      <c r="D103" s="113"/>
      <c r="E103" s="113"/>
      <c r="F103" s="113"/>
      <c r="G103" s="113"/>
      <c r="H103" s="113"/>
      <c r="I103" s="113"/>
      <c r="J103" s="113"/>
      <c r="K103" s="113"/>
      <c r="L103" s="178">
        <f>ROUND(SUM(N88+N95),2)</f>
        <v>0</v>
      </c>
      <c r="M103" s="178"/>
      <c r="N103" s="178"/>
      <c r="O103" s="178"/>
      <c r="P103" s="178"/>
      <c r="Q103" s="178"/>
      <c r="R103" s="36"/>
    </row>
    <row r="104" spans="2:65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65" s="1" customFormat="1" ht="6.9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65" s="1" customFormat="1" ht="36.950000000000003" customHeight="1">
      <c r="B109" s="34"/>
      <c r="C109" s="193" t="s">
        <v>148</v>
      </c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36"/>
    </row>
    <row r="110" spans="2:65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65" s="1" customFormat="1" ht="30" customHeight="1">
      <c r="B111" s="34"/>
      <c r="C111" s="29" t="s">
        <v>19</v>
      </c>
      <c r="D111" s="35"/>
      <c r="E111" s="35"/>
      <c r="F111" s="248" t="str">
        <f>F6</f>
        <v>Košetice - silážní žlab</v>
      </c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35"/>
      <c r="R111" s="36"/>
    </row>
    <row r="112" spans="2:65" s="1" customFormat="1" ht="36.950000000000003" customHeight="1">
      <c r="B112" s="34"/>
      <c r="C112" s="68" t="s">
        <v>113</v>
      </c>
      <c r="D112" s="35"/>
      <c r="E112" s="35"/>
      <c r="F112" s="195" t="str">
        <f>F7</f>
        <v>SO 03 - Trativod pro dešťovou vodu</v>
      </c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35"/>
      <c r="R112" s="36"/>
    </row>
    <row r="113" spans="2:65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18" customHeight="1">
      <c r="B114" s="34"/>
      <c r="C114" s="29" t="s">
        <v>23</v>
      </c>
      <c r="D114" s="35"/>
      <c r="E114" s="35"/>
      <c r="F114" s="27" t="str">
        <f>F9</f>
        <v xml:space="preserve"> </v>
      </c>
      <c r="G114" s="35"/>
      <c r="H114" s="35"/>
      <c r="I114" s="35"/>
      <c r="J114" s="35"/>
      <c r="K114" s="29" t="s">
        <v>25</v>
      </c>
      <c r="L114" s="35"/>
      <c r="M114" s="250" t="str">
        <f>IF(O9="","",O9)</f>
        <v>18. 12. 2017</v>
      </c>
      <c r="N114" s="250"/>
      <c r="O114" s="250"/>
      <c r="P114" s="250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5">
      <c r="B116" s="34"/>
      <c r="C116" s="29" t="s">
        <v>27</v>
      </c>
      <c r="D116" s="35"/>
      <c r="E116" s="35"/>
      <c r="F116" s="27" t="str">
        <f>E12</f>
        <v xml:space="preserve"> </v>
      </c>
      <c r="G116" s="35"/>
      <c r="H116" s="35"/>
      <c r="I116" s="35"/>
      <c r="J116" s="35"/>
      <c r="K116" s="29" t="s">
        <v>32</v>
      </c>
      <c r="L116" s="35"/>
      <c r="M116" s="213" t="str">
        <f>E18</f>
        <v xml:space="preserve"> </v>
      </c>
      <c r="N116" s="213"/>
      <c r="O116" s="213"/>
      <c r="P116" s="213"/>
      <c r="Q116" s="213"/>
      <c r="R116" s="36"/>
    </row>
    <row r="117" spans="2:65" s="1" customFormat="1" ht="14.45" customHeight="1">
      <c r="B117" s="34"/>
      <c r="C117" s="29" t="s">
        <v>30</v>
      </c>
      <c r="D117" s="35"/>
      <c r="E117" s="35"/>
      <c r="F117" s="27" t="str">
        <f>IF(E15="","",E15)</f>
        <v>Vyplň údaj</v>
      </c>
      <c r="G117" s="35"/>
      <c r="H117" s="35"/>
      <c r="I117" s="35"/>
      <c r="J117" s="35"/>
      <c r="K117" s="29" t="s">
        <v>34</v>
      </c>
      <c r="L117" s="35"/>
      <c r="M117" s="213" t="str">
        <f>E21</f>
        <v xml:space="preserve"> </v>
      </c>
      <c r="N117" s="213"/>
      <c r="O117" s="213"/>
      <c r="P117" s="213"/>
      <c r="Q117" s="213"/>
      <c r="R117" s="36"/>
    </row>
    <row r="118" spans="2:65" s="1" customFormat="1" ht="10.3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8" customFormat="1" ht="29.25" customHeight="1">
      <c r="B119" s="142"/>
      <c r="C119" s="143" t="s">
        <v>149</v>
      </c>
      <c r="D119" s="144" t="s">
        <v>150</v>
      </c>
      <c r="E119" s="144" t="s">
        <v>57</v>
      </c>
      <c r="F119" s="243" t="s">
        <v>151</v>
      </c>
      <c r="G119" s="243"/>
      <c r="H119" s="243"/>
      <c r="I119" s="243"/>
      <c r="J119" s="144" t="s">
        <v>152</v>
      </c>
      <c r="K119" s="144" t="s">
        <v>153</v>
      </c>
      <c r="L119" s="243" t="s">
        <v>154</v>
      </c>
      <c r="M119" s="243"/>
      <c r="N119" s="243" t="s">
        <v>118</v>
      </c>
      <c r="O119" s="243"/>
      <c r="P119" s="243"/>
      <c r="Q119" s="244"/>
      <c r="R119" s="145"/>
      <c r="T119" s="75" t="s">
        <v>155</v>
      </c>
      <c r="U119" s="76" t="s">
        <v>39</v>
      </c>
      <c r="V119" s="76" t="s">
        <v>156</v>
      </c>
      <c r="W119" s="76" t="s">
        <v>157</v>
      </c>
      <c r="X119" s="76" t="s">
        <v>158</v>
      </c>
      <c r="Y119" s="76" t="s">
        <v>159</v>
      </c>
      <c r="Z119" s="76" t="s">
        <v>160</v>
      </c>
      <c r="AA119" s="77" t="s">
        <v>161</v>
      </c>
    </row>
    <row r="120" spans="2:65" s="1" customFormat="1" ht="29.25" customHeight="1">
      <c r="B120" s="34"/>
      <c r="C120" s="79" t="s">
        <v>115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26">
        <f>BK120</f>
        <v>0</v>
      </c>
      <c r="O120" s="227"/>
      <c r="P120" s="227"/>
      <c r="Q120" s="227"/>
      <c r="R120" s="36"/>
      <c r="T120" s="78"/>
      <c r="U120" s="50"/>
      <c r="V120" s="50"/>
      <c r="W120" s="146">
        <f>W121+W139</f>
        <v>0</v>
      </c>
      <c r="X120" s="50"/>
      <c r="Y120" s="146">
        <f>Y121+Y139</f>
        <v>335.85860000000002</v>
      </c>
      <c r="Z120" s="50"/>
      <c r="AA120" s="147">
        <f>AA121+AA139</f>
        <v>0</v>
      </c>
      <c r="AT120" s="18" t="s">
        <v>74</v>
      </c>
      <c r="AU120" s="18" t="s">
        <v>120</v>
      </c>
      <c r="BK120" s="148">
        <f>BK121+BK139</f>
        <v>0</v>
      </c>
    </row>
    <row r="121" spans="2:65" s="9" customFormat="1" ht="37.35" customHeight="1">
      <c r="B121" s="149"/>
      <c r="C121" s="150"/>
      <c r="D121" s="151" t="s">
        <v>121</v>
      </c>
      <c r="E121" s="151"/>
      <c r="F121" s="151"/>
      <c r="G121" s="151"/>
      <c r="H121" s="151"/>
      <c r="I121" s="151"/>
      <c r="J121" s="151"/>
      <c r="K121" s="151"/>
      <c r="L121" s="151"/>
      <c r="M121" s="151"/>
      <c r="N121" s="228">
        <f>BK121</f>
        <v>0</v>
      </c>
      <c r="O121" s="229"/>
      <c r="P121" s="229"/>
      <c r="Q121" s="229"/>
      <c r="R121" s="152"/>
      <c r="T121" s="153"/>
      <c r="U121" s="150"/>
      <c r="V121" s="150"/>
      <c r="W121" s="154">
        <f>W122+W135+W137</f>
        <v>0</v>
      </c>
      <c r="X121" s="150"/>
      <c r="Y121" s="154">
        <f>Y122+Y135+Y137</f>
        <v>335.85860000000002</v>
      </c>
      <c r="Z121" s="150"/>
      <c r="AA121" s="155">
        <f>AA122+AA135+AA137</f>
        <v>0</v>
      </c>
      <c r="AR121" s="156" t="s">
        <v>83</v>
      </c>
      <c r="AT121" s="157" t="s">
        <v>74</v>
      </c>
      <c r="AU121" s="157" t="s">
        <v>75</v>
      </c>
      <c r="AY121" s="156" t="s">
        <v>162</v>
      </c>
      <c r="BK121" s="158">
        <f>BK122+BK135+BK137</f>
        <v>0</v>
      </c>
    </row>
    <row r="122" spans="2:65" s="9" customFormat="1" ht="19.899999999999999" customHeight="1">
      <c r="B122" s="149"/>
      <c r="C122" s="150"/>
      <c r="D122" s="159" t="s">
        <v>122</v>
      </c>
      <c r="E122" s="159"/>
      <c r="F122" s="159"/>
      <c r="G122" s="159"/>
      <c r="H122" s="159"/>
      <c r="I122" s="159"/>
      <c r="J122" s="159"/>
      <c r="K122" s="159"/>
      <c r="L122" s="159"/>
      <c r="M122" s="159"/>
      <c r="N122" s="230">
        <f>BK122</f>
        <v>0</v>
      </c>
      <c r="O122" s="231"/>
      <c r="P122" s="231"/>
      <c r="Q122" s="231"/>
      <c r="R122" s="152"/>
      <c r="T122" s="153"/>
      <c r="U122" s="150"/>
      <c r="V122" s="150"/>
      <c r="W122" s="154">
        <f>SUM(W123:W134)</f>
        <v>0</v>
      </c>
      <c r="X122" s="150"/>
      <c r="Y122" s="154">
        <f>SUM(Y123:Y134)</f>
        <v>320</v>
      </c>
      <c r="Z122" s="150"/>
      <c r="AA122" s="155">
        <f>SUM(AA123:AA134)</f>
        <v>0</v>
      </c>
      <c r="AR122" s="156" t="s">
        <v>83</v>
      </c>
      <c r="AT122" s="157" t="s">
        <v>74</v>
      </c>
      <c r="AU122" s="157" t="s">
        <v>83</v>
      </c>
      <c r="AY122" s="156" t="s">
        <v>162</v>
      </c>
      <c r="BK122" s="158">
        <f>SUM(BK123:BK134)</f>
        <v>0</v>
      </c>
    </row>
    <row r="123" spans="2:65" s="1" customFormat="1" ht="25.5" customHeight="1">
      <c r="B123" s="131"/>
      <c r="C123" s="160" t="s">
        <v>10</v>
      </c>
      <c r="D123" s="160" t="s">
        <v>164</v>
      </c>
      <c r="E123" s="161" t="s">
        <v>497</v>
      </c>
      <c r="F123" s="238" t="s">
        <v>498</v>
      </c>
      <c r="G123" s="238"/>
      <c r="H123" s="238"/>
      <c r="I123" s="238"/>
      <c r="J123" s="162" t="s">
        <v>177</v>
      </c>
      <c r="K123" s="163">
        <v>220</v>
      </c>
      <c r="L123" s="224">
        <v>0</v>
      </c>
      <c r="M123" s="224"/>
      <c r="N123" s="239">
        <f t="shared" ref="N123:N134" si="5">ROUND(L123*K123,2)</f>
        <v>0</v>
      </c>
      <c r="O123" s="239"/>
      <c r="P123" s="239"/>
      <c r="Q123" s="239"/>
      <c r="R123" s="134"/>
      <c r="T123" s="164" t="s">
        <v>5</v>
      </c>
      <c r="U123" s="43" t="s">
        <v>40</v>
      </c>
      <c r="V123" s="35"/>
      <c r="W123" s="165">
        <f t="shared" ref="W123:W134" si="6">V123*K123</f>
        <v>0</v>
      </c>
      <c r="X123" s="165">
        <v>0</v>
      </c>
      <c r="Y123" s="165">
        <f t="shared" ref="Y123:Y134" si="7">X123*K123</f>
        <v>0</v>
      </c>
      <c r="Z123" s="165">
        <v>0</v>
      </c>
      <c r="AA123" s="166">
        <f t="shared" ref="AA123:AA134" si="8">Z123*K123</f>
        <v>0</v>
      </c>
      <c r="AR123" s="18" t="s">
        <v>168</v>
      </c>
      <c r="AT123" s="18" t="s">
        <v>164</v>
      </c>
      <c r="AU123" s="18" t="s">
        <v>111</v>
      </c>
      <c r="AY123" s="18" t="s">
        <v>162</v>
      </c>
      <c r="BE123" s="105">
        <f t="shared" ref="BE123:BE134" si="9">IF(U123="základní",N123,0)</f>
        <v>0</v>
      </c>
      <c r="BF123" s="105">
        <f t="shared" ref="BF123:BF134" si="10">IF(U123="snížená",N123,0)</f>
        <v>0</v>
      </c>
      <c r="BG123" s="105">
        <f t="shared" ref="BG123:BG134" si="11">IF(U123="zákl. přenesená",N123,0)</f>
        <v>0</v>
      </c>
      <c r="BH123" s="105">
        <f t="shared" ref="BH123:BH134" si="12">IF(U123="sníž. přenesená",N123,0)</f>
        <v>0</v>
      </c>
      <c r="BI123" s="105">
        <f t="shared" ref="BI123:BI134" si="13">IF(U123="nulová",N123,0)</f>
        <v>0</v>
      </c>
      <c r="BJ123" s="18" t="s">
        <v>83</v>
      </c>
      <c r="BK123" s="105">
        <f t="shared" ref="BK123:BK134" si="14">ROUND(L123*K123,2)</f>
        <v>0</v>
      </c>
      <c r="BL123" s="18" t="s">
        <v>168</v>
      </c>
      <c r="BM123" s="18" t="s">
        <v>499</v>
      </c>
    </row>
    <row r="124" spans="2:65" s="1" customFormat="1" ht="25.5" customHeight="1">
      <c r="B124" s="131"/>
      <c r="C124" s="160" t="s">
        <v>500</v>
      </c>
      <c r="D124" s="160" t="s">
        <v>164</v>
      </c>
      <c r="E124" s="161" t="s">
        <v>186</v>
      </c>
      <c r="F124" s="238" t="s">
        <v>187</v>
      </c>
      <c r="G124" s="238"/>
      <c r="H124" s="238"/>
      <c r="I124" s="238"/>
      <c r="J124" s="162" t="s">
        <v>177</v>
      </c>
      <c r="K124" s="163">
        <v>220</v>
      </c>
      <c r="L124" s="224">
        <v>0</v>
      </c>
      <c r="M124" s="224"/>
      <c r="N124" s="239">
        <f t="shared" si="5"/>
        <v>0</v>
      </c>
      <c r="O124" s="239"/>
      <c r="P124" s="239"/>
      <c r="Q124" s="239"/>
      <c r="R124" s="134"/>
      <c r="T124" s="164" t="s">
        <v>5</v>
      </c>
      <c r="U124" s="43" t="s">
        <v>40</v>
      </c>
      <c r="V124" s="35"/>
      <c r="W124" s="165">
        <f t="shared" si="6"/>
        <v>0</v>
      </c>
      <c r="X124" s="165">
        <v>0</v>
      </c>
      <c r="Y124" s="165">
        <f t="shared" si="7"/>
        <v>0</v>
      </c>
      <c r="Z124" s="165">
        <v>0</v>
      </c>
      <c r="AA124" s="166">
        <f t="shared" si="8"/>
        <v>0</v>
      </c>
      <c r="AR124" s="18" t="s">
        <v>168</v>
      </c>
      <c r="AT124" s="18" t="s">
        <v>164</v>
      </c>
      <c r="AU124" s="18" t="s">
        <v>111</v>
      </c>
      <c r="AY124" s="18" t="s">
        <v>162</v>
      </c>
      <c r="BE124" s="105">
        <f t="shared" si="9"/>
        <v>0</v>
      </c>
      <c r="BF124" s="105">
        <f t="shared" si="10"/>
        <v>0</v>
      </c>
      <c r="BG124" s="105">
        <f t="shared" si="11"/>
        <v>0</v>
      </c>
      <c r="BH124" s="105">
        <f t="shared" si="12"/>
        <v>0</v>
      </c>
      <c r="BI124" s="105">
        <f t="shared" si="13"/>
        <v>0</v>
      </c>
      <c r="BJ124" s="18" t="s">
        <v>83</v>
      </c>
      <c r="BK124" s="105">
        <f t="shared" si="14"/>
        <v>0</v>
      </c>
      <c r="BL124" s="18" t="s">
        <v>168</v>
      </c>
      <c r="BM124" s="18" t="s">
        <v>501</v>
      </c>
    </row>
    <row r="125" spans="2:65" s="1" customFormat="1" ht="25.5" customHeight="1">
      <c r="B125" s="131"/>
      <c r="C125" s="160" t="s">
        <v>200</v>
      </c>
      <c r="D125" s="160" t="s">
        <v>164</v>
      </c>
      <c r="E125" s="161" t="s">
        <v>189</v>
      </c>
      <c r="F125" s="238" t="s">
        <v>190</v>
      </c>
      <c r="G125" s="238"/>
      <c r="H125" s="238"/>
      <c r="I125" s="238"/>
      <c r="J125" s="162" t="s">
        <v>177</v>
      </c>
      <c r="K125" s="163">
        <v>52.8</v>
      </c>
      <c r="L125" s="224">
        <v>0</v>
      </c>
      <c r="M125" s="224"/>
      <c r="N125" s="239">
        <f t="shared" si="5"/>
        <v>0</v>
      </c>
      <c r="O125" s="239"/>
      <c r="P125" s="239"/>
      <c r="Q125" s="239"/>
      <c r="R125" s="134"/>
      <c r="T125" s="164" t="s">
        <v>5</v>
      </c>
      <c r="U125" s="43" t="s">
        <v>40</v>
      </c>
      <c r="V125" s="35"/>
      <c r="W125" s="165">
        <f t="shared" si="6"/>
        <v>0</v>
      </c>
      <c r="X125" s="165">
        <v>0</v>
      </c>
      <c r="Y125" s="165">
        <f t="shared" si="7"/>
        <v>0</v>
      </c>
      <c r="Z125" s="165">
        <v>0</v>
      </c>
      <c r="AA125" s="166">
        <f t="shared" si="8"/>
        <v>0</v>
      </c>
      <c r="AR125" s="18" t="s">
        <v>168</v>
      </c>
      <c r="AT125" s="18" t="s">
        <v>164</v>
      </c>
      <c r="AU125" s="18" t="s">
        <v>111</v>
      </c>
      <c r="AY125" s="18" t="s">
        <v>162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8" t="s">
        <v>83</v>
      </c>
      <c r="BK125" s="105">
        <f t="shared" si="14"/>
        <v>0</v>
      </c>
      <c r="BL125" s="18" t="s">
        <v>168</v>
      </c>
      <c r="BM125" s="18" t="s">
        <v>502</v>
      </c>
    </row>
    <row r="126" spans="2:65" s="1" customFormat="1" ht="25.5" customHeight="1">
      <c r="B126" s="131"/>
      <c r="C126" s="160" t="s">
        <v>204</v>
      </c>
      <c r="D126" s="160" t="s">
        <v>164</v>
      </c>
      <c r="E126" s="161" t="s">
        <v>193</v>
      </c>
      <c r="F126" s="238" t="s">
        <v>194</v>
      </c>
      <c r="G126" s="238"/>
      <c r="H126" s="238"/>
      <c r="I126" s="238"/>
      <c r="J126" s="162" t="s">
        <v>177</v>
      </c>
      <c r="K126" s="163">
        <v>193.6</v>
      </c>
      <c r="L126" s="224">
        <v>0</v>
      </c>
      <c r="M126" s="224"/>
      <c r="N126" s="239">
        <f t="shared" si="5"/>
        <v>0</v>
      </c>
      <c r="O126" s="239"/>
      <c r="P126" s="239"/>
      <c r="Q126" s="239"/>
      <c r="R126" s="134"/>
      <c r="T126" s="164" t="s">
        <v>5</v>
      </c>
      <c r="U126" s="43" t="s">
        <v>40</v>
      </c>
      <c r="V126" s="35"/>
      <c r="W126" s="165">
        <f t="shared" si="6"/>
        <v>0</v>
      </c>
      <c r="X126" s="165">
        <v>0</v>
      </c>
      <c r="Y126" s="165">
        <f t="shared" si="7"/>
        <v>0</v>
      </c>
      <c r="Z126" s="165">
        <v>0</v>
      </c>
      <c r="AA126" s="166">
        <f t="shared" si="8"/>
        <v>0</v>
      </c>
      <c r="AR126" s="18" t="s">
        <v>168</v>
      </c>
      <c r="AT126" s="18" t="s">
        <v>164</v>
      </c>
      <c r="AU126" s="18" t="s">
        <v>111</v>
      </c>
      <c r="AY126" s="18" t="s">
        <v>162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8" t="s">
        <v>83</v>
      </c>
      <c r="BK126" s="105">
        <f t="shared" si="14"/>
        <v>0</v>
      </c>
      <c r="BL126" s="18" t="s">
        <v>168</v>
      </c>
      <c r="BM126" s="18" t="s">
        <v>503</v>
      </c>
    </row>
    <row r="127" spans="2:65" s="1" customFormat="1" ht="38.25" customHeight="1">
      <c r="B127" s="131"/>
      <c r="C127" s="160" t="s">
        <v>208</v>
      </c>
      <c r="D127" s="160" t="s">
        <v>164</v>
      </c>
      <c r="E127" s="161" t="s">
        <v>197</v>
      </c>
      <c r="F127" s="238" t="s">
        <v>198</v>
      </c>
      <c r="G127" s="238"/>
      <c r="H127" s="238"/>
      <c r="I127" s="238"/>
      <c r="J127" s="162" t="s">
        <v>177</v>
      </c>
      <c r="K127" s="163">
        <v>1936</v>
      </c>
      <c r="L127" s="224">
        <v>0</v>
      </c>
      <c r="M127" s="224"/>
      <c r="N127" s="239">
        <f t="shared" si="5"/>
        <v>0</v>
      </c>
      <c r="O127" s="239"/>
      <c r="P127" s="239"/>
      <c r="Q127" s="239"/>
      <c r="R127" s="134"/>
      <c r="T127" s="164" t="s">
        <v>5</v>
      </c>
      <c r="U127" s="43" t="s">
        <v>40</v>
      </c>
      <c r="V127" s="35"/>
      <c r="W127" s="165">
        <f t="shared" si="6"/>
        <v>0</v>
      </c>
      <c r="X127" s="165">
        <v>0</v>
      </c>
      <c r="Y127" s="165">
        <f t="shared" si="7"/>
        <v>0</v>
      </c>
      <c r="Z127" s="165">
        <v>0</v>
      </c>
      <c r="AA127" s="166">
        <f t="shared" si="8"/>
        <v>0</v>
      </c>
      <c r="AR127" s="18" t="s">
        <v>168</v>
      </c>
      <c r="AT127" s="18" t="s">
        <v>164</v>
      </c>
      <c r="AU127" s="18" t="s">
        <v>111</v>
      </c>
      <c r="AY127" s="18" t="s">
        <v>162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8" t="s">
        <v>83</v>
      </c>
      <c r="BK127" s="105">
        <f t="shared" si="14"/>
        <v>0</v>
      </c>
      <c r="BL127" s="18" t="s">
        <v>168</v>
      </c>
      <c r="BM127" s="18" t="s">
        <v>504</v>
      </c>
    </row>
    <row r="128" spans="2:65" s="1" customFormat="1" ht="25.5" customHeight="1">
      <c r="B128" s="131"/>
      <c r="C128" s="160" t="s">
        <v>217</v>
      </c>
      <c r="D128" s="160" t="s">
        <v>164</v>
      </c>
      <c r="E128" s="161" t="s">
        <v>201</v>
      </c>
      <c r="F128" s="238" t="s">
        <v>202</v>
      </c>
      <c r="G128" s="238"/>
      <c r="H128" s="238"/>
      <c r="I128" s="238"/>
      <c r="J128" s="162" t="s">
        <v>177</v>
      </c>
      <c r="K128" s="163">
        <v>26.4</v>
      </c>
      <c r="L128" s="224">
        <v>0</v>
      </c>
      <c r="M128" s="224"/>
      <c r="N128" s="239">
        <f t="shared" si="5"/>
        <v>0</v>
      </c>
      <c r="O128" s="239"/>
      <c r="P128" s="239"/>
      <c r="Q128" s="239"/>
      <c r="R128" s="134"/>
      <c r="T128" s="164" t="s">
        <v>5</v>
      </c>
      <c r="U128" s="43" t="s">
        <v>40</v>
      </c>
      <c r="V128" s="35"/>
      <c r="W128" s="165">
        <f t="shared" si="6"/>
        <v>0</v>
      </c>
      <c r="X128" s="165">
        <v>0</v>
      </c>
      <c r="Y128" s="165">
        <f t="shared" si="7"/>
        <v>0</v>
      </c>
      <c r="Z128" s="165">
        <v>0</v>
      </c>
      <c r="AA128" s="166">
        <f t="shared" si="8"/>
        <v>0</v>
      </c>
      <c r="AR128" s="18" t="s">
        <v>168</v>
      </c>
      <c r="AT128" s="18" t="s">
        <v>164</v>
      </c>
      <c r="AU128" s="18" t="s">
        <v>111</v>
      </c>
      <c r="AY128" s="18" t="s">
        <v>162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83</v>
      </c>
      <c r="BK128" s="105">
        <f t="shared" si="14"/>
        <v>0</v>
      </c>
      <c r="BL128" s="18" t="s">
        <v>168</v>
      </c>
      <c r="BM128" s="18" t="s">
        <v>505</v>
      </c>
    </row>
    <row r="129" spans="2:65" s="1" customFormat="1" ht="16.5" customHeight="1">
      <c r="B129" s="131"/>
      <c r="C129" s="160" t="s">
        <v>239</v>
      </c>
      <c r="D129" s="160" t="s">
        <v>164</v>
      </c>
      <c r="E129" s="161" t="s">
        <v>205</v>
      </c>
      <c r="F129" s="238" t="s">
        <v>206</v>
      </c>
      <c r="G129" s="238"/>
      <c r="H129" s="238"/>
      <c r="I129" s="238"/>
      <c r="J129" s="162" t="s">
        <v>177</v>
      </c>
      <c r="K129" s="163">
        <v>193.6</v>
      </c>
      <c r="L129" s="224">
        <v>0</v>
      </c>
      <c r="M129" s="224"/>
      <c r="N129" s="239">
        <f t="shared" si="5"/>
        <v>0</v>
      </c>
      <c r="O129" s="239"/>
      <c r="P129" s="239"/>
      <c r="Q129" s="239"/>
      <c r="R129" s="134"/>
      <c r="T129" s="164" t="s">
        <v>5</v>
      </c>
      <c r="U129" s="43" t="s">
        <v>40</v>
      </c>
      <c r="V129" s="35"/>
      <c r="W129" s="165">
        <f t="shared" si="6"/>
        <v>0</v>
      </c>
      <c r="X129" s="165">
        <v>0</v>
      </c>
      <c r="Y129" s="165">
        <f t="shared" si="7"/>
        <v>0</v>
      </c>
      <c r="Z129" s="165">
        <v>0</v>
      </c>
      <c r="AA129" s="166">
        <f t="shared" si="8"/>
        <v>0</v>
      </c>
      <c r="AR129" s="18" t="s">
        <v>168</v>
      </c>
      <c r="AT129" s="18" t="s">
        <v>164</v>
      </c>
      <c r="AU129" s="18" t="s">
        <v>111</v>
      </c>
      <c r="AY129" s="18" t="s">
        <v>162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83</v>
      </c>
      <c r="BK129" s="105">
        <f t="shared" si="14"/>
        <v>0</v>
      </c>
      <c r="BL129" s="18" t="s">
        <v>168</v>
      </c>
      <c r="BM129" s="18" t="s">
        <v>506</v>
      </c>
    </row>
    <row r="130" spans="2:65" s="1" customFormat="1" ht="25.5" customHeight="1">
      <c r="B130" s="131"/>
      <c r="C130" s="160" t="s">
        <v>263</v>
      </c>
      <c r="D130" s="160" t="s">
        <v>164</v>
      </c>
      <c r="E130" s="161" t="s">
        <v>209</v>
      </c>
      <c r="F130" s="238" t="s">
        <v>210</v>
      </c>
      <c r="G130" s="238"/>
      <c r="H130" s="238"/>
      <c r="I130" s="238"/>
      <c r="J130" s="162" t="s">
        <v>211</v>
      </c>
      <c r="K130" s="163">
        <v>348.48</v>
      </c>
      <c r="L130" s="224">
        <v>0</v>
      </c>
      <c r="M130" s="224"/>
      <c r="N130" s="239">
        <f t="shared" si="5"/>
        <v>0</v>
      </c>
      <c r="O130" s="239"/>
      <c r="P130" s="239"/>
      <c r="Q130" s="239"/>
      <c r="R130" s="134"/>
      <c r="T130" s="164" t="s">
        <v>5</v>
      </c>
      <c r="U130" s="43" t="s">
        <v>40</v>
      </c>
      <c r="V130" s="35"/>
      <c r="W130" s="165">
        <f t="shared" si="6"/>
        <v>0</v>
      </c>
      <c r="X130" s="165">
        <v>0</v>
      </c>
      <c r="Y130" s="165">
        <f t="shared" si="7"/>
        <v>0</v>
      </c>
      <c r="Z130" s="165">
        <v>0</v>
      </c>
      <c r="AA130" s="166">
        <f t="shared" si="8"/>
        <v>0</v>
      </c>
      <c r="AR130" s="18" t="s">
        <v>168</v>
      </c>
      <c r="AT130" s="18" t="s">
        <v>164</v>
      </c>
      <c r="AU130" s="18" t="s">
        <v>111</v>
      </c>
      <c r="AY130" s="18" t="s">
        <v>162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83</v>
      </c>
      <c r="BK130" s="105">
        <f t="shared" si="14"/>
        <v>0</v>
      </c>
      <c r="BL130" s="18" t="s">
        <v>168</v>
      </c>
      <c r="BM130" s="18" t="s">
        <v>507</v>
      </c>
    </row>
    <row r="131" spans="2:65" s="1" customFormat="1" ht="25.5" customHeight="1">
      <c r="B131" s="131"/>
      <c r="C131" s="160" t="s">
        <v>267</v>
      </c>
      <c r="D131" s="160" t="s">
        <v>164</v>
      </c>
      <c r="E131" s="161" t="s">
        <v>508</v>
      </c>
      <c r="F131" s="238" t="s">
        <v>509</v>
      </c>
      <c r="G131" s="238"/>
      <c r="H131" s="238"/>
      <c r="I131" s="238"/>
      <c r="J131" s="162" t="s">
        <v>177</v>
      </c>
      <c r="K131" s="163">
        <v>26.4</v>
      </c>
      <c r="L131" s="224">
        <v>0</v>
      </c>
      <c r="M131" s="224"/>
      <c r="N131" s="239">
        <f t="shared" si="5"/>
        <v>0</v>
      </c>
      <c r="O131" s="239"/>
      <c r="P131" s="239"/>
      <c r="Q131" s="239"/>
      <c r="R131" s="134"/>
      <c r="T131" s="164" t="s">
        <v>5</v>
      </c>
      <c r="U131" s="43" t="s">
        <v>40</v>
      </c>
      <c r="V131" s="35"/>
      <c r="W131" s="165">
        <f t="shared" si="6"/>
        <v>0</v>
      </c>
      <c r="X131" s="165">
        <v>0</v>
      </c>
      <c r="Y131" s="165">
        <f t="shared" si="7"/>
        <v>0</v>
      </c>
      <c r="Z131" s="165">
        <v>0</v>
      </c>
      <c r="AA131" s="166">
        <f t="shared" si="8"/>
        <v>0</v>
      </c>
      <c r="AR131" s="18" t="s">
        <v>168</v>
      </c>
      <c r="AT131" s="18" t="s">
        <v>164</v>
      </c>
      <c r="AU131" s="18" t="s">
        <v>111</v>
      </c>
      <c r="AY131" s="18" t="s">
        <v>162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83</v>
      </c>
      <c r="BK131" s="105">
        <f t="shared" si="14"/>
        <v>0</v>
      </c>
      <c r="BL131" s="18" t="s">
        <v>168</v>
      </c>
      <c r="BM131" s="18" t="s">
        <v>510</v>
      </c>
    </row>
    <row r="132" spans="2:65" s="1" customFormat="1" ht="38.25" customHeight="1">
      <c r="B132" s="131"/>
      <c r="C132" s="160" t="s">
        <v>511</v>
      </c>
      <c r="D132" s="160" t="s">
        <v>164</v>
      </c>
      <c r="E132" s="161" t="s">
        <v>218</v>
      </c>
      <c r="F132" s="238" t="s">
        <v>219</v>
      </c>
      <c r="G132" s="238"/>
      <c r="H132" s="238"/>
      <c r="I132" s="238"/>
      <c r="J132" s="162" t="s">
        <v>177</v>
      </c>
      <c r="K132" s="163">
        <v>160</v>
      </c>
      <c r="L132" s="224">
        <v>0</v>
      </c>
      <c r="M132" s="224"/>
      <c r="N132" s="239">
        <f t="shared" si="5"/>
        <v>0</v>
      </c>
      <c r="O132" s="239"/>
      <c r="P132" s="239"/>
      <c r="Q132" s="239"/>
      <c r="R132" s="134"/>
      <c r="T132" s="164" t="s">
        <v>5</v>
      </c>
      <c r="U132" s="43" t="s">
        <v>40</v>
      </c>
      <c r="V132" s="35"/>
      <c r="W132" s="165">
        <f t="shared" si="6"/>
        <v>0</v>
      </c>
      <c r="X132" s="165">
        <v>0</v>
      </c>
      <c r="Y132" s="165">
        <f t="shared" si="7"/>
        <v>0</v>
      </c>
      <c r="Z132" s="165">
        <v>0</v>
      </c>
      <c r="AA132" s="166">
        <f t="shared" si="8"/>
        <v>0</v>
      </c>
      <c r="AR132" s="18" t="s">
        <v>168</v>
      </c>
      <c r="AT132" s="18" t="s">
        <v>164</v>
      </c>
      <c r="AU132" s="18" t="s">
        <v>111</v>
      </c>
      <c r="AY132" s="18" t="s">
        <v>162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83</v>
      </c>
      <c r="BK132" s="105">
        <f t="shared" si="14"/>
        <v>0</v>
      </c>
      <c r="BL132" s="18" t="s">
        <v>168</v>
      </c>
      <c r="BM132" s="18" t="s">
        <v>512</v>
      </c>
    </row>
    <row r="133" spans="2:65" s="1" customFormat="1" ht="25.5" customHeight="1">
      <c r="B133" s="131"/>
      <c r="C133" s="167" t="s">
        <v>513</v>
      </c>
      <c r="D133" s="167" t="s">
        <v>234</v>
      </c>
      <c r="E133" s="168" t="s">
        <v>514</v>
      </c>
      <c r="F133" s="240" t="s">
        <v>599</v>
      </c>
      <c r="G133" s="240"/>
      <c r="H133" s="240"/>
      <c r="I133" s="240"/>
      <c r="J133" s="169" t="s">
        <v>211</v>
      </c>
      <c r="K133" s="170">
        <v>320</v>
      </c>
      <c r="L133" s="241">
        <v>0</v>
      </c>
      <c r="M133" s="241"/>
      <c r="N133" s="242">
        <f t="shared" si="5"/>
        <v>0</v>
      </c>
      <c r="O133" s="239"/>
      <c r="P133" s="239"/>
      <c r="Q133" s="239"/>
      <c r="R133" s="134"/>
      <c r="T133" s="164" t="s">
        <v>5</v>
      </c>
      <c r="U133" s="43" t="s">
        <v>40</v>
      </c>
      <c r="V133" s="35"/>
      <c r="W133" s="165">
        <f t="shared" si="6"/>
        <v>0</v>
      </c>
      <c r="X133" s="165">
        <v>1</v>
      </c>
      <c r="Y133" s="165">
        <f t="shared" si="7"/>
        <v>320</v>
      </c>
      <c r="Z133" s="165">
        <v>0</v>
      </c>
      <c r="AA133" s="166">
        <f t="shared" si="8"/>
        <v>0</v>
      </c>
      <c r="AR133" s="18" t="s">
        <v>208</v>
      </c>
      <c r="AT133" s="18" t="s">
        <v>234</v>
      </c>
      <c r="AU133" s="18" t="s">
        <v>111</v>
      </c>
      <c r="AY133" s="18" t="s">
        <v>162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83</v>
      </c>
      <c r="BK133" s="105">
        <f t="shared" si="14"/>
        <v>0</v>
      </c>
      <c r="BL133" s="18" t="s">
        <v>168</v>
      </c>
      <c r="BM133" s="18" t="s">
        <v>515</v>
      </c>
    </row>
    <row r="134" spans="2:65" s="1" customFormat="1" ht="25.5" customHeight="1">
      <c r="B134" s="131"/>
      <c r="C134" s="160" t="s">
        <v>11</v>
      </c>
      <c r="D134" s="160" t="s">
        <v>164</v>
      </c>
      <c r="E134" s="161" t="s">
        <v>240</v>
      </c>
      <c r="F134" s="238" t="s">
        <v>241</v>
      </c>
      <c r="G134" s="238"/>
      <c r="H134" s="238"/>
      <c r="I134" s="238"/>
      <c r="J134" s="162" t="s">
        <v>167</v>
      </c>
      <c r="K134" s="163">
        <v>88</v>
      </c>
      <c r="L134" s="224">
        <v>0</v>
      </c>
      <c r="M134" s="224"/>
      <c r="N134" s="239">
        <f t="shared" si="5"/>
        <v>0</v>
      </c>
      <c r="O134" s="239"/>
      <c r="P134" s="239"/>
      <c r="Q134" s="239"/>
      <c r="R134" s="134"/>
      <c r="T134" s="164" t="s">
        <v>5</v>
      </c>
      <c r="U134" s="43" t="s">
        <v>40</v>
      </c>
      <c r="V134" s="35"/>
      <c r="W134" s="165">
        <f t="shared" si="6"/>
        <v>0</v>
      </c>
      <c r="X134" s="165">
        <v>0</v>
      </c>
      <c r="Y134" s="165">
        <f t="shared" si="7"/>
        <v>0</v>
      </c>
      <c r="Z134" s="165">
        <v>0</v>
      </c>
      <c r="AA134" s="166">
        <f t="shared" si="8"/>
        <v>0</v>
      </c>
      <c r="AR134" s="18" t="s">
        <v>168</v>
      </c>
      <c r="AT134" s="18" t="s">
        <v>164</v>
      </c>
      <c r="AU134" s="18" t="s">
        <v>111</v>
      </c>
      <c r="AY134" s="18" t="s">
        <v>162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83</v>
      </c>
      <c r="BK134" s="105">
        <f t="shared" si="14"/>
        <v>0</v>
      </c>
      <c r="BL134" s="18" t="s">
        <v>168</v>
      </c>
      <c r="BM134" s="18" t="s">
        <v>516</v>
      </c>
    </row>
    <row r="135" spans="2:65" s="9" customFormat="1" ht="29.85" customHeight="1">
      <c r="B135" s="149"/>
      <c r="C135" s="150"/>
      <c r="D135" s="159" t="s">
        <v>127</v>
      </c>
      <c r="E135" s="159"/>
      <c r="F135" s="159"/>
      <c r="G135" s="159"/>
      <c r="H135" s="159"/>
      <c r="I135" s="159"/>
      <c r="J135" s="159"/>
      <c r="K135" s="159"/>
      <c r="L135" s="159"/>
      <c r="M135" s="159"/>
      <c r="N135" s="232">
        <f>BK135</f>
        <v>0</v>
      </c>
      <c r="O135" s="233"/>
      <c r="P135" s="233"/>
      <c r="Q135" s="233"/>
      <c r="R135" s="152"/>
      <c r="T135" s="153"/>
      <c r="U135" s="150"/>
      <c r="V135" s="150"/>
      <c r="W135" s="154">
        <f>W136</f>
        <v>0</v>
      </c>
      <c r="X135" s="150"/>
      <c r="Y135" s="154">
        <f>Y136</f>
        <v>15.858599999999999</v>
      </c>
      <c r="Z135" s="150"/>
      <c r="AA135" s="155">
        <f>AA136</f>
        <v>0</v>
      </c>
      <c r="AR135" s="156" t="s">
        <v>83</v>
      </c>
      <c r="AT135" s="157" t="s">
        <v>74</v>
      </c>
      <c r="AU135" s="157" t="s">
        <v>83</v>
      </c>
      <c r="AY135" s="156" t="s">
        <v>162</v>
      </c>
      <c r="BK135" s="158">
        <f>BK136</f>
        <v>0</v>
      </c>
    </row>
    <row r="136" spans="2:65" s="1" customFormat="1" ht="38.25" customHeight="1">
      <c r="B136" s="131"/>
      <c r="C136" s="160" t="s">
        <v>517</v>
      </c>
      <c r="D136" s="160" t="s">
        <v>164</v>
      </c>
      <c r="E136" s="161" t="s">
        <v>518</v>
      </c>
      <c r="F136" s="238" t="s">
        <v>519</v>
      </c>
      <c r="G136" s="238"/>
      <c r="H136" s="238"/>
      <c r="I136" s="238"/>
      <c r="J136" s="162" t="s">
        <v>520</v>
      </c>
      <c r="K136" s="163">
        <v>1</v>
      </c>
      <c r="L136" s="224">
        <v>0</v>
      </c>
      <c r="M136" s="224"/>
      <c r="N136" s="239">
        <f>ROUND(L136*K136,2)</f>
        <v>0</v>
      </c>
      <c r="O136" s="239"/>
      <c r="P136" s="239"/>
      <c r="Q136" s="239"/>
      <c r="R136" s="134"/>
      <c r="T136" s="164" t="s">
        <v>5</v>
      </c>
      <c r="U136" s="43" t="s">
        <v>40</v>
      </c>
      <c r="V136" s="35"/>
      <c r="W136" s="165">
        <f>V136*K136</f>
        <v>0</v>
      </c>
      <c r="X136" s="165">
        <v>15.858599999999999</v>
      </c>
      <c r="Y136" s="165">
        <f>X136*K136</f>
        <v>15.858599999999999</v>
      </c>
      <c r="Z136" s="165">
        <v>0</v>
      </c>
      <c r="AA136" s="166">
        <f>Z136*K136</f>
        <v>0</v>
      </c>
      <c r="AR136" s="18" t="s">
        <v>168</v>
      </c>
      <c r="AT136" s="18" t="s">
        <v>164</v>
      </c>
      <c r="AU136" s="18" t="s">
        <v>111</v>
      </c>
      <c r="AY136" s="18" t="s">
        <v>162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8" t="s">
        <v>83</v>
      </c>
      <c r="BK136" s="105">
        <f>ROUND(L136*K136,2)</f>
        <v>0</v>
      </c>
      <c r="BL136" s="18" t="s">
        <v>168</v>
      </c>
      <c r="BM136" s="18" t="s">
        <v>521</v>
      </c>
    </row>
    <row r="137" spans="2:65" s="9" customFormat="1" ht="29.85" customHeight="1">
      <c r="B137" s="149"/>
      <c r="C137" s="150"/>
      <c r="D137" s="159" t="s">
        <v>130</v>
      </c>
      <c r="E137" s="159"/>
      <c r="F137" s="159"/>
      <c r="G137" s="159"/>
      <c r="H137" s="159"/>
      <c r="I137" s="159"/>
      <c r="J137" s="159"/>
      <c r="K137" s="159"/>
      <c r="L137" s="159"/>
      <c r="M137" s="159"/>
      <c r="N137" s="232">
        <f>BK137</f>
        <v>0</v>
      </c>
      <c r="O137" s="233"/>
      <c r="P137" s="233"/>
      <c r="Q137" s="233"/>
      <c r="R137" s="152"/>
      <c r="T137" s="153"/>
      <c r="U137" s="150"/>
      <c r="V137" s="150"/>
      <c r="W137" s="154">
        <f>W138</f>
        <v>0</v>
      </c>
      <c r="X137" s="150"/>
      <c r="Y137" s="154">
        <f>Y138</f>
        <v>0</v>
      </c>
      <c r="Z137" s="150"/>
      <c r="AA137" s="155">
        <f>AA138</f>
        <v>0</v>
      </c>
      <c r="AR137" s="156" t="s">
        <v>83</v>
      </c>
      <c r="AT137" s="157" t="s">
        <v>74</v>
      </c>
      <c r="AU137" s="157" t="s">
        <v>83</v>
      </c>
      <c r="AY137" s="156" t="s">
        <v>162</v>
      </c>
      <c r="BK137" s="158">
        <f>BK138</f>
        <v>0</v>
      </c>
    </row>
    <row r="138" spans="2:65" s="1" customFormat="1" ht="25.5" customHeight="1">
      <c r="B138" s="131"/>
      <c r="C138" s="160" t="s">
        <v>298</v>
      </c>
      <c r="D138" s="160" t="s">
        <v>164</v>
      </c>
      <c r="E138" s="161" t="s">
        <v>522</v>
      </c>
      <c r="F138" s="238" t="s">
        <v>523</v>
      </c>
      <c r="G138" s="238"/>
      <c r="H138" s="238"/>
      <c r="I138" s="238"/>
      <c r="J138" s="162" t="s">
        <v>211</v>
      </c>
      <c r="K138" s="163">
        <v>335.85899999999998</v>
      </c>
      <c r="L138" s="224">
        <v>0</v>
      </c>
      <c r="M138" s="224"/>
      <c r="N138" s="239">
        <f>ROUND(L138*K138,2)</f>
        <v>0</v>
      </c>
      <c r="O138" s="239"/>
      <c r="P138" s="239"/>
      <c r="Q138" s="239"/>
      <c r="R138" s="134"/>
      <c r="T138" s="164" t="s">
        <v>5</v>
      </c>
      <c r="U138" s="43" t="s">
        <v>40</v>
      </c>
      <c r="V138" s="35"/>
      <c r="W138" s="165">
        <f>V138*K138</f>
        <v>0</v>
      </c>
      <c r="X138" s="165">
        <v>0</v>
      </c>
      <c r="Y138" s="165">
        <f>X138*K138</f>
        <v>0</v>
      </c>
      <c r="Z138" s="165">
        <v>0</v>
      </c>
      <c r="AA138" s="166">
        <f>Z138*K138</f>
        <v>0</v>
      </c>
      <c r="AR138" s="18" t="s">
        <v>168</v>
      </c>
      <c r="AT138" s="18" t="s">
        <v>164</v>
      </c>
      <c r="AU138" s="18" t="s">
        <v>111</v>
      </c>
      <c r="AY138" s="18" t="s">
        <v>162</v>
      </c>
      <c r="BE138" s="105">
        <f>IF(U138="základní",N138,0)</f>
        <v>0</v>
      </c>
      <c r="BF138" s="105">
        <f>IF(U138="snížená",N138,0)</f>
        <v>0</v>
      </c>
      <c r="BG138" s="105">
        <f>IF(U138="zákl. přenesená",N138,0)</f>
        <v>0</v>
      </c>
      <c r="BH138" s="105">
        <f>IF(U138="sníž. přenesená",N138,0)</f>
        <v>0</v>
      </c>
      <c r="BI138" s="105">
        <f>IF(U138="nulová",N138,0)</f>
        <v>0</v>
      </c>
      <c r="BJ138" s="18" t="s">
        <v>83</v>
      </c>
      <c r="BK138" s="105">
        <f>ROUND(L138*K138,2)</f>
        <v>0</v>
      </c>
      <c r="BL138" s="18" t="s">
        <v>168</v>
      </c>
      <c r="BM138" s="18" t="s">
        <v>524</v>
      </c>
    </row>
    <row r="139" spans="2:65" s="1" customFormat="1" ht="49.9" customHeight="1">
      <c r="B139" s="34"/>
      <c r="C139" s="35"/>
      <c r="D139" s="151" t="s">
        <v>459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236">
        <f t="shared" ref="N139:N144" si="15">BK139</f>
        <v>0</v>
      </c>
      <c r="O139" s="237"/>
      <c r="P139" s="237"/>
      <c r="Q139" s="237"/>
      <c r="R139" s="36"/>
      <c r="T139" s="172"/>
      <c r="U139" s="35"/>
      <c r="V139" s="35"/>
      <c r="W139" s="35"/>
      <c r="X139" s="35"/>
      <c r="Y139" s="35"/>
      <c r="Z139" s="35"/>
      <c r="AA139" s="73"/>
      <c r="AT139" s="18" t="s">
        <v>74</v>
      </c>
      <c r="AU139" s="18" t="s">
        <v>75</v>
      </c>
      <c r="AY139" s="18" t="s">
        <v>460</v>
      </c>
      <c r="BK139" s="105">
        <f>SUM(BK140:BK144)</f>
        <v>0</v>
      </c>
    </row>
    <row r="140" spans="2:65" s="1" customFormat="1" ht="22.35" customHeight="1">
      <c r="B140" s="34"/>
      <c r="C140" s="173" t="s">
        <v>5</v>
      </c>
      <c r="D140" s="173" t="s">
        <v>164</v>
      </c>
      <c r="E140" s="174" t="s">
        <v>5</v>
      </c>
      <c r="F140" s="223" t="s">
        <v>5</v>
      </c>
      <c r="G140" s="223"/>
      <c r="H140" s="223"/>
      <c r="I140" s="223"/>
      <c r="J140" s="175" t="s">
        <v>5</v>
      </c>
      <c r="K140" s="171"/>
      <c r="L140" s="224"/>
      <c r="M140" s="225"/>
      <c r="N140" s="225">
        <f t="shared" si="15"/>
        <v>0</v>
      </c>
      <c r="O140" s="225"/>
      <c r="P140" s="225"/>
      <c r="Q140" s="225"/>
      <c r="R140" s="36"/>
      <c r="T140" s="164" t="s">
        <v>5</v>
      </c>
      <c r="U140" s="176" t="s">
        <v>40</v>
      </c>
      <c r="V140" s="35"/>
      <c r="W140" s="35"/>
      <c r="X140" s="35"/>
      <c r="Y140" s="35"/>
      <c r="Z140" s="35"/>
      <c r="AA140" s="73"/>
      <c r="AT140" s="18" t="s">
        <v>460</v>
      </c>
      <c r="AU140" s="18" t="s">
        <v>83</v>
      </c>
      <c r="AY140" s="18" t="s">
        <v>460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8" t="s">
        <v>83</v>
      </c>
      <c r="BK140" s="105">
        <f>L140*K140</f>
        <v>0</v>
      </c>
    </row>
    <row r="141" spans="2:65" s="1" customFormat="1" ht="22.35" customHeight="1">
      <c r="B141" s="34"/>
      <c r="C141" s="173" t="s">
        <v>5</v>
      </c>
      <c r="D141" s="173" t="s">
        <v>164</v>
      </c>
      <c r="E141" s="174" t="s">
        <v>5</v>
      </c>
      <c r="F141" s="223" t="s">
        <v>5</v>
      </c>
      <c r="G141" s="223"/>
      <c r="H141" s="223"/>
      <c r="I141" s="223"/>
      <c r="J141" s="175" t="s">
        <v>5</v>
      </c>
      <c r="K141" s="171"/>
      <c r="L141" s="224"/>
      <c r="M141" s="225"/>
      <c r="N141" s="225">
        <f t="shared" si="15"/>
        <v>0</v>
      </c>
      <c r="O141" s="225"/>
      <c r="P141" s="225"/>
      <c r="Q141" s="225"/>
      <c r="R141" s="36"/>
      <c r="T141" s="164" t="s">
        <v>5</v>
      </c>
      <c r="U141" s="176" t="s">
        <v>40</v>
      </c>
      <c r="V141" s="35"/>
      <c r="W141" s="35"/>
      <c r="X141" s="35"/>
      <c r="Y141" s="35"/>
      <c r="Z141" s="35"/>
      <c r="AA141" s="73"/>
      <c r="AT141" s="18" t="s">
        <v>460</v>
      </c>
      <c r="AU141" s="18" t="s">
        <v>83</v>
      </c>
      <c r="AY141" s="18" t="s">
        <v>460</v>
      </c>
      <c r="BE141" s="105">
        <f>IF(U141="základní",N141,0)</f>
        <v>0</v>
      </c>
      <c r="BF141" s="105">
        <f>IF(U141="snížená",N141,0)</f>
        <v>0</v>
      </c>
      <c r="BG141" s="105">
        <f>IF(U141="zákl. přenesená",N141,0)</f>
        <v>0</v>
      </c>
      <c r="BH141" s="105">
        <f>IF(U141="sníž. přenesená",N141,0)</f>
        <v>0</v>
      </c>
      <c r="BI141" s="105">
        <f>IF(U141="nulová",N141,0)</f>
        <v>0</v>
      </c>
      <c r="BJ141" s="18" t="s">
        <v>83</v>
      </c>
      <c r="BK141" s="105">
        <f>L141*K141</f>
        <v>0</v>
      </c>
    </row>
    <row r="142" spans="2:65" s="1" customFormat="1" ht="22.35" customHeight="1">
      <c r="B142" s="34"/>
      <c r="C142" s="173" t="s">
        <v>5</v>
      </c>
      <c r="D142" s="173" t="s">
        <v>164</v>
      </c>
      <c r="E142" s="174" t="s">
        <v>5</v>
      </c>
      <c r="F142" s="223" t="s">
        <v>5</v>
      </c>
      <c r="G142" s="223"/>
      <c r="H142" s="223"/>
      <c r="I142" s="223"/>
      <c r="J142" s="175" t="s">
        <v>5</v>
      </c>
      <c r="K142" s="171"/>
      <c r="L142" s="224"/>
      <c r="M142" s="225"/>
      <c r="N142" s="225">
        <f t="shared" si="15"/>
        <v>0</v>
      </c>
      <c r="O142" s="225"/>
      <c r="P142" s="225"/>
      <c r="Q142" s="225"/>
      <c r="R142" s="36"/>
      <c r="T142" s="164" t="s">
        <v>5</v>
      </c>
      <c r="U142" s="176" t="s">
        <v>40</v>
      </c>
      <c r="V142" s="35"/>
      <c r="W142" s="35"/>
      <c r="X142" s="35"/>
      <c r="Y142" s="35"/>
      <c r="Z142" s="35"/>
      <c r="AA142" s="73"/>
      <c r="AT142" s="18" t="s">
        <v>460</v>
      </c>
      <c r="AU142" s="18" t="s">
        <v>83</v>
      </c>
      <c r="AY142" s="18" t="s">
        <v>460</v>
      </c>
      <c r="BE142" s="105">
        <f>IF(U142="základní",N142,0)</f>
        <v>0</v>
      </c>
      <c r="BF142" s="105">
        <f>IF(U142="snížená",N142,0)</f>
        <v>0</v>
      </c>
      <c r="BG142" s="105">
        <f>IF(U142="zákl. přenesená",N142,0)</f>
        <v>0</v>
      </c>
      <c r="BH142" s="105">
        <f>IF(U142="sníž. přenesená",N142,0)</f>
        <v>0</v>
      </c>
      <c r="BI142" s="105">
        <f>IF(U142="nulová",N142,0)</f>
        <v>0</v>
      </c>
      <c r="BJ142" s="18" t="s">
        <v>83</v>
      </c>
      <c r="BK142" s="105">
        <f>L142*K142</f>
        <v>0</v>
      </c>
    </row>
    <row r="143" spans="2:65" s="1" customFormat="1" ht="22.35" customHeight="1">
      <c r="B143" s="34"/>
      <c r="C143" s="173" t="s">
        <v>5</v>
      </c>
      <c r="D143" s="173" t="s">
        <v>164</v>
      </c>
      <c r="E143" s="174" t="s">
        <v>5</v>
      </c>
      <c r="F143" s="223" t="s">
        <v>5</v>
      </c>
      <c r="G143" s="223"/>
      <c r="H143" s="223"/>
      <c r="I143" s="223"/>
      <c r="J143" s="175" t="s">
        <v>5</v>
      </c>
      <c r="K143" s="171"/>
      <c r="L143" s="224"/>
      <c r="M143" s="225"/>
      <c r="N143" s="225">
        <f t="shared" si="15"/>
        <v>0</v>
      </c>
      <c r="O143" s="225"/>
      <c r="P143" s="225"/>
      <c r="Q143" s="225"/>
      <c r="R143" s="36"/>
      <c r="T143" s="164" t="s">
        <v>5</v>
      </c>
      <c r="U143" s="176" t="s">
        <v>40</v>
      </c>
      <c r="V143" s="35"/>
      <c r="W143" s="35"/>
      <c r="X143" s="35"/>
      <c r="Y143" s="35"/>
      <c r="Z143" s="35"/>
      <c r="AA143" s="73"/>
      <c r="AT143" s="18" t="s">
        <v>460</v>
      </c>
      <c r="AU143" s="18" t="s">
        <v>83</v>
      </c>
      <c r="AY143" s="18" t="s">
        <v>460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8" t="s">
        <v>83</v>
      </c>
      <c r="BK143" s="105">
        <f>L143*K143</f>
        <v>0</v>
      </c>
    </row>
    <row r="144" spans="2:65" s="1" customFormat="1" ht="22.35" customHeight="1">
      <c r="B144" s="34"/>
      <c r="C144" s="173" t="s">
        <v>5</v>
      </c>
      <c r="D144" s="173" t="s">
        <v>164</v>
      </c>
      <c r="E144" s="174" t="s">
        <v>5</v>
      </c>
      <c r="F144" s="223" t="s">
        <v>5</v>
      </c>
      <c r="G144" s="223"/>
      <c r="H144" s="223"/>
      <c r="I144" s="223"/>
      <c r="J144" s="175" t="s">
        <v>5</v>
      </c>
      <c r="K144" s="171"/>
      <c r="L144" s="224"/>
      <c r="M144" s="225"/>
      <c r="N144" s="225">
        <f t="shared" si="15"/>
        <v>0</v>
      </c>
      <c r="O144" s="225"/>
      <c r="P144" s="225"/>
      <c r="Q144" s="225"/>
      <c r="R144" s="36"/>
      <c r="T144" s="164" t="s">
        <v>5</v>
      </c>
      <c r="U144" s="176" t="s">
        <v>40</v>
      </c>
      <c r="V144" s="55"/>
      <c r="W144" s="55"/>
      <c r="X144" s="55"/>
      <c r="Y144" s="55"/>
      <c r="Z144" s="55"/>
      <c r="AA144" s="57"/>
      <c r="AT144" s="18" t="s">
        <v>460</v>
      </c>
      <c r="AU144" s="18" t="s">
        <v>83</v>
      </c>
      <c r="AY144" s="18" t="s">
        <v>460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18" t="s">
        <v>83</v>
      </c>
      <c r="BK144" s="105">
        <f>L144*K144</f>
        <v>0</v>
      </c>
    </row>
    <row r="145" spans="2:18" s="1" customFormat="1" ht="6.95" customHeight="1">
      <c r="B145" s="58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60"/>
    </row>
  </sheetData>
  <mergeCells count="13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44:I144"/>
    <mergeCell ref="L144:M144"/>
    <mergeCell ref="N144:Q144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N137:Q137"/>
    <mergeCell ref="N139:Q139"/>
    <mergeCell ref="H1:K1"/>
    <mergeCell ref="S2:AC2"/>
    <mergeCell ref="F142:I142"/>
    <mergeCell ref="L142:M142"/>
    <mergeCell ref="N142:Q142"/>
    <mergeCell ref="F143:I143"/>
    <mergeCell ref="L143:M143"/>
    <mergeCell ref="N143:Q143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N135:Q135"/>
    <mergeCell ref="F130:I130"/>
    <mergeCell ref="L130:M130"/>
    <mergeCell ref="N130:Q130"/>
    <mergeCell ref="F131:I131"/>
  </mergeCells>
  <dataValidations count="2">
    <dataValidation type="list" allowBlank="1" showInputMessage="1" showErrorMessage="1" error="Povoleny jsou hodnoty K, M." sqref="D140:D145" xr:uid="{00000000-0002-0000-0300-000000000000}">
      <formula1>"K, M"</formula1>
    </dataValidation>
    <dataValidation type="list" allowBlank="1" showInputMessage="1" showErrorMessage="1" error="Povoleny jsou hodnoty základní, snížená, zákl. přenesená, sníž. přenesená, nulová." sqref="U140:U145" xr:uid="{00000000-0002-0000-0300-000001000000}">
      <formula1>"základní, snížená, zákl. přenesená, sníž. přenesená, nulová"</formula1>
    </dataValidation>
  </dataValidations>
  <hyperlinks>
    <hyperlink ref="F1:G1" location="C2" display="1) Krycí list rozpočtu" xr:uid="{00000000-0004-0000-0300-000000000000}"/>
    <hyperlink ref="H1:K1" location="C86" display="2) Rekapitulace rozpočtu" xr:uid="{00000000-0004-0000-0300-000001000000}"/>
    <hyperlink ref="L1" location="C119" display="3) Rozpočet" xr:uid="{00000000-0004-0000-0300-000002000000}"/>
    <hyperlink ref="S1:T1" location="'Rekapitulace stavby'!C2" display="Rekapitulace stavby" xr:uid="{00000000-0004-0000-03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71"/>
  <sheetViews>
    <sheetView showGridLines="0" workbookViewId="0">
      <pane ySplit="1" topLeftCell="A151" activePane="bottomLeft" state="frozen"/>
      <selection pane="bottomLeft" activeCell="F147" sqref="F147:I14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106</v>
      </c>
      <c r="G1" s="13"/>
      <c r="H1" s="222" t="s">
        <v>107</v>
      </c>
      <c r="I1" s="222"/>
      <c r="J1" s="222"/>
      <c r="K1" s="222"/>
      <c r="L1" s="13" t="s">
        <v>108</v>
      </c>
      <c r="M1" s="11"/>
      <c r="N1" s="11"/>
      <c r="O1" s="12" t="s">
        <v>109</v>
      </c>
      <c r="P1" s="11"/>
      <c r="Q1" s="11"/>
      <c r="R1" s="11"/>
      <c r="S1" s="13" t="s">
        <v>110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93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111</v>
      </c>
    </row>
    <row r="4" spans="1:66" ht="36.950000000000003" customHeight="1">
      <c r="B4" s="22"/>
      <c r="C4" s="193" t="s">
        <v>112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3"/>
      <c r="T4" s="17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19</v>
      </c>
      <c r="E6" s="25"/>
      <c r="F6" s="248" t="str">
        <f>'Rekapitulace stavby'!K6</f>
        <v>Košetice - silážní žlab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"/>
      <c r="R6" s="23"/>
    </row>
    <row r="7" spans="1:66" s="1" customFormat="1" ht="32.85" customHeight="1">
      <c r="B7" s="34"/>
      <c r="C7" s="35"/>
      <c r="D7" s="28" t="s">
        <v>113</v>
      </c>
      <c r="E7" s="35"/>
      <c r="F7" s="215" t="s">
        <v>525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35"/>
      <c r="R7" s="36"/>
    </row>
    <row r="8" spans="1:66" s="1" customFormat="1" ht="14.45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61" t="str">
        <f>'Rekapitulace stavby'!AN8</f>
        <v>18. 12. 2017</v>
      </c>
      <c r="P9" s="250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213" t="str">
        <f>IF('Rekapitulace stavby'!AN10="","",'Rekapitulace stavby'!AN10)</f>
        <v/>
      </c>
      <c r="P11" s="213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3" t="str">
        <f>IF('Rekapitulace stavby'!AN11="","",'Rekapitulace stavby'!AN11)</f>
        <v/>
      </c>
      <c r="P12" s="213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62" t="str">
        <f>IF('Rekapitulace stavby'!AN13="","",'Rekapitulace stavby'!AN13)</f>
        <v>Vyplň údaj</v>
      </c>
      <c r="P14" s="213"/>
      <c r="Q14" s="35"/>
      <c r="R14" s="36"/>
    </row>
    <row r="15" spans="1:66" s="1" customFormat="1" ht="18" customHeight="1">
      <c r="B15" s="34"/>
      <c r="C15" s="35"/>
      <c r="D15" s="35"/>
      <c r="E15" s="262" t="str">
        <f>IF('Rekapitulace stavby'!E14="","",'Rekapitulace stavby'!E14)</f>
        <v>Vyplň údaj</v>
      </c>
      <c r="F15" s="263"/>
      <c r="G15" s="263"/>
      <c r="H15" s="263"/>
      <c r="I15" s="263"/>
      <c r="J15" s="263"/>
      <c r="K15" s="263"/>
      <c r="L15" s="263"/>
      <c r="M15" s="29" t="s">
        <v>29</v>
      </c>
      <c r="N15" s="35"/>
      <c r="O15" s="262" t="str">
        <f>IF('Rekapitulace stavby'!AN14="","",'Rekapitulace stavby'!AN14)</f>
        <v>Vyplň údaj</v>
      </c>
      <c r="P15" s="213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213" t="str">
        <f>IF('Rekapitulace stavby'!AN16="","",'Rekapitulace stavby'!AN16)</f>
        <v/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3" t="str">
        <f>IF('Rekapitulace stavby'!AN17="","",'Rekapitulace stavby'!AN17)</f>
        <v/>
      </c>
      <c r="P18" s="21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213" t="str">
        <f>IF('Rekapitulace stavby'!AN19="","",'Rekapitulace stavby'!AN19)</f>
        <v/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3" t="str">
        <f>IF('Rekapitulace stavby'!AN20="","",'Rekapitulace stavby'!AN20)</f>
        <v/>
      </c>
      <c r="P21" s="21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18" t="s">
        <v>5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115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5" customHeight="1">
      <c r="B28" s="34"/>
      <c r="C28" s="35"/>
      <c r="D28" s="33" t="s">
        <v>100</v>
      </c>
      <c r="E28" s="35"/>
      <c r="F28" s="35"/>
      <c r="G28" s="35"/>
      <c r="H28" s="35"/>
      <c r="I28" s="35"/>
      <c r="J28" s="35"/>
      <c r="K28" s="35"/>
      <c r="L28" s="35"/>
      <c r="M28" s="219">
        <f>N101</f>
        <v>0</v>
      </c>
      <c r="N28" s="219"/>
      <c r="O28" s="219"/>
      <c r="P28" s="21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38</v>
      </c>
      <c r="E30" s="35"/>
      <c r="F30" s="35"/>
      <c r="G30" s="35"/>
      <c r="H30" s="35"/>
      <c r="I30" s="35"/>
      <c r="J30" s="35"/>
      <c r="K30" s="35"/>
      <c r="L30" s="35"/>
      <c r="M30" s="260">
        <f>ROUND(M27+M28,2)</f>
        <v>0</v>
      </c>
      <c r="N30" s="247"/>
      <c r="O30" s="247"/>
      <c r="P30" s="24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39</v>
      </c>
      <c r="E32" s="41" t="s">
        <v>40</v>
      </c>
      <c r="F32" s="42">
        <v>0.21</v>
      </c>
      <c r="G32" s="117" t="s">
        <v>41</v>
      </c>
      <c r="H32" s="257">
        <f>ROUND((((SUM(BE101:BE108)+SUM(BE126:BE164))+SUM(BE166:BE170))),2)</f>
        <v>0</v>
      </c>
      <c r="I32" s="247"/>
      <c r="J32" s="247"/>
      <c r="K32" s="35"/>
      <c r="L32" s="35"/>
      <c r="M32" s="257">
        <f>ROUND(((ROUND((SUM(BE101:BE108)+SUM(BE126:BE164)), 2)*F32)+SUM(BE166:BE170)*F32),2)</f>
        <v>0</v>
      </c>
      <c r="N32" s="247"/>
      <c r="O32" s="247"/>
      <c r="P32" s="247"/>
      <c r="Q32" s="35"/>
      <c r="R32" s="36"/>
    </row>
    <row r="33" spans="2:18" s="1" customFormat="1" ht="14.45" customHeight="1">
      <c r="B33" s="34"/>
      <c r="C33" s="35"/>
      <c r="D33" s="35"/>
      <c r="E33" s="41" t="s">
        <v>42</v>
      </c>
      <c r="F33" s="42">
        <v>0.15</v>
      </c>
      <c r="G33" s="117" t="s">
        <v>41</v>
      </c>
      <c r="H33" s="257">
        <f>ROUND((((SUM(BF101:BF108)+SUM(BF126:BF164))+SUM(BF166:BF170))),2)</f>
        <v>0</v>
      </c>
      <c r="I33" s="247"/>
      <c r="J33" s="247"/>
      <c r="K33" s="35"/>
      <c r="L33" s="35"/>
      <c r="M33" s="257">
        <f>ROUND(((ROUND((SUM(BF101:BF108)+SUM(BF126:BF164)), 2)*F33)+SUM(BF166:BF170)*F33),2)</f>
        <v>0</v>
      </c>
      <c r="N33" s="247"/>
      <c r="O33" s="247"/>
      <c r="P33" s="247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43</v>
      </c>
      <c r="F34" s="42">
        <v>0.21</v>
      </c>
      <c r="G34" s="117" t="s">
        <v>41</v>
      </c>
      <c r="H34" s="257">
        <f>ROUND((((SUM(BG101:BG108)+SUM(BG126:BG164))+SUM(BG166:BG170))),2)</f>
        <v>0</v>
      </c>
      <c r="I34" s="247"/>
      <c r="J34" s="247"/>
      <c r="K34" s="35"/>
      <c r="L34" s="35"/>
      <c r="M34" s="257">
        <v>0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44</v>
      </c>
      <c r="F35" s="42">
        <v>0.15</v>
      </c>
      <c r="G35" s="117" t="s">
        <v>41</v>
      </c>
      <c r="H35" s="257">
        <f>ROUND((((SUM(BH101:BH108)+SUM(BH126:BH164))+SUM(BH166:BH170))),2)</f>
        <v>0</v>
      </c>
      <c r="I35" s="247"/>
      <c r="J35" s="247"/>
      <c r="K35" s="35"/>
      <c r="L35" s="35"/>
      <c r="M35" s="257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45</v>
      </c>
      <c r="F36" s="42">
        <v>0</v>
      </c>
      <c r="G36" s="117" t="s">
        <v>41</v>
      </c>
      <c r="H36" s="257">
        <f>ROUND((((SUM(BI101:BI108)+SUM(BI126:BI164))+SUM(BI166:BI170))),2)</f>
        <v>0</v>
      </c>
      <c r="I36" s="247"/>
      <c r="J36" s="247"/>
      <c r="K36" s="35"/>
      <c r="L36" s="35"/>
      <c r="M36" s="257">
        <v>0</v>
      </c>
      <c r="N36" s="247"/>
      <c r="O36" s="247"/>
      <c r="P36" s="24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46</v>
      </c>
      <c r="E38" s="74"/>
      <c r="F38" s="74"/>
      <c r="G38" s="119" t="s">
        <v>47</v>
      </c>
      <c r="H38" s="120" t="s">
        <v>48</v>
      </c>
      <c r="I38" s="74"/>
      <c r="J38" s="74"/>
      <c r="K38" s="74"/>
      <c r="L38" s="258">
        <f>SUM(M30:M36)</f>
        <v>0</v>
      </c>
      <c r="M38" s="258"/>
      <c r="N38" s="258"/>
      <c r="O38" s="258"/>
      <c r="P38" s="259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93" t="s">
        <v>116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48" t="str">
        <f>F6</f>
        <v>Košetice - silážní žlab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35"/>
      <c r="R78" s="36"/>
    </row>
    <row r="79" spans="2:18" s="1" customFormat="1" ht="36.950000000000003" customHeight="1">
      <c r="B79" s="34"/>
      <c r="C79" s="68" t="s">
        <v>113</v>
      </c>
      <c r="D79" s="35"/>
      <c r="E79" s="35"/>
      <c r="F79" s="195" t="str">
        <f>F7</f>
        <v>SO 04 - Dešťová kanaliazce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23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25</v>
      </c>
      <c r="L81" s="35"/>
      <c r="M81" s="250" t="str">
        <f>IF(O9="","",O9)</f>
        <v>18. 12. 2017</v>
      </c>
      <c r="N81" s="250"/>
      <c r="O81" s="250"/>
      <c r="P81" s="250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29" t="s">
        <v>27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13" t="str">
        <f>E18</f>
        <v xml:space="preserve"> </v>
      </c>
      <c r="N83" s="213"/>
      <c r="O83" s="213"/>
      <c r="P83" s="213"/>
      <c r="Q83" s="213"/>
      <c r="R83" s="36"/>
    </row>
    <row r="84" spans="2:47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5" t="s">
        <v>117</v>
      </c>
      <c r="D86" s="256"/>
      <c r="E86" s="256"/>
      <c r="F86" s="256"/>
      <c r="G86" s="256"/>
      <c r="H86" s="113"/>
      <c r="I86" s="113"/>
      <c r="J86" s="113"/>
      <c r="K86" s="113"/>
      <c r="L86" s="113"/>
      <c r="M86" s="113"/>
      <c r="N86" s="255" t="s">
        <v>118</v>
      </c>
      <c r="O86" s="256"/>
      <c r="P86" s="256"/>
      <c r="Q86" s="256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119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77">
        <f>N126</f>
        <v>0</v>
      </c>
      <c r="O88" s="251"/>
      <c r="P88" s="251"/>
      <c r="Q88" s="251"/>
      <c r="R88" s="36"/>
      <c r="AU88" s="18" t="s">
        <v>120</v>
      </c>
    </row>
    <row r="89" spans="2:47" s="6" customFormat="1" ht="24.95" customHeight="1">
      <c r="B89" s="122"/>
      <c r="C89" s="123"/>
      <c r="D89" s="124" t="s">
        <v>121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29">
        <f>N127</f>
        <v>0</v>
      </c>
      <c r="O89" s="254"/>
      <c r="P89" s="254"/>
      <c r="Q89" s="254"/>
      <c r="R89" s="125"/>
    </row>
    <row r="90" spans="2:47" s="7" customFormat="1" ht="19.899999999999999" customHeight="1">
      <c r="B90" s="126"/>
      <c r="C90" s="127"/>
      <c r="D90" s="101" t="s">
        <v>122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84">
        <f>N128</f>
        <v>0</v>
      </c>
      <c r="O90" s="253"/>
      <c r="P90" s="253"/>
      <c r="Q90" s="253"/>
      <c r="R90" s="128"/>
    </row>
    <row r="91" spans="2:47" s="7" customFormat="1" ht="19.899999999999999" customHeight="1">
      <c r="B91" s="126"/>
      <c r="C91" s="127"/>
      <c r="D91" s="101" t="s">
        <v>125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84">
        <f>N143</f>
        <v>0</v>
      </c>
      <c r="O91" s="253"/>
      <c r="P91" s="253"/>
      <c r="Q91" s="253"/>
      <c r="R91" s="128"/>
    </row>
    <row r="92" spans="2:47" s="7" customFormat="1" ht="19.899999999999999" customHeight="1">
      <c r="B92" s="126"/>
      <c r="C92" s="127"/>
      <c r="D92" s="101" t="s">
        <v>126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84">
        <f>N145</f>
        <v>0</v>
      </c>
      <c r="O92" s="253"/>
      <c r="P92" s="253"/>
      <c r="Q92" s="253"/>
      <c r="R92" s="128"/>
    </row>
    <row r="93" spans="2:47" s="7" customFormat="1" ht="19.899999999999999" customHeight="1">
      <c r="B93" s="126"/>
      <c r="C93" s="127"/>
      <c r="D93" s="101" t="s">
        <v>127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84">
        <f>N149</f>
        <v>0</v>
      </c>
      <c r="O93" s="253"/>
      <c r="P93" s="253"/>
      <c r="Q93" s="253"/>
      <c r="R93" s="128"/>
    </row>
    <row r="94" spans="2:47" s="7" customFormat="1" ht="19.899999999999999" customHeight="1">
      <c r="B94" s="126"/>
      <c r="C94" s="127"/>
      <c r="D94" s="101" t="s">
        <v>128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84">
        <f>N152</f>
        <v>0</v>
      </c>
      <c r="O94" s="253"/>
      <c r="P94" s="253"/>
      <c r="Q94" s="253"/>
      <c r="R94" s="128"/>
    </row>
    <row r="95" spans="2:47" s="7" customFormat="1" ht="19.899999999999999" customHeight="1">
      <c r="B95" s="126"/>
      <c r="C95" s="127"/>
      <c r="D95" s="101" t="s">
        <v>129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84">
        <f>N154</f>
        <v>0</v>
      </c>
      <c r="O95" s="253"/>
      <c r="P95" s="253"/>
      <c r="Q95" s="253"/>
      <c r="R95" s="128"/>
    </row>
    <row r="96" spans="2:47" s="7" customFormat="1" ht="19.899999999999999" customHeight="1">
      <c r="B96" s="126"/>
      <c r="C96" s="127"/>
      <c r="D96" s="101" t="s">
        <v>130</v>
      </c>
      <c r="E96" s="127"/>
      <c r="F96" s="127"/>
      <c r="G96" s="127"/>
      <c r="H96" s="127"/>
      <c r="I96" s="127"/>
      <c r="J96" s="127"/>
      <c r="K96" s="127"/>
      <c r="L96" s="127"/>
      <c r="M96" s="127"/>
      <c r="N96" s="184">
        <f>N159</f>
        <v>0</v>
      </c>
      <c r="O96" s="253"/>
      <c r="P96" s="253"/>
      <c r="Q96" s="253"/>
      <c r="R96" s="128"/>
    </row>
    <row r="97" spans="2:65" s="6" customFormat="1" ht="24.95" customHeight="1">
      <c r="B97" s="122"/>
      <c r="C97" s="123"/>
      <c r="D97" s="124" t="s">
        <v>131</v>
      </c>
      <c r="E97" s="123"/>
      <c r="F97" s="123"/>
      <c r="G97" s="123"/>
      <c r="H97" s="123"/>
      <c r="I97" s="123"/>
      <c r="J97" s="123"/>
      <c r="K97" s="123"/>
      <c r="L97" s="123"/>
      <c r="M97" s="123"/>
      <c r="N97" s="229">
        <f>N161</f>
        <v>0</v>
      </c>
      <c r="O97" s="254"/>
      <c r="P97" s="254"/>
      <c r="Q97" s="254"/>
      <c r="R97" s="125"/>
    </row>
    <row r="98" spans="2:65" s="7" customFormat="1" ht="19.899999999999999" customHeight="1">
      <c r="B98" s="126"/>
      <c r="C98" s="127"/>
      <c r="D98" s="101" t="s">
        <v>526</v>
      </c>
      <c r="E98" s="127"/>
      <c r="F98" s="127"/>
      <c r="G98" s="127"/>
      <c r="H98" s="127"/>
      <c r="I98" s="127"/>
      <c r="J98" s="127"/>
      <c r="K98" s="127"/>
      <c r="L98" s="127"/>
      <c r="M98" s="127"/>
      <c r="N98" s="184">
        <f>N162</f>
        <v>0</v>
      </c>
      <c r="O98" s="253"/>
      <c r="P98" s="253"/>
      <c r="Q98" s="253"/>
      <c r="R98" s="128"/>
    </row>
    <row r="99" spans="2:65" s="6" customFormat="1" ht="21.75" customHeight="1">
      <c r="B99" s="122"/>
      <c r="C99" s="123"/>
      <c r="D99" s="124" t="s">
        <v>138</v>
      </c>
      <c r="E99" s="123"/>
      <c r="F99" s="123"/>
      <c r="G99" s="123"/>
      <c r="H99" s="123"/>
      <c r="I99" s="123"/>
      <c r="J99" s="123"/>
      <c r="K99" s="123"/>
      <c r="L99" s="123"/>
      <c r="M99" s="123"/>
      <c r="N99" s="228">
        <f>N165</f>
        <v>0</v>
      </c>
      <c r="O99" s="254"/>
      <c r="P99" s="254"/>
      <c r="Q99" s="254"/>
      <c r="R99" s="125"/>
    </row>
    <row r="100" spans="2:65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65" s="1" customFormat="1" ht="29.25" customHeight="1">
      <c r="B101" s="34"/>
      <c r="C101" s="121" t="s">
        <v>139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51">
        <f>ROUND(N102+N103+N104+N105+N106+N107,2)</f>
        <v>0</v>
      </c>
      <c r="O101" s="252"/>
      <c r="P101" s="252"/>
      <c r="Q101" s="252"/>
      <c r="R101" s="36"/>
      <c r="T101" s="129"/>
      <c r="U101" s="130" t="s">
        <v>39</v>
      </c>
    </row>
    <row r="102" spans="2:65" s="1" customFormat="1" ht="18" customHeight="1">
      <c r="B102" s="131"/>
      <c r="C102" s="132"/>
      <c r="D102" s="181" t="s">
        <v>140</v>
      </c>
      <c r="E102" s="245"/>
      <c r="F102" s="245"/>
      <c r="G102" s="245"/>
      <c r="H102" s="245"/>
      <c r="I102" s="132"/>
      <c r="J102" s="132"/>
      <c r="K102" s="132"/>
      <c r="L102" s="132"/>
      <c r="M102" s="132"/>
      <c r="N102" s="183">
        <f>ROUND(N88*T102,2)</f>
        <v>0</v>
      </c>
      <c r="O102" s="246"/>
      <c r="P102" s="246"/>
      <c r="Q102" s="246"/>
      <c r="R102" s="134"/>
      <c r="S102" s="135"/>
      <c r="T102" s="136"/>
      <c r="U102" s="137" t="s">
        <v>40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141</v>
      </c>
      <c r="AZ102" s="135"/>
      <c r="BA102" s="135"/>
      <c r="BB102" s="135"/>
      <c r="BC102" s="135"/>
      <c r="BD102" s="135"/>
      <c r="BE102" s="139">
        <f t="shared" ref="BE102:BE107" si="0">IF(U102="základní",N102,0)</f>
        <v>0</v>
      </c>
      <c r="BF102" s="139">
        <f t="shared" ref="BF102:BF107" si="1">IF(U102="snížená",N102,0)</f>
        <v>0</v>
      </c>
      <c r="BG102" s="139">
        <f t="shared" ref="BG102:BG107" si="2">IF(U102="zákl. přenesená",N102,0)</f>
        <v>0</v>
      </c>
      <c r="BH102" s="139">
        <f t="shared" ref="BH102:BH107" si="3">IF(U102="sníž. přenesená",N102,0)</f>
        <v>0</v>
      </c>
      <c r="BI102" s="139">
        <f t="shared" ref="BI102:BI107" si="4">IF(U102="nulová",N102,0)</f>
        <v>0</v>
      </c>
      <c r="BJ102" s="138" t="s">
        <v>83</v>
      </c>
      <c r="BK102" s="135"/>
      <c r="BL102" s="135"/>
      <c r="BM102" s="135"/>
    </row>
    <row r="103" spans="2:65" s="1" customFormat="1" ht="18" customHeight="1">
      <c r="B103" s="131"/>
      <c r="C103" s="132"/>
      <c r="D103" s="181" t="s">
        <v>142</v>
      </c>
      <c r="E103" s="245"/>
      <c r="F103" s="245"/>
      <c r="G103" s="245"/>
      <c r="H103" s="245"/>
      <c r="I103" s="132"/>
      <c r="J103" s="132"/>
      <c r="K103" s="132"/>
      <c r="L103" s="132"/>
      <c r="M103" s="132"/>
      <c r="N103" s="183">
        <f>ROUND(N88*T103,2)</f>
        <v>0</v>
      </c>
      <c r="O103" s="246"/>
      <c r="P103" s="246"/>
      <c r="Q103" s="246"/>
      <c r="R103" s="134"/>
      <c r="S103" s="135"/>
      <c r="T103" s="136"/>
      <c r="U103" s="137" t="s">
        <v>40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8" t="s">
        <v>141</v>
      </c>
      <c r="AZ103" s="135"/>
      <c r="BA103" s="135"/>
      <c r="BB103" s="135"/>
      <c r="BC103" s="135"/>
      <c r="BD103" s="135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83</v>
      </c>
      <c r="BK103" s="135"/>
      <c r="BL103" s="135"/>
      <c r="BM103" s="135"/>
    </row>
    <row r="104" spans="2:65" s="1" customFormat="1" ht="18" customHeight="1">
      <c r="B104" s="131"/>
      <c r="C104" s="132"/>
      <c r="D104" s="181" t="s">
        <v>143</v>
      </c>
      <c r="E104" s="245"/>
      <c r="F104" s="245"/>
      <c r="G104" s="245"/>
      <c r="H104" s="245"/>
      <c r="I104" s="132"/>
      <c r="J104" s="132"/>
      <c r="K104" s="132"/>
      <c r="L104" s="132"/>
      <c r="M104" s="132"/>
      <c r="N104" s="183">
        <f>ROUND(N88*T104,2)</f>
        <v>0</v>
      </c>
      <c r="O104" s="246"/>
      <c r="P104" s="246"/>
      <c r="Q104" s="246"/>
      <c r="R104" s="134"/>
      <c r="S104" s="135"/>
      <c r="T104" s="136"/>
      <c r="U104" s="137" t="s">
        <v>40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8" t="s">
        <v>141</v>
      </c>
      <c r="AZ104" s="135"/>
      <c r="BA104" s="135"/>
      <c r="BB104" s="135"/>
      <c r="BC104" s="135"/>
      <c r="BD104" s="135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83</v>
      </c>
      <c r="BK104" s="135"/>
      <c r="BL104" s="135"/>
      <c r="BM104" s="135"/>
    </row>
    <row r="105" spans="2:65" s="1" customFormat="1" ht="18" customHeight="1">
      <c r="B105" s="131"/>
      <c r="C105" s="132"/>
      <c r="D105" s="181" t="s">
        <v>144</v>
      </c>
      <c r="E105" s="245"/>
      <c r="F105" s="245"/>
      <c r="G105" s="245"/>
      <c r="H105" s="245"/>
      <c r="I105" s="132"/>
      <c r="J105" s="132"/>
      <c r="K105" s="132"/>
      <c r="L105" s="132"/>
      <c r="M105" s="132"/>
      <c r="N105" s="183">
        <f>ROUND(N88*T105,2)</f>
        <v>0</v>
      </c>
      <c r="O105" s="246"/>
      <c r="P105" s="246"/>
      <c r="Q105" s="246"/>
      <c r="R105" s="134"/>
      <c r="S105" s="135"/>
      <c r="T105" s="136"/>
      <c r="U105" s="137" t="s">
        <v>40</v>
      </c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8" t="s">
        <v>141</v>
      </c>
      <c r="AZ105" s="135"/>
      <c r="BA105" s="135"/>
      <c r="BB105" s="135"/>
      <c r="BC105" s="135"/>
      <c r="BD105" s="135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83</v>
      </c>
      <c r="BK105" s="135"/>
      <c r="BL105" s="135"/>
      <c r="BM105" s="135"/>
    </row>
    <row r="106" spans="2:65" s="1" customFormat="1" ht="18" customHeight="1">
      <c r="B106" s="131"/>
      <c r="C106" s="132"/>
      <c r="D106" s="181" t="s">
        <v>145</v>
      </c>
      <c r="E106" s="245"/>
      <c r="F106" s="245"/>
      <c r="G106" s="245"/>
      <c r="H106" s="245"/>
      <c r="I106" s="132"/>
      <c r="J106" s="132"/>
      <c r="K106" s="132"/>
      <c r="L106" s="132"/>
      <c r="M106" s="132"/>
      <c r="N106" s="183">
        <f>ROUND(N88*T106,2)</f>
        <v>0</v>
      </c>
      <c r="O106" s="246"/>
      <c r="P106" s="246"/>
      <c r="Q106" s="246"/>
      <c r="R106" s="134"/>
      <c r="S106" s="135"/>
      <c r="T106" s="136"/>
      <c r="U106" s="137" t="s">
        <v>40</v>
      </c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8" t="s">
        <v>141</v>
      </c>
      <c r="AZ106" s="135"/>
      <c r="BA106" s="135"/>
      <c r="BB106" s="135"/>
      <c r="BC106" s="135"/>
      <c r="BD106" s="135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83</v>
      </c>
      <c r="BK106" s="135"/>
      <c r="BL106" s="135"/>
      <c r="BM106" s="135"/>
    </row>
    <row r="107" spans="2:65" s="1" customFormat="1" ht="18" customHeight="1">
      <c r="B107" s="131"/>
      <c r="C107" s="132"/>
      <c r="D107" s="133" t="s">
        <v>146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183">
        <f>ROUND(N88*T107,2)</f>
        <v>0</v>
      </c>
      <c r="O107" s="246"/>
      <c r="P107" s="246"/>
      <c r="Q107" s="246"/>
      <c r="R107" s="134"/>
      <c r="S107" s="135"/>
      <c r="T107" s="140"/>
      <c r="U107" s="141" t="s">
        <v>40</v>
      </c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8" t="s">
        <v>147</v>
      </c>
      <c r="AZ107" s="135"/>
      <c r="BA107" s="135"/>
      <c r="BB107" s="135"/>
      <c r="BC107" s="135"/>
      <c r="BD107" s="135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83</v>
      </c>
      <c r="BK107" s="135"/>
      <c r="BL107" s="135"/>
      <c r="BM107" s="135"/>
    </row>
    <row r="108" spans="2:65" s="1" customForma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65" s="1" customFormat="1" ht="29.25" customHeight="1">
      <c r="B109" s="34"/>
      <c r="C109" s="112" t="s">
        <v>105</v>
      </c>
      <c r="D109" s="113"/>
      <c r="E109" s="113"/>
      <c r="F109" s="113"/>
      <c r="G109" s="113"/>
      <c r="H109" s="113"/>
      <c r="I109" s="113"/>
      <c r="J109" s="113"/>
      <c r="K109" s="113"/>
      <c r="L109" s="178">
        <f>ROUND(SUM(N88+N101),2)</f>
        <v>0</v>
      </c>
      <c r="M109" s="178"/>
      <c r="N109" s="178"/>
      <c r="O109" s="178"/>
      <c r="P109" s="178"/>
      <c r="Q109" s="178"/>
      <c r="R109" s="36"/>
    </row>
    <row r="110" spans="2:65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4" spans="2:63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63" s="1" customFormat="1" ht="36.950000000000003" customHeight="1">
      <c r="B115" s="34"/>
      <c r="C115" s="193" t="s">
        <v>148</v>
      </c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36"/>
    </row>
    <row r="116" spans="2:63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3" s="1" customFormat="1" ht="30" customHeight="1">
      <c r="B117" s="34"/>
      <c r="C117" s="29" t="s">
        <v>19</v>
      </c>
      <c r="D117" s="35"/>
      <c r="E117" s="35"/>
      <c r="F117" s="248" t="str">
        <f>F6</f>
        <v>Košetice - silážní žlab</v>
      </c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35"/>
      <c r="R117" s="36"/>
    </row>
    <row r="118" spans="2:63" s="1" customFormat="1" ht="36.950000000000003" customHeight="1">
      <c r="B118" s="34"/>
      <c r="C118" s="68" t="s">
        <v>113</v>
      </c>
      <c r="D118" s="35"/>
      <c r="E118" s="35"/>
      <c r="F118" s="195" t="str">
        <f>F7</f>
        <v>SO 04 - Dešťová kanaliazce</v>
      </c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35"/>
      <c r="R118" s="36"/>
    </row>
    <row r="119" spans="2:63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3" s="1" customFormat="1" ht="18" customHeight="1">
      <c r="B120" s="34"/>
      <c r="C120" s="29" t="s">
        <v>23</v>
      </c>
      <c r="D120" s="35"/>
      <c r="E120" s="35"/>
      <c r="F120" s="27" t="str">
        <f>F9</f>
        <v xml:space="preserve"> </v>
      </c>
      <c r="G120" s="35"/>
      <c r="H120" s="35"/>
      <c r="I120" s="35"/>
      <c r="J120" s="35"/>
      <c r="K120" s="29" t="s">
        <v>25</v>
      </c>
      <c r="L120" s="35"/>
      <c r="M120" s="250" t="str">
        <f>IF(O9="","",O9)</f>
        <v>18. 12. 2017</v>
      </c>
      <c r="N120" s="250"/>
      <c r="O120" s="250"/>
      <c r="P120" s="250"/>
      <c r="Q120" s="35"/>
      <c r="R120" s="36"/>
    </row>
    <row r="121" spans="2:63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3" s="1" customFormat="1" ht="15">
      <c r="B122" s="34"/>
      <c r="C122" s="29" t="s">
        <v>27</v>
      </c>
      <c r="D122" s="35"/>
      <c r="E122" s="35"/>
      <c r="F122" s="27" t="str">
        <f>E12</f>
        <v xml:space="preserve"> </v>
      </c>
      <c r="G122" s="35"/>
      <c r="H122" s="35"/>
      <c r="I122" s="35"/>
      <c r="J122" s="35"/>
      <c r="K122" s="29" t="s">
        <v>32</v>
      </c>
      <c r="L122" s="35"/>
      <c r="M122" s="213" t="str">
        <f>E18</f>
        <v xml:space="preserve"> </v>
      </c>
      <c r="N122" s="213"/>
      <c r="O122" s="213"/>
      <c r="P122" s="213"/>
      <c r="Q122" s="213"/>
      <c r="R122" s="36"/>
    </row>
    <row r="123" spans="2:63" s="1" customFormat="1" ht="14.45" customHeight="1">
      <c r="B123" s="34"/>
      <c r="C123" s="29" t="s">
        <v>30</v>
      </c>
      <c r="D123" s="35"/>
      <c r="E123" s="35"/>
      <c r="F123" s="27" t="str">
        <f>IF(E15="","",E15)</f>
        <v>Vyplň údaj</v>
      </c>
      <c r="G123" s="35"/>
      <c r="H123" s="35"/>
      <c r="I123" s="35"/>
      <c r="J123" s="35"/>
      <c r="K123" s="29" t="s">
        <v>34</v>
      </c>
      <c r="L123" s="35"/>
      <c r="M123" s="213" t="str">
        <f>E21</f>
        <v xml:space="preserve"> </v>
      </c>
      <c r="N123" s="213"/>
      <c r="O123" s="213"/>
      <c r="P123" s="213"/>
      <c r="Q123" s="213"/>
      <c r="R123" s="36"/>
    </row>
    <row r="124" spans="2:63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63" s="8" customFormat="1" ht="29.25" customHeight="1">
      <c r="B125" s="142"/>
      <c r="C125" s="143" t="s">
        <v>149</v>
      </c>
      <c r="D125" s="144" t="s">
        <v>150</v>
      </c>
      <c r="E125" s="144" t="s">
        <v>57</v>
      </c>
      <c r="F125" s="243" t="s">
        <v>151</v>
      </c>
      <c r="G125" s="243"/>
      <c r="H125" s="243"/>
      <c r="I125" s="243"/>
      <c r="J125" s="144" t="s">
        <v>152</v>
      </c>
      <c r="K125" s="144" t="s">
        <v>153</v>
      </c>
      <c r="L125" s="243" t="s">
        <v>154</v>
      </c>
      <c r="M125" s="243"/>
      <c r="N125" s="243" t="s">
        <v>118</v>
      </c>
      <c r="O125" s="243"/>
      <c r="P125" s="243"/>
      <c r="Q125" s="244"/>
      <c r="R125" s="145"/>
      <c r="T125" s="75" t="s">
        <v>155</v>
      </c>
      <c r="U125" s="76" t="s">
        <v>39</v>
      </c>
      <c r="V125" s="76" t="s">
        <v>156</v>
      </c>
      <c r="W125" s="76" t="s">
        <v>157</v>
      </c>
      <c r="X125" s="76" t="s">
        <v>158</v>
      </c>
      <c r="Y125" s="76" t="s">
        <v>159</v>
      </c>
      <c r="Z125" s="76" t="s">
        <v>160</v>
      </c>
      <c r="AA125" s="77" t="s">
        <v>161</v>
      </c>
    </row>
    <row r="126" spans="2:63" s="1" customFormat="1" ht="29.25" customHeight="1">
      <c r="B126" s="34"/>
      <c r="C126" s="79" t="s">
        <v>115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226">
        <f>BK126</f>
        <v>0</v>
      </c>
      <c r="O126" s="227"/>
      <c r="P126" s="227"/>
      <c r="Q126" s="227"/>
      <c r="R126" s="36"/>
      <c r="T126" s="78"/>
      <c r="U126" s="50"/>
      <c r="V126" s="50"/>
      <c r="W126" s="146">
        <f>W127+W161+W165</f>
        <v>0</v>
      </c>
      <c r="X126" s="50"/>
      <c r="Y126" s="146">
        <f>Y127+Y161+Y165</f>
        <v>54.784489999999998</v>
      </c>
      <c r="Z126" s="50"/>
      <c r="AA126" s="147">
        <f>AA127+AA161+AA165</f>
        <v>7.0619999999999994</v>
      </c>
      <c r="AT126" s="18" t="s">
        <v>74</v>
      </c>
      <c r="AU126" s="18" t="s">
        <v>120</v>
      </c>
      <c r="BK126" s="148">
        <f>BK127+BK161+BK165</f>
        <v>0</v>
      </c>
    </row>
    <row r="127" spans="2:63" s="9" customFormat="1" ht="37.35" customHeight="1">
      <c r="B127" s="149"/>
      <c r="C127" s="150"/>
      <c r="D127" s="151" t="s">
        <v>121</v>
      </c>
      <c r="E127" s="151"/>
      <c r="F127" s="151"/>
      <c r="G127" s="151"/>
      <c r="H127" s="151"/>
      <c r="I127" s="151"/>
      <c r="J127" s="151"/>
      <c r="K127" s="151"/>
      <c r="L127" s="151"/>
      <c r="M127" s="151"/>
      <c r="N127" s="228">
        <f>BK127</f>
        <v>0</v>
      </c>
      <c r="O127" s="229"/>
      <c r="P127" s="229"/>
      <c r="Q127" s="229"/>
      <c r="R127" s="152"/>
      <c r="T127" s="153"/>
      <c r="U127" s="150"/>
      <c r="V127" s="150"/>
      <c r="W127" s="154">
        <f>W128+W143+W145+W149+W152+W154+W159</f>
        <v>0</v>
      </c>
      <c r="X127" s="150"/>
      <c r="Y127" s="154">
        <f>Y128+Y143+Y145+Y149+Y152+Y154+Y159</f>
        <v>54.50761</v>
      </c>
      <c r="Z127" s="150"/>
      <c r="AA127" s="155">
        <f>AA128+AA143+AA145+AA149+AA152+AA154+AA159</f>
        <v>7.0619999999999994</v>
      </c>
      <c r="AR127" s="156" t="s">
        <v>83</v>
      </c>
      <c r="AT127" s="157" t="s">
        <v>74</v>
      </c>
      <c r="AU127" s="157" t="s">
        <v>75</v>
      </c>
      <c r="AY127" s="156" t="s">
        <v>162</v>
      </c>
      <c r="BK127" s="158">
        <f>BK128+BK143+BK145+BK149+BK152+BK154+BK159</f>
        <v>0</v>
      </c>
    </row>
    <row r="128" spans="2:63" s="9" customFormat="1" ht="19.899999999999999" customHeight="1">
      <c r="B128" s="149"/>
      <c r="C128" s="150"/>
      <c r="D128" s="159" t="s">
        <v>122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230">
        <f>BK128</f>
        <v>0</v>
      </c>
      <c r="O128" s="231"/>
      <c r="P128" s="231"/>
      <c r="Q128" s="231"/>
      <c r="R128" s="152"/>
      <c r="T128" s="153"/>
      <c r="U128" s="150"/>
      <c r="V128" s="150"/>
      <c r="W128" s="154">
        <f>SUM(W129:W142)</f>
        <v>0</v>
      </c>
      <c r="X128" s="150"/>
      <c r="Y128" s="154">
        <f>SUM(Y129:Y142)</f>
        <v>35.94</v>
      </c>
      <c r="Z128" s="150"/>
      <c r="AA128" s="155">
        <f>SUM(AA129:AA142)</f>
        <v>7.0619999999999994</v>
      </c>
      <c r="AR128" s="156" t="s">
        <v>83</v>
      </c>
      <c r="AT128" s="157" t="s">
        <v>74</v>
      </c>
      <c r="AU128" s="157" t="s">
        <v>83</v>
      </c>
      <c r="AY128" s="156" t="s">
        <v>162</v>
      </c>
      <c r="BK128" s="158">
        <f>SUM(BK129:BK142)</f>
        <v>0</v>
      </c>
    </row>
    <row r="129" spans="2:65" s="1" customFormat="1" ht="25.5" customHeight="1">
      <c r="B129" s="131"/>
      <c r="C129" s="160" t="s">
        <v>10</v>
      </c>
      <c r="D129" s="160" t="s">
        <v>164</v>
      </c>
      <c r="E129" s="161" t="s">
        <v>165</v>
      </c>
      <c r="F129" s="238" t="s">
        <v>166</v>
      </c>
      <c r="G129" s="238"/>
      <c r="H129" s="238"/>
      <c r="I129" s="238"/>
      <c r="J129" s="162" t="s">
        <v>167</v>
      </c>
      <c r="K129" s="163">
        <v>6.6</v>
      </c>
      <c r="L129" s="224">
        <v>0</v>
      </c>
      <c r="M129" s="224"/>
      <c r="N129" s="239">
        <f t="shared" ref="N129:N142" si="5">ROUND(L129*K129,2)</f>
        <v>0</v>
      </c>
      <c r="O129" s="239"/>
      <c r="P129" s="239"/>
      <c r="Q129" s="239"/>
      <c r="R129" s="134"/>
      <c r="T129" s="164" t="s">
        <v>5</v>
      </c>
      <c r="U129" s="43" t="s">
        <v>40</v>
      </c>
      <c r="V129" s="35"/>
      <c r="W129" s="165">
        <f t="shared" ref="W129:W142" si="6">V129*K129</f>
        <v>0</v>
      </c>
      <c r="X129" s="165">
        <v>0</v>
      </c>
      <c r="Y129" s="165">
        <f t="shared" ref="Y129:Y142" si="7">X129*K129</f>
        <v>0</v>
      </c>
      <c r="Z129" s="165">
        <v>0.44</v>
      </c>
      <c r="AA129" s="166">
        <f t="shared" ref="AA129:AA142" si="8">Z129*K129</f>
        <v>2.9039999999999999</v>
      </c>
      <c r="AR129" s="18" t="s">
        <v>168</v>
      </c>
      <c r="AT129" s="18" t="s">
        <v>164</v>
      </c>
      <c r="AU129" s="18" t="s">
        <v>111</v>
      </c>
      <c r="AY129" s="18" t="s">
        <v>162</v>
      </c>
      <c r="BE129" s="105">
        <f t="shared" ref="BE129:BE142" si="9">IF(U129="základní",N129,0)</f>
        <v>0</v>
      </c>
      <c r="BF129" s="105">
        <f t="shared" ref="BF129:BF142" si="10">IF(U129="snížená",N129,0)</f>
        <v>0</v>
      </c>
      <c r="BG129" s="105">
        <f t="shared" ref="BG129:BG142" si="11">IF(U129="zákl. přenesená",N129,0)</f>
        <v>0</v>
      </c>
      <c r="BH129" s="105">
        <f t="shared" ref="BH129:BH142" si="12">IF(U129="sníž. přenesená",N129,0)</f>
        <v>0</v>
      </c>
      <c r="BI129" s="105">
        <f t="shared" ref="BI129:BI142" si="13">IF(U129="nulová",N129,0)</f>
        <v>0</v>
      </c>
      <c r="BJ129" s="18" t="s">
        <v>83</v>
      </c>
      <c r="BK129" s="105">
        <f t="shared" ref="BK129:BK142" si="14">ROUND(L129*K129,2)</f>
        <v>0</v>
      </c>
      <c r="BL129" s="18" t="s">
        <v>168</v>
      </c>
      <c r="BM129" s="18" t="s">
        <v>527</v>
      </c>
    </row>
    <row r="130" spans="2:65" s="1" customFormat="1" ht="25.5" customHeight="1">
      <c r="B130" s="131"/>
      <c r="C130" s="160" t="s">
        <v>500</v>
      </c>
      <c r="D130" s="160" t="s">
        <v>164</v>
      </c>
      <c r="E130" s="161" t="s">
        <v>171</v>
      </c>
      <c r="F130" s="238" t="s">
        <v>172</v>
      </c>
      <c r="G130" s="238"/>
      <c r="H130" s="238"/>
      <c r="I130" s="238"/>
      <c r="J130" s="162" t="s">
        <v>167</v>
      </c>
      <c r="K130" s="163">
        <v>6.6</v>
      </c>
      <c r="L130" s="224">
        <v>0</v>
      </c>
      <c r="M130" s="224"/>
      <c r="N130" s="239">
        <f t="shared" si="5"/>
        <v>0</v>
      </c>
      <c r="O130" s="239"/>
      <c r="P130" s="239"/>
      <c r="Q130" s="239"/>
      <c r="R130" s="134"/>
      <c r="T130" s="164" t="s">
        <v>5</v>
      </c>
      <c r="U130" s="43" t="s">
        <v>40</v>
      </c>
      <c r="V130" s="35"/>
      <c r="W130" s="165">
        <f t="shared" si="6"/>
        <v>0</v>
      </c>
      <c r="X130" s="165">
        <v>0</v>
      </c>
      <c r="Y130" s="165">
        <f t="shared" si="7"/>
        <v>0</v>
      </c>
      <c r="Z130" s="165">
        <v>0.63</v>
      </c>
      <c r="AA130" s="166">
        <f t="shared" si="8"/>
        <v>4.1579999999999995</v>
      </c>
      <c r="AR130" s="18" t="s">
        <v>168</v>
      </c>
      <c r="AT130" s="18" t="s">
        <v>164</v>
      </c>
      <c r="AU130" s="18" t="s">
        <v>111</v>
      </c>
      <c r="AY130" s="18" t="s">
        <v>162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83</v>
      </c>
      <c r="BK130" s="105">
        <f t="shared" si="14"/>
        <v>0</v>
      </c>
      <c r="BL130" s="18" t="s">
        <v>168</v>
      </c>
      <c r="BM130" s="18" t="s">
        <v>528</v>
      </c>
    </row>
    <row r="131" spans="2:65" s="1" customFormat="1" ht="25.5" customHeight="1">
      <c r="B131" s="131"/>
      <c r="C131" s="160" t="s">
        <v>290</v>
      </c>
      <c r="D131" s="160" t="s">
        <v>164</v>
      </c>
      <c r="E131" s="161" t="s">
        <v>529</v>
      </c>
      <c r="F131" s="238" t="s">
        <v>530</v>
      </c>
      <c r="G131" s="238"/>
      <c r="H131" s="238"/>
      <c r="I131" s="238"/>
      <c r="J131" s="162" t="s">
        <v>177</v>
      </c>
      <c r="K131" s="163">
        <v>53.91</v>
      </c>
      <c r="L131" s="224">
        <v>0</v>
      </c>
      <c r="M131" s="224"/>
      <c r="N131" s="239">
        <f t="shared" si="5"/>
        <v>0</v>
      </c>
      <c r="O131" s="239"/>
      <c r="P131" s="239"/>
      <c r="Q131" s="239"/>
      <c r="R131" s="134"/>
      <c r="T131" s="164" t="s">
        <v>5</v>
      </c>
      <c r="U131" s="43" t="s">
        <v>40</v>
      </c>
      <c r="V131" s="35"/>
      <c r="W131" s="165">
        <f t="shared" si="6"/>
        <v>0</v>
      </c>
      <c r="X131" s="165">
        <v>0</v>
      </c>
      <c r="Y131" s="165">
        <f t="shared" si="7"/>
        <v>0</v>
      </c>
      <c r="Z131" s="165">
        <v>0</v>
      </c>
      <c r="AA131" s="166">
        <f t="shared" si="8"/>
        <v>0</v>
      </c>
      <c r="AR131" s="18" t="s">
        <v>168</v>
      </c>
      <c r="AT131" s="18" t="s">
        <v>164</v>
      </c>
      <c r="AU131" s="18" t="s">
        <v>111</v>
      </c>
      <c r="AY131" s="18" t="s">
        <v>162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83</v>
      </c>
      <c r="BK131" s="105">
        <f t="shared" si="14"/>
        <v>0</v>
      </c>
      <c r="BL131" s="18" t="s">
        <v>168</v>
      </c>
      <c r="BM131" s="18" t="s">
        <v>531</v>
      </c>
    </row>
    <row r="132" spans="2:65" s="1" customFormat="1" ht="25.5" customHeight="1">
      <c r="B132" s="131"/>
      <c r="C132" s="160" t="s">
        <v>111</v>
      </c>
      <c r="D132" s="160" t="s">
        <v>164</v>
      </c>
      <c r="E132" s="161" t="s">
        <v>532</v>
      </c>
      <c r="F132" s="238" t="s">
        <v>533</v>
      </c>
      <c r="G132" s="238"/>
      <c r="H132" s="238"/>
      <c r="I132" s="238"/>
      <c r="J132" s="162" t="s">
        <v>177</v>
      </c>
      <c r="K132" s="163">
        <v>53.91</v>
      </c>
      <c r="L132" s="224">
        <v>0</v>
      </c>
      <c r="M132" s="224"/>
      <c r="N132" s="239">
        <f t="shared" si="5"/>
        <v>0</v>
      </c>
      <c r="O132" s="239"/>
      <c r="P132" s="239"/>
      <c r="Q132" s="239"/>
      <c r="R132" s="134"/>
      <c r="T132" s="164" t="s">
        <v>5</v>
      </c>
      <c r="U132" s="43" t="s">
        <v>40</v>
      </c>
      <c r="V132" s="35"/>
      <c r="W132" s="165">
        <f t="shared" si="6"/>
        <v>0</v>
      </c>
      <c r="X132" s="165">
        <v>0</v>
      </c>
      <c r="Y132" s="165">
        <f t="shared" si="7"/>
        <v>0</v>
      </c>
      <c r="Z132" s="165">
        <v>0</v>
      </c>
      <c r="AA132" s="166">
        <f t="shared" si="8"/>
        <v>0</v>
      </c>
      <c r="AR132" s="18" t="s">
        <v>168</v>
      </c>
      <c r="AT132" s="18" t="s">
        <v>164</v>
      </c>
      <c r="AU132" s="18" t="s">
        <v>111</v>
      </c>
      <c r="AY132" s="18" t="s">
        <v>162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83</v>
      </c>
      <c r="BK132" s="105">
        <f t="shared" si="14"/>
        <v>0</v>
      </c>
      <c r="BL132" s="18" t="s">
        <v>168</v>
      </c>
      <c r="BM132" s="18" t="s">
        <v>534</v>
      </c>
    </row>
    <row r="133" spans="2:65" s="1" customFormat="1" ht="25.5" customHeight="1">
      <c r="B133" s="131"/>
      <c r="C133" s="160" t="s">
        <v>185</v>
      </c>
      <c r="D133" s="160" t="s">
        <v>164</v>
      </c>
      <c r="E133" s="161" t="s">
        <v>189</v>
      </c>
      <c r="F133" s="238" t="s">
        <v>190</v>
      </c>
      <c r="G133" s="238"/>
      <c r="H133" s="238"/>
      <c r="I133" s="238"/>
      <c r="J133" s="162" t="s">
        <v>177</v>
      </c>
      <c r="K133" s="163">
        <v>45.851999999999997</v>
      </c>
      <c r="L133" s="224">
        <v>0</v>
      </c>
      <c r="M133" s="224"/>
      <c r="N133" s="239">
        <f t="shared" si="5"/>
        <v>0</v>
      </c>
      <c r="O133" s="239"/>
      <c r="P133" s="239"/>
      <c r="Q133" s="239"/>
      <c r="R133" s="134"/>
      <c r="T133" s="164" t="s">
        <v>5</v>
      </c>
      <c r="U133" s="43" t="s">
        <v>40</v>
      </c>
      <c r="V133" s="35"/>
      <c r="W133" s="165">
        <f t="shared" si="6"/>
        <v>0</v>
      </c>
      <c r="X133" s="165">
        <v>0</v>
      </c>
      <c r="Y133" s="165">
        <f t="shared" si="7"/>
        <v>0</v>
      </c>
      <c r="Z133" s="165">
        <v>0</v>
      </c>
      <c r="AA133" s="166">
        <f t="shared" si="8"/>
        <v>0</v>
      </c>
      <c r="AR133" s="18" t="s">
        <v>168</v>
      </c>
      <c r="AT133" s="18" t="s">
        <v>164</v>
      </c>
      <c r="AU133" s="18" t="s">
        <v>111</v>
      </c>
      <c r="AY133" s="18" t="s">
        <v>162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83</v>
      </c>
      <c r="BK133" s="105">
        <f t="shared" si="14"/>
        <v>0</v>
      </c>
      <c r="BL133" s="18" t="s">
        <v>168</v>
      </c>
      <c r="BM133" s="18" t="s">
        <v>535</v>
      </c>
    </row>
    <row r="134" spans="2:65" s="1" customFormat="1" ht="25.5" customHeight="1">
      <c r="B134" s="131"/>
      <c r="C134" s="160" t="s">
        <v>168</v>
      </c>
      <c r="D134" s="160" t="s">
        <v>164</v>
      </c>
      <c r="E134" s="161" t="s">
        <v>193</v>
      </c>
      <c r="F134" s="238" t="s">
        <v>194</v>
      </c>
      <c r="G134" s="238"/>
      <c r="H134" s="238"/>
      <c r="I134" s="238"/>
      <c r="J134" s="162" t="s">
        <v>177</v>
      </c>
      <c r="K134" s="163">
        <v>30.984000000000002</v>
      </c>
      <c r="L134" s="224">
        <v>0</v>
      </c>
      <c r="M134" s="224"/>
      <c r="N134" s="239">
        <f t="shared" si="5"/>
        <v>0</v>
      </c>
      <c r="O134" s="239"/>
      <c r="P134" s="239"/>
      <c r="Q134" s="239"/>
      <c r="R134" s="134"/>
      <c r="T134" s="164" t="s">
        <v>5</v>
      </c>
      <c r="U134" s="43" t="s">
        <v>40</v>
      </c>
      <c r="V134" s="35"/>
      <c r="W134" s="165">
        <f t="shared" si="6"/>
        <v>0</v>
      </c>
      <c r="X134" s="165">
        <v>0</v>
      </c>
      <c r="Y134" s="165">
        <f t="shared" si="7"/>
        <v>0</v>
      </c>
      <c r="Z134" s="165">
        <v>0</v>
      </c>
      <c r="AA134" s="166">
        <f t="shared" si="8"/>
        <v>0</v>
      </c>
      <c r="AR134" s="18" t="s">
        <v>168</v>
      </c>
      <c r="AT134" s="18" t="s">
        <v>164</v>
      </c>
      <c r="AU134" s="18" t="s">
        <v>111</v>
      </c>
      <c r="AY134" s="18" t="s">
        <v>162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83</v>
      </c>
      <c r="BK134" s="105">
        <f t="shared" si="14"/>
        <v>0</v>
      </c>
      <c r="BL134" s="18" t="s">
        <v>168</v>
      </c>
      <c r="BM134" s="18" t="s">
        <v>536</v>
      </c>
    </row>
    <row r="135" spans="2:65" s="1" customFormat="1" ht="38.25" customHeight="1">
      <c r="B135" s="131"/>
      <c r="C135" s="160" t="s">
        <v>192</v>
      </c>
      <c r="D135" s="160" t="s">
        <v>164</v>
      </c>
      <c r="E135" s="161" t="s">
        <v>197</v>
      </c>
      <c r="F135" s="238" t="s">
        <v>198</v>
      </c>
      <c r="G135" s="238"/>
      <c r="H135" s="238"/>
      <c r="I135" s="238"/>
      <c r="J135" s="162" t="s">
        <v>177</v>
      </c>
      <c r="K135" s="163">
        <v>309.83999999999997</v>
      </c>
      <c r="L135" s="224">
        <v>0</v>
      </c>
      <c r="M135" s="224"/>
      <c r="N135" s="239">
        <f t="shared" si="5"/>
        <v>0</v>
      </c>
      <c r="O135" s="239"/>
      <c r="P135" s="239"/>
      <c r="Q135" s="239"/>
      <c r="R135" s="134"/>
      <c r="T135" s="164" t="s">
        <v>5</v>
      </c>
      <c r="U135" s="43" t="s">
        <v>40</v>
      </c>
      <c r="V135" s="35"/>
      <c r="W135" s="165">
        <f t="shared" si="6"/>
        <v>0</v>
      </c>
      <c r="X135" s="165">
        <v>0</v>
      </c>
      <c r="Y135" s="165">
        <f t="shared" si="7"/>
        <v>0</v>
      </c>
      <c r="Z135" s="165">
        <v>0</v>
      </c>
      <c r="AA135" s="166">
        <f t="shared" si="8"/>
        <v>0</v>
      </c>
      <c r="AR135" s="18" t="s">
        <v>168</v>
      </c>
      <c r="AT135" s="18" t="s">
        <v>164</v>
      </c>
      <c r="AU135" s="18" t="s">
        <v>111</v>
      </c>
      <c r="AY135" s="18" t="s">
        <v>162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83</v>
      </c>
      <c r="BK135" s="105">
        <f t="shared" si="14"/>
        <v>0</v>
      </c>
      <c r="BL135" s="18" t="s">
        <v>168</v>
      </c>
      <c r="BM135" s="18" t="s">
        <v>537</v>
      </c>
    </row>
    <row r="136" spans="2:65" s="1" customFormat="1" ht="25.5" customHeight="1">
      <c r="B136" s="131"/>
      <c r="C136" s="160" t="s">
        <v>200</v>
      </c>
      <c r="D136" s="160" t="s">
        <v>164</v>
      </c>
      <c r="E136" s="161" t="s">
        <v>201</v>
      </c>
      <c r="F136" s="238" t="s">
        <v>202</v>
      </c>
      <c r="G136" s="238"/>
      <c r="H136" s="238"/>
      <c r="I136" s="238"/>
      <c r="J136" s="162" t="s">
        <v>177</v>
      </c>
      <c r="K136" s="163">
        <v>22.925999999999998</v>
      </c>
      <c r="L136" s="224">
        <v>0</v>
      </c>
      <c r="M136" s="224"/>
      <c r="N136" s="239">
        <f t="shared" si="5"/>
        <v>0</v>
      </c>
      <c r="O136" s="239"/>
      <c r="P136" s="239"/>
      <c r="Q136" s="239"/>
      <c r="R136" s="134"/>
      <c r="T136" s="164" t="s">
        <v>5</v>
      </c>
      <c r="U136" s="43" t="s">
        <v>40</v>
      </c>
      <c r="V136" s="35"/>
      <c r="W136" s="165">
        <f t="shared" si="6"/>
        <v>0</v>
      </c>
      <c r="X136" s="165">
        <v>0</v>
      </c>
      <c r="Y136" s="165">
        <f t="shared" si="7"/>
        <v>0</v>
      </c>
      <c r="Z136" s="165">
        <v>0</v>
      </c>
      <c r="AA136" s="166">
        <f t="shared" si="8"/>
        <v>0</v>
      </c>
      <c r="AR136" s="18" t="s">
        <v>168</v>
      </c>
      <c r="AT136" s="18" t="s">
        <v>164</v>
      </c>
      <c r="AU136" s="18" t="s">
        <v>111</v>
      </c>
      <c r="AY136" s="18" t="s">
        <v>162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83</v>
      </c>
      <c r="BK136" s="105">
        <f t="shared" si="14"/>
        <v>0</v>
      </c>
      <c r="BL136" s="18" t="s">
        <v>168</v>
      </c>
      <c r="BM136" s="18" t="s">
        <v>538</v>
      </c>
    </row>
    <row r="137" spans="2:65" s="1" customFormat="1" ht="16.5" customHeight="1">
      <c r="B137" s="131"/>
      <c r="C137" s="160" t="s">
        <v>204</v>
      </c>
      <c r="D137" s="160" t="s">
        <v>164</v>
      </c>
      <c r="E137" s="161" t="s">
        <v>205</v>
      </c>
      <c r="F137" s="238" t="s">
        <v>206</v>
      </c>
      <c r="G137" s="238"/>
      <c r="H137" s="238"/>
      <c r="I137" s="238"/>
      <c r="J137" s="162" t="s">
        <v>177</v>
      </c>
      <c r="K137" s="163">
        <v>30.984000000000002</v>
      </c>
      <c r="L137" s="224">
        <v>0</v>
      </c>
      <c r="M137" s="224"/>
      <c r="N137" s="239">
        <f t="shared" si="5"/>
        <v>0</v>
      </c>
      <c r="O137" s="239"/>
      <c r="P137" s="239"/>
      <c r="Q137" s="239"/>
      <c r="R137" s="134"/>
      <c r="T137" s="164" t="s">
        <v>5</v>
      </c>
      <c r="U137" s="43" t="s">
        <v>40</v>
      </c>
      <c r="V137" s="35"/>
      <c r="W137" s="165">
        <f t="shared" si="6"/>
        <v>0</v>
      </c>
      <c r="X137" s="165">
        <v>0</v>
      </c>
      <c r="Y137" s="165">
        <f t="shared" si="7"/>
        <v>0</v>
      </c>
      <c r="Z137" s="165">
        <v>0</v>
      </c>
      <c r="AA137" s="166">
        <f t="shared" si="8"/>
        <v>0</v>
      </c>
      <c r="AR137" s="18" t="s">
        <v>168</v>
      </c>
      <c r="AT137" s="18" t="s">
        <v>164</v>
      </c>
      <c r="AU137" s="18" t="s">
        <v>111</v>
      </c>
      <c r="AY137" s="18" t="s">
        <v>162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83</v>
      </c>
      <c r="BK137" s="105">
        <f t="shared" si="14"/>
        <v>0</v>
      </c>
      <c r="BL137" s="18" t="s">
        <v>168</v>
      </c>
      <c r="BM137" s="18" t="s">
        <v>539</v>
      </c>
    </row>
    <row r="138" spans="2:65" s="1" customFormat="1" ht="25.5" customHeight="1">
      <c r="B138" s="131"/>
      <c r="C138" s="160" t="s">
        <v>208</v>
      </c>
      <c r="D138" s="160" t="s">
        <v>164</v>
      </c>
      <c r="E138" s="161" t="s">
        <v>209</v>
      </c>
      <c r="F138" s="238" t="s">
        <v>210</v>
      </c>
      <c r="G138" s="238"/>
      <c r="H138" s="238"/>
      <c r="I138" s="238"/>
      <c r="J138" s="162" t="s">
        <v>211</v>
      </c>
      <c r="K138" s="163">
        <v>55.771000000000001</v>
      </c>
      <c r="L138" s="224">
        <v>0</v>
      </c>
      <c r="M138" s="224"/>
      <c r="N138" s="239">
        <f t="shared" si="5"/>
        <v>0</v>
      </c>
      <c r="O138" s="239"/>
      <c r="P138" s="239"/>
      <c r="Q138" s="239"/>
      <c r="R138" s="134"/>
      <c r="T138" s="164" t="s">
        <v>5</v>
      </c>
      <c r="U138" s="43" t="s">
        <v>40</v>
      </c>
      <c r="V138" s="35"/>
      <c r="W138" s="165">
        <f t="shared" si="6"/>
        <v>0</v>
      </c>
      <c r="X138" s="165">
        <v>0</v>
      </c>
      <c r="Y138" s="165">
        <f t="shared" si="7"/>
        <v>0</v>
      </c>
      <c r="Z138" s="165">
        <v>0</v>
      </c>
      <c r="AA138" s="166">
        <f t="shared" si="8"/>
        <v>0</v>
      </c>
      <c r="AR138" s="18" t="s">
        <v>168</v>
      </c>
      <c r="AT138" s="18" t="s">
        <v>164</v>
      </c>
      <c r="AU138" s="18" t="s">
        <v>111</v>
      </c>
      <c r="AY138" s="18" t="s">
        <v>162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83</v>
      </c>
      <c r="BK138" s="105">
        <f t="shared" si="14"/>
        <v>0</v>
      </c>
      <c r="BL138" s="18" t="s">
        <v>168</v>
      </c>
      <c r="BM138" s="18" t="s">
        <v>540</v>
      </c>
    </row>
    <row r="139" spans="2:65" s="1" customFormat="1" ht="25.5" customHeight="1">
      <c r="B139" s="131"/>
      <c r="C139" s="160" t="s">
        <v>217</v>
      </c>
      <c r="D139" s="160" t="s">
        <v>164</v>
      </c>
      <c r="E139" s="161" t="s">
        <v>508</v>
      </c>
      <c r="F139" s="238" t="s">
        <v>509</v>
      </c>
      <c r="G139" s="238"/>
      <c r="H139" s="238"/>
      <c r="I139" s="238"/>
      <c r="J139" s="162" t="s">
        <v>177</v>
      </c>
      <c r="K139" s="163">
        <v>22.925999999999998</v>
      </c>
      <c r="L139" s="224">
        <v>0</v>
      </c>
      <c r="M139" s="224"/>
      <c r="N139" s="239">
        <f t="shared" si="5"/>
        <v>0</v>
      </c>
      <c r="O139" s="239"/>
      <c r="P139" s="239"/>
      <c r="Q139" s="239"/>
      <c r="R139" s="134"/>
      <c r="T139" s="164" t="s">
        <v>5</v>
      </c>
      <c r="U139" s="43" t="s">
        <v>40</v>
      </c>
      <c r="V139" s="35"/>
      <c r="W139" s="165">
        <f t="shared" si="6"/>
        <v>0</v>
      </c>
      <c r="X139" s="165">
        <v>0</v>
      </c>
      <c r="Y139" s="165">
        <f t="shared" si="7"/>
        <v>0</v>
      </c>
      <c r="Z139" s="165">
        <v>0</v>
      </c>
      <c r="AA139" s="166">
        <f t="shared" si="8"/>
        <v>0</v>
      </c>
      <c r="AR139" s="18" t="s">
        <v>168</v>
      </c>
      <c r="AT139" s="18" t="s">
        <v>164</v>
      </c>
      <c r="AU139" s="18" t="s">
        <v>111</v>
      </c>
      <c r="AY139" s="18" t="s">
        <v>162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83</v>
      </c>
      <c r="BK139" s="105">
        <f t="shared" si="14"/>
        <v>0</v>
      </c>
      <c r="BL139" s="18" t="s">
        <v>168</v>
      </c>
      <c r="BM139" s="18" t="s">
        <v>541</v>
      </c>
    </row>
    <row r="140" spans="2:65" s="1" customFormat="1" ht="25.5" customHeight="1">
      <c r="B140" s="131"/>
      <c r="C140" s="160" t="s">
        <v>239</v>
      </c>
      <c r="D140" s="160" t="s">
        <v>164</v>
      </c>
      <c r="E140" s="161" t="s">
        <v>542</v>
      </c>
      <c r="F140" s="238" t="s">
        <v>543</v>
      </c>
      <c r="G140" s="238"/>
      <c r="H140" s="238"/>
      <c r="I140" s="238"/>
      <c r="J140" s="162" t="s">
        <v>177</v>
      </c>
      <c r="K140" s="163">
        <v>17.97</v>
      </c>
      <c r="L140" s="224">
        <v>0</v>
      </c>
      <c r="M140" s="224"/>
      <c r="N140" s="239">
        <f t="shared" si="5"/>
        <v>0</v>
      </c>
      <c r="O140" s="239"/>
      <c r="P140" s="239"/>
      <c r="Q140" s="239"/>
      <c r="R140" s="134"/>
      <c r="T140" s="164" t="s">
        <v>5</v>
      </c>
      <c r="U140" s="43" t="s">
        <v>40</v>
      </c>
      <c r="V140" s="35"/>
      <c r="W140" s="165">
        <f t="shared" si="6"/>
        <v>0</v>
      </c>
      <c r="X140" s="165">
        <v>0</v>
      </c>
      <c r="Y140" s="165">
        <f t="shared" si="7"/>
        <v>0</v>
      </c>
      <c r="Z140" s="165">
        <v>0</v>
      </c>
      <c r="AA140" s="166">
        <f t="shared" si="8"/>
        <v>0</v>
      </c>
      <c r="AR140" s="18" t="s">
        <v>168</v>
      </c>
      <c r="AT140" s="18" t="s">
        <v>164</v>
      </c>
      <c r="AU140" s="18" t="s">
        <v>111</v>
      </c>
      <c r="AY140" s="18" t="s">
        <v>162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83</v>
      </c>
      <c r="BK140" s="105">
        <f t="shared" si="14"/>
        <v>0</v>
      </c>
      <c r="BL140" s="18" t="s">
        <v>168</v>
      </c>
      <c r="BM140" s="18" t="s">
        <v>544</v>
      </c>
    </row>
    <row r="141" spans="2:65" s="1" customFormat="1" ht="25.5" customHeight="1">
      <c r="B141" s="131"/>
      <c r="C141" s="167" t="s">
        <v>263</v>
      </c>
      <c r="D141" s="167" t="s">
        <v>234</v>
      </c>
      <c r="E141" s="168" t="s">
        <v>545</v>
      </c>
      <c r="F141" s="240" t="s">
        <v>598</v>
      </c>
      <c r="G141" s="240"/>
      <c r="H141" s="240"/>
      <c r="I141" s="240"/>
      <c r="J141" s="169" t="s">
        <v>211</v>
      </c>
      <c r="K141" s="170">
        <v>35.94</v>
      </c>
      <c r="L141" s="241">
        <v>0</v>
      </c>
      <c r="M141" s="241"/>
      <c r="N141" s="242">
        <f t="shared" si="5"/>
        <v>0</v>
      </c>
      <c r="O141" s="239"/>
      <c r="P141" s="239"/>
      <c r="Q141" s="239"/>
      <c r="R141" s="134"/>
      <c r="T141" s="164" t="s">
        <v>5</v>
      </c>
      <c r="U141" s="43" t="s">
        <v>40</v>
      </c>
      <c r="V141" s="35"/>
      <c r="W141" s="165">
        <f t="shared" si="6"/>
        <v>0</v>
      </c>
      <c r="X141" s="165">
        <v>1</v>
      </c>
      <c r="Y141" s="165">
        <f t="shared" si="7"/>
        <v>35.94</v>
      </c>
      <c r="Z141" s="165">
        <v>0</v>
      </c>
      <c r="AA141" s="166">
        <f t="shared" si="8"/>
        <v>0</v>
      </c>
      <c r="AR141" s="18" t="s">
        <v>208</v>
      </c>
      <c r="AT141" s="18" t="s">
        <v>234</v>
      </c>
      <c r="AU141" s="18" t="s">
        <v>111</v>
      </c>
      <c r="AY141" s="18" t="s">
        <v>162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83</v>
      </c>
      <c r="BK141" s="105">
        <f t="shared" si="14"/>
        <v>0</v>
      </c>
      <c r="BL141" s="18" t="s">
        <v>168</v>
      </c>
      <c r="BM141" s="18" t="s">
        <v>546</v>
      </c>
    </row>
    <row r="142" spans="2:65" s="1" customFormat="1" ht="25.5" customHeight="1">
      <c r="B142" s="131"/>
      <c r="C142" s="160" t="s">
        <v>267</v>
      </c>
      <c r="D142" s="160" t="s">
        <v>164</v>
      </c>
      <c r="E142" s="161" t="s">
        <v>240</v>
      </c>
      <c r="F142" s="238" t="s">
        <v>241</v>
      </c>
      <c r="G142" s="238"/>
      <c r="H142" s="238"/>
      <c r="I142" s="238"/>
      <c r="J142" s="162" t="s">
        <v>167</v>
      </c>
      <c r="K142" s="163">
        <v>35.94</v>
      </c>
      <c r="L142" s="224">
        <v>0</v>
      </c>
      <c r="M142" s="224"/>
      <c r="N142" s="239">
        <f t="shared" si="5"/>
        <v>0</v>
      </c>
      <c r="O142" s="239"/>
      <c r="P142" s="239"/>
      <c r="Q142" s="239"/>
      <c r="R142" s="134"/>
      <c r="T142" s="164" t="s">
        <v>5</v>
      </c>
      <c r="U142" s="43" t="s">
        <v>40</v>
      </c>
      <c r="V142" s="35"/>
      <c r="W142" s="165">
        <f t="shared" si="6"/>
        <v>0</v>
      </c>
      <c r="X142" s="165">
        <v>0</v>
      </c>
      <c r="Y142" s="165">
        <f t="shared" si="7"/>
        <v>0</v>
      </c>
      <c r="Z142" s="165">
        <v>0</v>
      </c>
      <c r="AA142" s="166">
        <f t="shared" si="8"/>
        <v>0</v>
      </c>
      <c r="AR142" s="18" t="s">
        <v>168</v>
      </c>
      <c r="AT142" s="18" t="s">
        <v>164</v>
      </c>
      <c r="AU142" s="18" t="s">
        <v>111</v>
      </c>
      <c r="AY142" s="18" t="s">
        <v>162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83</v>
      </c>
      <c r="BK142" s="105">
        <f t="shared" si="14"/>
        <v>0</v>
      </c>
      <c r="BL142" s="18" t="s">
        <v>168</v>
      </c>
      <c r="BM142" s="18" t="s">
        <v>547</v>
      </c>
    </row>
    <row r="143" spans="2:65" s="9" customFormat="1" ht="29.85" customHeight="1">
      <c r="B143" s="149"/>
      <c r="C143" s="150"/>
      <c r="D143" s="159" t="s">
        <v>125</v>
      </c>
      <c r="E143" s="159"/>
      <c r="F143" s="159"/>
      <c r="G143" s="159"/>
      <c r="H143" s="159"/>
      <c r="I143" s="159"/>
      <c r="J143" s="159"/>
      <c r="K143" s="159"/>
      <c r="L143" s="159"/>
      <c r="M143" s="159"/>
      <c r="N143" s="232">
        <f>BK143</f>
        <v>0</v>
      </c>
      <c r="O143" s="233"/>
      <c r="P143" s="233"/>
      <c r="Q143" s="233"/>
      <c r="R143" s="152"/>
      <c r="T143" s="153"/>
      <c r="U143" s="150"/>
      <c r="V143" s="150"/>
      <c r="W143" s="154">
        <f>W144</f>
        <v>0</v>
      </c>
      <c r="X143" s="150"/>
      <c r="Y143" s="154">
        <f>Y144</f>
        <v>0</v>
      </c>
      <c r="Z143" s="150"/>
      <c r="AA143" s="155">
        <f>AA144</f>
        <v>0</v>
      </c>
      <c r="AR143" s="156" t="s">
        <v>83</v>
      </c>
      <c r="AT143" s="157" t="s">
        <v>74</v>
      </c>
      <c r="AU143" s="157" t="s">
        <v>83</v>
      </c>
      <c r="AY143" s="156" t="s">
        <v>162</v>
      </c>
      <c r="BK143" s="158">
        <f>BK144</f>
        <v>0</v>
      </c>
    </row>
    <row r="144" spans="2:65" s="1" customFormat="1" ht="25.5" customHeight="1">
      <c r="B144" s="131"/>
      <c r="C144" s="160" t="s">
        <v>271</v>
      </c>
      <c r="D144" s="160" t="s">
        <v>164</v>
      </c>
      <c r="E144" s="161" t="s">
        <v>548</v>
      </c>
      <c r="F144" s="238" t="s">
        <v>549</v>
      </c>
      <c r="G144" s="238"/>
      <c r="H144" s="238"/>
      <c r="I144" s="238"/>
      <c r="J144" s="162" t="s">
        <v>177</v>
      </c>
      <c r="K144" s="163">
        <v>3.5939999999999999</v>
      </c>
      <c r="L144" s="224">
        <v>0</v>
      </c>
      <c r="M144" s="224"/>
      <c r="N144" s="239">
        <f>ROUND(L144*K144,2)</f>
        <v>0</v>
      </c>
      <c r="O144" s="239"/>
      <c r="P144" s="239"/>
      <c r="Q144" s="239"/>
      <c r="R144" s="134"/>
      <c r="T144" s="164" t="s">
        <v>5</v>
      </c>
      <c r="U144" s="43" t="s">
        <v>40</v>
      </c>
      <c r="V144" s="35"/>
      <c r="W144" s="165">
        <f>V144*K144</f>
        <v>0</v>
      </c>
      <c r="X144" s="165">
        <v>0</v>
      </c>
      <c r="Y144" s="165">
        <f>X144*K144</f>
        <v>0</v>
      </c>
      <c r="Z144" s="165">
        <v>0</v>
      </c>
      <c r="AA144" s="166">
        <f>Z144*K144</f>
        <v>0</v>
      </c>
      <c r="AR144" s="18" t="s">
        <v>168</v>
      </c>
      <c r="AT144" s="18" t="s">
        <v>164</v>
      </c>
      <c r="AU144" s="18" t="s">
        <v>111</v>
      </c>
      <c r="AY144" s="18" t="s">
        <v>162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18" t="s">
        <v>83</v>
      </c>
      <c r="BK144" s="105">
        <f>ROUND(L144*K144,2)</f>
        <v>0</v>
      </c>
      <c r="BL144" s="18" t="s">
        <v>168</v>
      </c>
      <c r="BM144" s="18" t="s">
        <v>550</v>
      </c>
    </row>
    <row r="145" spans="2:65" s="9" customFormat="1" ht="29.85" customHeight="1">
      <c r="B145" s="149"/>
      <c r="C145" s="150"/>
      <c r="D145" s="159" t="s">
        <v>126</v>
      </c>
      <c r="E145" s="159"/>
      <c r="F145" s="159"/>
      <c r="G145" s="159"/>
      <c r="H145" s="159"/>
      <c r="I145" s="159"/>
      <c r="J145" s="159"/>
      <c r="K145" s="159"/>
      <c r="L145" s="159"/>
      <c r="M145" s="159"/>
      <c r="N145" s="232">
        <f>BK145</f>
        <v>0</v>
      </c>
      <c r="O145" s="233"/>
      <c r="P145" s="233"/>
      <c r="Q145" s="233"/>
      <c r="R145" s="152"/>
      <c r="T145" s="153"/>
      <c r="U145" s="150"/>
      <c r="V145" s="150"/>
      <c r="W145" s="154">
        <f>SUM(W146:W148)</f>
        <v>0</v>
      </c>
      <c r="X145" s="150"/>
      <c r="Y145" s="154">
        <f>SUM(Y146:Y148)</f>
        <v>6.2745540000000002</v>
      </c>
      <c r="Z145" s="150"/>
      <c r="AA145" s="155">
        <f>SUM(AA146:AA148)</f>
        <v>0</v>
      </c>
      <c r="AR145" s="156" t="s">
        <v>83</v>
      </c>
      <c r="AT145" s="157" t="s">
        <v>74</v>
      </c>
      <c r="AU145" s="157" t="s">
        <v>83</v>
      </c>
      <c r="AY145" s="156" t="s">
        <v>162</v>
      </c>
      <c r="BK145" s="158">
        <f>SUM(BK146:BK148)</f>
        <v>0</v>
      </c>
    </row>
    <row r="146" spans="2:65" s="1" customFormat="1" ht="38.25" customHeight="1">
      <c r="B146" s="131"/>
      <c r="C146" s="160" t="s">
        <v>511</v>
      </c>
      <c r="D146" s="160" t="s">
        <v>164</v>
      </c>
      <c r="E146" s="161" t="s">
        <v>324</v>
      </c>
      <c r="F146" s="238" t="s">
        <v>325</v>
      </c>
      <c r="G146" s="238"/>
      <c r="H146" s="238"/>
      <c r="I146" s="238"/>
      <c r="J146" s="162" t="s">
        <v>167</v>
      </c>
      <c r="K146" s="163">
        <v>6.6</v>
      </c>
      <c r="L146" s="224">
        <v>0</v>
      </c>
      <c r="M146" s="224"/>
      <c r="N146" s="239">
        <f>ROUND(L146*K146,2)</f>
        <v>0</v>
      </c>
      <c r="O146" s="239"/>
      <c r="P146" s="239"/>
      <c r="Q146" s="239"/>
      <c r="R146" s="134"/>
      <c r="T146" s="164" t="s">
        <v>5</v>
      </c>
      <c r="U146" s="43" t="s">
        <v>40</v>
      </c>
      <c r="V146" s="35"/>
      <c r="W146" s="165">
        <f>V146*K146</f>
        <v>0</v>
      </c>
      <c r="X146" s="165">
        <v>0.34762999999999999</v>
      </c>
      <c r="Y146" s="165">
        <f>X146*K146</f>
        <v>2.2943579999999999</v>
      </c>
      <c r="Z146" s="165">
        <v>0</v>
      </c>
      <c r="AA146" s="166">
        <f>Z146*K146</f>
        <v>0</v>
      </c>
      <c r="AR146" s="18" t="s">
        <v>168</v>
      </c>
      <c r="AT146" s="18" t="s">
        <v>164</v>
      </c>
      <c r="AU146" s="18" t="s">
        <v>111</v>
      </c>
      <c r="AY146" s="18" t="s">
        <v>162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8" t="s">
        <v>83</v>
      </c>
      <c r="BK146" s="105">
        <f>ROUND(L146*K146,2)</f>
        <v>0</v>
      </c>
      <c r="BL146" s="18" t="s">
        <v>168</v>
      </c>
      <c r="BM146" s="18" t="s">
        <v>551</v>
      </c>
    </row>
    <row r="147" spans="2:65" s="1" customFormat="1" ht="38.25" customHeight="1">
      <c r="B147" s="131"/>
      <c r="C147" s="160" t="s">
        <v>513</v>
      </c>
      <c r="D147" s="160" t="s">
        <v>164</v>
      </c>
      <c r="E147" s="161" t="s">
        <v>328</v>
      </c>
      <c r="F147" s="264" t="s">
        <v>329</v>
      </c>
      <c r="G147" s="264"/>
      <c r="H147" s="264"/>
      <c r="I147" s="264"/>
      <c r="J147" s="162" t="s">
        <v>167</v>
      </c>
      <c r="K147" s="163">
        <v>6.6</v>
      </c>
      <c r="L147" s="224">
        <v>0</v>
      </c>
      <c r="M147" s="224"/>
      <c r="N147" s="239">
        <f>ROUND(L147*K147,2)</f>
        <v>0</v>
      </c>
      <c r="O147" s="239"/>
      <c r="P147" s="239"/>
      <c r="Q147" s="239"/>
      <c r="R147" s="134"/>
      <c r="T147" s="164" t="s">
        <v>5</v>
      </c>
      <c r="U147" s="43" t="s">
        <v>40</v>
      </c>
      <c r="V147" s="35"/>
      <c r="W147" s="165">
        <f>V147*K147</f>
        <v>0</v>
      </c>
      <c r="X147" s="165">
        <v>0.39561000000000002</v>
      </c>
      <c r="Y147" s="165">
        <f>X147*K147</f>
        <v>2.6110259999999998</v>
      </c>
      <c r="Z147" s="165">
        <v>0</v>
      </c>
      <c r="AA147" s="166">
        <f>Z147*K147</f>
        <v>0</v>
      </c>
      <c r="AR147" s="18" t="s">
        <v>168</v>
      </c>
      <c r="AT147" s="18" t="s">
        <v>164</v>
      </c>
      <c r="AU147" s="18" t="s">
        <v>111</v>
      </c>
      <c r="AY147" s="18" t="s">
        <v>162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8" t="s">
        <v>83</v>
      </c>
      <c r="BK147" s="105">
        <f>ROUND(L147*K147,2)</f>
        <v>0</v>
      </c>
      <c r="BL147" s="18" t="s">
        <v>168</v>
      </c>
      <c r="BM147" s="18" t="s">
        <v>552</v>
      </c>
    </row>
    <row r="148" spans="2:65" s="1" customFormat="1" ht="38.25" customHeight="1">
      <c r="B148" s="131"/>
      <c r="C148" s="160" t="s">
        <v>517</v>
      </c>
      <c r="D148" s="160" t="s">
        <v>164</v>
      </c>
      <c r="E148" s="161" t="s">
        <v>332</v>
      </c>
      <c r="F148" s="264" t="s">
        <v>333</v>
      </c>
      <c r="G148" s="264"/>
      <c r="H148" s="264"/>
      <c r="I148" s="264"/>
      <c r="J148" s="162" t="s">
        <v>167</v>
      </c>
      <c r="K148" s="163">
        <v>6.6</v>
      </c>
      <c r="L148" s="224">
        <v>0</v>
      </c>
      <c r="M148" s="224"/>
      <c r="N148" s="239">
        <f>ROUND(L148*K148,2)</f>
        <v>0</v>
      </c>
      <c r="O148" s="239"/>
      <c r="P148" s="239"/>
      <c r="Q148" s="239"/>
      <c r="R148" s="134"/>
      <c r="T148" s="164" t="s">
        <v>5</v>
      </c>
      <c r="U148" s="43" t="s">
        <v>40</v>
      </c>
      <c r="V148" s="35"/>
      <c r="W148" s="165">
        <f>V148*K148</f>
        <v>0</v>
      </c>
      <c r="X148" s="165">
        <v>0.20745</v>
      </c>
      <c r="Y148" s="165">
        <f>X148*K148</f>
        <v>1.36917</v>
      </c>
      <c r="Z148" s="165">
        <v>0</v>
      </c>
      <c r="AA148" s="166">
        <f>Z148*K148</f>
        <v>0</v>
      </c>
      <c r="AR148" s="18" t="s">
        <v>168</v>
      </c>
      <c r="AT148" s="18" t="s">
        <v>164</v>
      </c>
      <c r="AU148" s="18" t="s">
        <v>111</v>
      </c>
      <c r="AY148" s="18" t="s">
        <v>162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8" t="s">
        <v>83</v>
      </c>
      <c r="BK148" s="105">
        <f>ROUND(L148*K148,2)</f>
        <v>0</v>
      </c>
      <c r="BL148" s="18" t="s">
        <v>168</v>
      </c>
      <c r="BM148" s="18" t="s">
        <v>553</v>
      </c>
    </row>
    <row r="149" spans="2:65" s="9" customFormat="1" ht="29.85" customHeight="1">
      <c r="B149" s="149"/>
      <c r="C149" s="150"/>
      <c r="D149" s="159" t="s">
        <v>127</v>
      </c>
      <c r="E149" s="159"/>
      <c r="F149" s="159"/>
      <c r="G149" s="159"/>
      <c r="H149" s="159"/>
      <c r="I149" s="159"/>
      <c r="J149" s="159"/>
      <c r="K149" s="159"/>
      <c r="L149" s="159"/>
      <c r="M149" s="159"/>
      <c r="N149" s="232">
        <f>BK149</f>
        <v>0</v>
      </c>
      <c r="O149" s="233"/>
      <c r="P149" s="233"/>
      <c r="Q149" s="233"/>
      <c r="R149" s="152"/>
      <c r="T149" s="153"/>
      <c r="U149" s="150"/>
      <c r="V149" s="150"/>
      <c r="W149" s="154">
        <f>SUM(W150:W151)</f>
        <v>0</v>
      </c>
      <c r="X149" s="150"/>
      <c r="Y149" s="154">
        <f>SUM(Y150:Y151)</f>
        <v>12.292</v>
      </c>
      <c r="Z149" s="150"/>
      <c r="AA149" s="155">
        <f>SUM(AA150:AA151)</f>
        <v>0</v>
      </c>
      <c r="AR149" s="156" t="s">
        <v>83</v>
      </c>
      <c r="AT149" s="157" t="s">
        <v>74</v>
      </c>
      <c r="AU149" s="157" t="s">
        <v>83</v>
      </c>
      <c r="AY149" s="156" t="s">
        <v>162</v>
      </c>
      <c r="BK149" s="158">
        <f>SUM(BK150:BK151)</f>
        <v>0</v>
      </c>
    </row>
    <row r="150" spans="2:65" s="1" customFormat="1" ht="25.5" customHeight="1">
      <c r="B150" s="131"/>
      <c r="C150" s="160" t="s">
        <v>11</v>
      </c>
      <c r="D150" s="160" t="s">
        <v>164</v>
      </c>
      <c r="E150" s="161" t="s">
        <v>554</v>
      </c>
      <c r="F150" s="238" t="s">
        <v>555</v>
      </c>
      <c r="G150" s="238"/>
      <c r="H150" s="238"/>
      <c r="I150" s="238"/>
      <c r="J150" s="162" t="s">
        <v>254</v>
      </c>
      <c r="K150" s="163">
        <v>59.9</v>
      </c>
      <c r="L150" s="224">
        <v>0</v>
      </c>
      <c r="M150" s="224"/>
      <c r="N150" s="239">
        <f>ROUND(L150*K150,2)</f>
        <v>0</v>
      </c>
      <c r="O150" s="239"/>
      <c r="P150" s="239"/>
      <c r="Q150" s="239"/>
      <c r="R150" s="134"/>
      <c r="T150" s="164" t="s">
        <v>5</v>
      </c>
      <c r="U150" s="43" t="s">
        <v>40</v>
      </c>
      <c r="V150" s="35"/>
      <c r="W150" s="165">
        <f>V150*K150</f>
        <v>0</v>
      </c>
      <c r="X150" s="165">
        <v>0.08</v>
      </c>
      <c r="Y150" s="165">
        <f>X150*K150</f>
        <v>4.7919999999999998</v>
      </c>
      <c r="Z150" s="165">
        <v>0</v>
      </c>
      <c r="AA150" s="166">
        <f>Z150*K150</f>
        <v>0</v>
      </c>
      <c r="AR150" s="18" t="s">
        <v>168</v>
      </c>
      <c r="AT150" s="18" t="s">
        <v>164</v>
      </c>
      <c r="AU150" s="18" t="s">
        <v>111</v>
      </c>
      <c r="AY150" s="18" t="s">
        <v>162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8" t="s">
        <v>83</v>
      </c>
      <c r="BK150" s="105">
        <f>ROUND(L150*K150,2)</f>
        <v>0</v>
      </c>
      <c r="BL150" s="18" t="s">
        <v>168</v>
      </c>
      <c r="BM150" s="18" t="s">
        <v>556</v>
      </c>
    </row>
    <row r="151" spans="2:65" s="1" customFormat="1" ht="25.5" customHeight="1">
      <c r="B151" s="131"/>
      <c r="C151" s="160" t="s">
        <v>282</v>
      </c>
      <c r="D151" s="160" t="s">
        <v>164</v>
      </c>
      <c r="E151" s="161" t="s">
        <v>557</v>
      </c>
      <c r="F151" s="238" t="s">
        <v>558</v>
      </c>
      <c r="G151" s="238"/>
      <c r="H151" s="238"/>
      <c r="I151" s="238"/>
      <c r="J151" s="162" t="s">
        <v>305</v>
      </c>
      <c r="K151" s="163">
        <v>3</v>
      </c>
      <c r="L151" s="224">
        <v>0</v>
      </c>
      <c r="M151" s="224"/>
      <c r="N151" s="239">
        <f>ROUND(L151*K151,2)</f>
        <v>0</v>
      </c>
      <c r="O151" s="239"/>
      <c r="P151" s="239"/>
      <c r="Q151" s="239"/>
      <c r="R151" s="134"/>
      <c r="T151" s="164" t="s">
        <v>5</v>
      </c>
      <c r="U151" s="43" t="s">
        <v>40</v>
      </c>
      <c r="V151" s="35"/>
      <c r="W151" s="165">
        <f>V151*K151</f>
        <v>0</v>
      </c>
      <c r="X151" s="165">
        <v>2.5</v>
      </c>
      <c r="Y151" s="165">
        <f>X151*K151</f>
        <v>7.5</v>
      </c>
      <c r="Z151" s="165">
        <v>0</v>
      </c>
      <c r="AA151" s="166">
        <f>Z151*K151</f>
        <v>0</v>
      </c>
      <c r="AR151" s="18" t="s">
        <v>168</v>
      </c>
      <c r="AT151" s="18" t="s">
        <v>164</v>
      </c>
      <c r="AU151" s="18" t="s">
        <v>111</v>
      </c>
      <c r="AY151" s="18" t="s">
        <v>162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8" t="s">
        <v>83</v>
      </c>
      <c r="BK151" s="105">
        <f>ROUND(L151*K151,2)</f>
        <v>0</v>
      </c>
      <c r="BL151" s="18" t="s">
        <v>168</v>
      </c>
      <c r="BM151" s="18" t="s">
        <v>559</v>
      </c>
    </row>
    <row r="152" spans="2:65" s="9" customFormat="1" ht="29.85" customHeight="1">
      <c r="B152" s="149"/>
      <c r="C152" s="150"/>
      <c r="D152" s="159" t="s">
        <v>128</v>
      </c>
      <c r="E152" s="159"/>
      <c r="F152" s="159"/>
      <c r="G152" s="159"/>
      <c r="H152" s="159"/>
      <c r="I152" s="159"/>
      <c r="J152" s="159"/>
      <c r="K152" s="159"/>
      <c r="L152" s="159"/>
      <c r="M152" s="159"/>
      <c r="N152" s="232">
        <f>BK152</f>
        <v>0</v>
      </c>
      <c r="O152" s="233"/>
      <c r="P152" s="233"/>
      <c r="Q152" s="233"/>
      <c r="R152" s="152"/>
      <c r="T152" s="153"/>
      <c r="U152" s="150"/>
      <c r="V152" s="150"/>
      <c r="W152" s="154">
        <f>W153</f>
        <v>0</v>
      </c>
      <c r="X152" s="150"/>
      <c r="Y152" s="154">
        <f>Y153</f>
        <v>1.0560000000000001E-3</v>
      </c>
      <c r="Z152" s="150"/>
      <c r="AA152" s="155">
        <f>AA153</f>
        <v>0</v>
      </c>
      <c r="AR152" s="156" t="s">
        <v>83</v>
      </c>
      <c r="AT152" s="157" t="s">
        <v>74</v>
      </c>
      <c r="AU152" s="157" t="s">
        <v>83</v>
      </c>
      <c r="AY152" s="156" t="s">
        <v>162</v>
      </c>
      <c r="BK152" s="158">
        <f>BK153</f>
        <v>0</v>
      </c>
    </row>
    <row r="153" spans="2:65" s="1" customFormat="1" ht="25.5" customHeight="1">
      <c r="B153" s="131"/>
      <c r="C153" s="160" t="s">
        <v>560</v>
      </c>
      <c r="D153" s="160" t="s">
        <v>164</v>
      </c>
      <c r="E153" s="161" t="s">
        <v>348</v>
      </c>
      <c r="F153" s="238" t="s">
        <v>349</v>
      </c>
      <c r="G153" s="238"/>
      <c r="H153" s="238"/>
      <c r="I153" s="238"/>
      <c r="J153" s="162" t="s">
        <v>254</v>
      </c>
      <c r="K153" s="163">
        <v>13.2</v>
      </c>
      <c r="L153" s="224">
        <v>0</v>
      </c>
      <c r="M153" s="224"/>
      <c r="N153" s="239">
        <f>ROUND(L153*K153,2)</f>
        <v>0</v>
      </c>
      <c r="O153" s="239"/>
      <c r="P153" s="239"/>
      <c r="Q153" s="239"/>
      <c r="R153" s="134"/>
      <c r="T153" s="164" t="s">
        <v>5</v>
      </c>
      <c r="U153" s="43" t="s">
        <v>40</v>
      </c>
      <c r="V153" s="35"/>
      <c r="W153" s="165">
        <f>V153*K153</f>
        <v>0</v>
      </c>
      <c r="X153" s="165">
        <v>8.0000000000000007E-5</v>
      </c>
      <c r="Y153" s="165">
        <f>X153*K153</f>
        <v>1.0560000000000001E-3</v>
      </c>
      <c r="Z153" s="165">
        <v>0</v>
      </c>
      <c r="AA153" s="166">
        <f>Z153*K153</f>
        <v>0</v>
      </c>
      <c r="AR153" s="18" t="s">
        <v>168</v>
      </c>
      <c r="AT153" s="18" t="s">
        <v>164</v>
      </c>
      <c r="AU153" s="18" t="s">
        <v>111</v>
      </c>
      <c r="AY153" s="18" t="s">
        <v>162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8" t="s">
        <v>83</v>
      </c>
      <c r="BK153" s="105">
        <f>ROUND(L153*K153,2)</f>
        <v>0</v>
      </c>
      <c r="BL153" s="18" t="s">
        <v>168</v>
      </c>
      <c r="BM153" s="18" t="s">
        <v>561</v>
      </c>
    </row>
    <row r="154" spans="2:65" s="9" customFormat="1" ht="29.85" customHeight="1">
      <c r="B154" s="149"/>
      <c r="C154" s="150"/>
      <c r="D154" s="159" t="s">
        <v>129</v>
      </c>
      <c r="E154" s="159"/>
      <c r="F154" s="159"/>
      <c r="G154" s="159"/>
      <c r="H154" s="159"/>
      <c r="I154" s="159"/>
      <c r="J154" s="159"/>
      <c r="K154" s="159"/>
      <c r="L154" s="159"/>
      <c r="M154" s="159"/>
      <c r="N154" s="232">
        <f>BK154</f>
        <v>0</v>
      </c>
      <c r="O154" s="233"/>
      <c r="P154" s="233"/>
      <c r="Q154" s="233"/>
      <c r="R154" s="152"/>
      <c r="T154" s="153"/>
      <c r="U154" s="150"/>
      <c r="V154" s="150"/>
      <c r="W154" s="154">
        <f>SUM(W155:W158)</f>
        <v>0</v>
      </c>
      <c r="X154" s="150"/>
      <c r="Y154" s="154">
        <f>SUM(Y155:Y158)</f>
        <v>0</v>
      </c>
      <c r="Z154" s="150"/>
      <c r="AA154" s="155">
        <f>SUM(AA155:AA158)</f>
        <v>0</v>
      </c>
      <c r="AR154" s="156" t="s">
        <v>83</v>
      </c>
      <c r="AT154" s="157" t="s">
        <v>74</v>
      </c>
      <c r="AU154" s="157" t="s">
        <v>83</v>
      </c>
      <c r="AY154" s="156" t="s">
        <v>162</v>
      </c>
      <c r="BK154" s="158">
        <f>SUM(BK155:BK158)</f>
        <v>0</v>
      </c>
    </row>
    <row r="155" spans="2:65" s="1" customFormat="1" ht="25.5" customHeight="1">
      <c r="B155" s="131"/>
      <c r="C155" s="160" t="s">
        <v>562</v>
      </c>
      <c r="D155" s="160" t="s">
        <v>164</v>
      </c>
      <c r="E155" s="161" t="s">
        <v>364</v>
      </c>
      <c r="F155" s="238" t="s">
        <v>365</v>
      </c>
      <c r="G155" s="238"/>
      <c r="H155" s="238"/>
      <c r="I155" s="238"/>
      <c r="J155" s="162" t="s">
        <v>211</v>
      </c>
      <c r="K155" s="163">
        <v>7.0620000000000003</v>
      </c>
      <c r="L155" s="224">
        <v>0</v>
      </c>
      <c r="M155" s="224"/>
      <c r="N155" s="239">
        <f>ROUND(L155*K155,2)</f>
        <v>0</v>
      </c>
      <c r="O155" s="239"/>
      <c r="P155" s="239"/>
      <c r="Q155" s="239"/>
      <c r="R155" s="134"/>
      <c r="T155" s="164" t="s">
        <v>5</v>
      </c>
      <c r="U155" s="43" t="s">
        <v>40</v>
      </c>
      <c r="V155" s="35"/>
      <c r="W155" s="165">
        <f>V155*K155</f>
        <v>0</v>
      </c>
      <c r="X155" s="165">
        <v>0</v>
      </c>
      <c r="Y155" s="165">
        <f>X155*K155</f>
        <v>0</v>
      </c>
      <c r="Z155" s="165">
        <v>0</v>
      </c>
      <c r="AA155" s="166">
        <f>Z155*K155</f>
        <v>0</v>
      </c>
      <c r="AR155" s="18" t="s">
        <v>168</v>
      </c>
      <c r="AT155" s="18" t="s">
        <v>164</v>
      </c>
      <c r="AU155" s="18" t="s">
        <v>111</v>
      </c>
      <c r="AY155" s="18" t="s">
        <v>162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8" t="s">
        <v>83</v>
      </c>
      <c r="BK155" s="105">
        <f>ROUND(L155*K155,2)</f>
        <v>0</v>
      </c>
      <c r="BL155" s="18" t="s">
        <v>168</v>
      </c>
      <c r="BM155" s="18" t="s">
        <v>563</v>
      </c>
    </row>
    <row r="156" spans="2:65" s="1" customFormat="1" ht="25.5" customHeight="1">
      <c r="B156" s="131"/>
      <c r="C156" s="160" t="s">
        <v>564</v>
      </c>
      <c r="D156" s="160" t="s">
        <v>164</v>
      </c>
      <c r="E156" s="161" t="s">
        <v>368</v>
      </c>
      <c r="F156" s="238" t="s">
        <v>369</v>
      </c>
      <c r="G156" s="238"/>
      <c r="H156" s="238"/>
      <c r="I156" s="238"/>
      <c r="J156" s="162" t="s">
        <v>211</v>
      </c>
      <c r="K156" s="163">
        <v>70.62</v>
      </c>
      <c r="L156" s="224">
        <v>0</v>
      </c>
      <c r="M156" s="224"/>
      <c r="N156" s="239">
        <f>ROUND(L156*K156,2)</f>
        <v>0</v>
      </c>
      <c r="O156" s="239"/>
      <c r="P156" s="239"/>
      <c r="Q156" s="239"/>
      <c r="R156" s="134"/>
      <c r="T156" s="164" t="s">
        <v>5</v>
      </c>
      <c r="U156" s="43" t="s">
        <v>40</v>
      </c>
      <c r="V156" s="35"/>
      <c r="W156" s="165">
        <f>V156*K156</f>
        <v>0</v>
      </c>
      <c r="X156" s="165">
        <v>0</v>
      </c>
      <c r="Y156" s="165">
        <f>X156*K156</f>
        <v>0</v>
      </c>
      <c r="Z156" s="165">
        <v>0</v>
      </c>
      <c r="AA156" s="166">
        <f>Z156*K156</f>
        <v>0</v>
      </c>
      <c r="AR156" s="18" t="s">
        <v>168</v>
      </c>
      <c r="AT156" s="18" t="s">
        <v>164</v>
      </c>
      <c r="AU156" s="18" t="s">
        <v>111</v>
      </c>
      <c r="AY156" s="18" t="s">
        <v>162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8" t="s">
        <v>83</v>
      </c>
      <c r="BK156" s="105">
        <f>ROUND(L156*K156,2)</f>
        <v>0</v>
      </c>
      <c r="BL156" s="18" t="s">
        <v>168</v>
      </c>
      <c r="BM156" s="18" t="s">
        <v>565</v>
      </c>
    </row>
    <row r="157" spans="2:65" s="1" customFormat="1" ht="25.5" customHeight="1">
      <c r="B157" s="131"/>
      <c r="C157" s="160" t="s">
        <v>566</v>
      </c>
      <c r="D157" s="160" t="s">
        <v>164</v>
      </c>
      <c r="E157" s="161" t="s">
        <v>372</v>
      </c>
      <c r="F157" s="238" t="s">
        <v>373</v>
      </c>
      <c r="G157" s="238"/>
      <c r="H157" s="238"/>
      <c r="I157" s="238"/>
      <c r="J157" s="162" t="s">
        <v>211</v>
      </c>
      <c r="K157" s="163">
        <v>7.0620000000000003</v>
      </c>
      <c r="L157" s="224">
        <v>0</v>
      </c>
      <c r="M157" s="224"/>
      <c r="N157" s="239">
        <f>ROUND(L157*K157,2)</f>
        <v>0</v>
      </c>
      <c r="O157" s="239"/>
      <c r="P157" s="239"/>
      <c r="Q157" s="239"/>
      <c r="R157" s="134"/>
      <c r="T157" s="164" t="s">
        <v>5</v>
      </c>
      <c r="U157" s="43" t="s">
        <v>40</v>
      </c>
      <c r="V157" s="35"/>
      <c r="W157" s="165">
        <f>V157*K157</f>
        <v>0</v>
      </c>
      <c r="X157" s="165">
        <v>0</v>
      </c>
      <c r="Y157" s="165">
        <f>X157*K157</f>
        <v>0</v>
      </c>
      <c r="Z157" s="165">
        <v>0</v>
      </c>
      <c r="AA157" s="166">
        <f>Z157*K157</f>
        <v>0</v>
      </c>
      <c r="AR157" s="18" t="s">
        <v>168</v>
      </c>
      <c r="AT157" s="18" t="s">
        <v>164</v>
      </c>
      <c r="AU157" s="18" t="s">
        <v>111</v>
      </c>
      <c r="AY157" s="18" t="s">
        <v>162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8" t="s">
        <v>83</v>
      </c>
      <c r="BK157" s="105">
        <f>ROUND(L157*K157,2)</f>
        <v>0</v>
      </c>
      <c r="BL157" s="18" t="s">
        <v>168</v>
      </c>
      <c r="BM157" s="18" t="s">
        <v>567</v>
      </c>
    </row>
    <row r="158" spans="2:65" s="1" customFormat="1" ht="25.5" customHeight="1">
      <c r="B158" s="131"/>
      <c r="C158" s="160" t="s">
        <v>568</v>
      </c>
      <c r="D158" s="160" t="s">
        <v>164</v>
      </c>
      <c r="E158" s="161" t="s">
        <v>376</v>
      </c>
      <c r="F158" s="238" t="s">
        <v>377</v>
      </c>
      <c r="G158" s="238"/>
      <c r="H158" s="238"/>
      <c r="I158" s="238"/>
      <c r="J158" s="162" t="s">
        <v>211</v>
      </c>
      <c r="K158" s="163">
        <v>7.0620000000000003</v>
      </c>
      <c r="L158" s="224">
        <v>0</v>
      </c>
      <c r="M158" s="224"/>
      <c r="N158" s="239">
        <f>ROUND(L158*K158,2)</f>
        <v>0</v>
      </c>
      <c r="O158" s="239"/>
      <c r="P158" s="239"/>
      <c r="Q158" s="239"/>
      <c r="R158" s="134"/>
      <c r="T158" s="164" t="s">
        <v>5</v>
      </c>
      <c r="U158" s="43" t="s">
        <v>40</v>
      </c>
      <c r="V158" s="35"/>
      <c r="W158" s="165">
        <f>V158*K158</f>
        <v>0</v>
      </c>
      <c r="X158" s="165">
        <v>0</v>
      </c>
      <c r="Y158" s="165">
        <f>X158*K158</f>
        <v>0</v>
      </c>
      <c r="Z158" s="165">
        <v>0</v>
      </c>
      <c r="AA158" s="166">
        <f>Z158*K158</f>
        <v>0</v>
      </c>
      <c r="AR158" s="18" t="s">
        <v>168</v>
      </c>
      <c r="AT158" s="18" t="s">
        <v>164</v>
      </c>
      <c r="AU158" s="18" t="s">
        <v>111</v>
      </c>
      <c r="AY158" s="18" t="s">
        <v>162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8" t="s">
        <v>83</v>
      </c>
      <c r="BK158" s="105">
        <f>ROUND(L158*K158,2)</f>
        <v>0</v>
      </c>
      <c r="BL158" s="18" t="s">
        <v>168</v>
      </c>
      <c r="BM158" s="18" t="s">
        <v>569</v>
      </c>
    </row>
    <row r="159" spans="2:65" s="9" customFormat="1" ht="29.85" customHeight="1">
      <c r="B159" s="149"/>
      <c r="C159" s="150"/>
      <c r="D159" s="159" t="s">
        <v>130</v>
      </c>
      <c r="E159" s="159"/>
      <c r="F159" s="159"/>
      <c r="G159" s="159"/>
      <c r="H159" s="159"/>
      <c r="I159" s="159"/>
      <c r="J159" s="159"/>
      <c r="K159" s="159"/>
      <c r="L159" s="159"/>
      <c r="M159" s="159"/>
      <c r="N159" s="232">
        <f>BK159</f>
        <v>0</v>
      </c>
      <c r="O159" s="233"/>
      <c r="P159" s="233"/>
      <c r="Q159" s="233"/>
      <c r="R159" s="152"/>
      <c r="T159" s="153"/>
      <c r="U159" s="150"/>
      <c r="V159" s="150"/>
      <c r="W159" s="154">
        <f>W160</f>
        <v>0</v>
      </c>
      <c r="X159" s="150"/>
      <c r="Y159" s="154">
        <f>Y160</f>
        <v>0</v>
      </c>
      <c r="Z159" s="150"/>
      <c r="AA159" s="155">
        <f>AA160</f>
        <v>0</v>
      </c>
      <c r="AR159" s="156" t="s">
        <v>83</v>
      </c>
      <c r="AT159" s="157" t="s">
        <v>74</v>
      </c>
      <c r="AU159" s="157" t="s">
        <v>83</v>
      </c>
      <c r="AY159" s="156" t="s">
        <v>162</v>
      </c>
      <c r="BK159" s="158">
        <f>BK160</f>
        <v>0</v>
      </c>
    </row>
    <row r="160" spans="2:65" s="1" customFormat="1" ht="25.5" customHeight="1">
      <c r="B160" s="131"/>
      <c r="C160" s="160" t="s">
        <v>286</v>
      </c>
      <c r="D160" s="160" t="s">
        <v>164</v>
      </c>
      <c r="E160" s="161" t="s">
        <v>522</v>
      </c>
      <c r="F160" s="238" t="s">
        <v>523</v>
      </c>
      <c r="G160" s="238"/>
      <c r="H160" s="238"/>
      <c r="I160" s="238"/>
      <c r="J160" s="162" t="s">
        <v>211</v>
      </c>
      <c r="K160" s="163">
        <v>54.508000000000003</v>
      </c>
      <c r="L160" s="224">
        <v>0</v>
      </c>
      <c r="M160" s="224"/>
      <c r="N160" s="239">
        <f>ROUND(L160*K160,2)</f>
        <v>0</v>
      </c>
      <c r="O160" s="239"/>
      <c r="P160" s="239"/>
      <c r="Q160" s="239"/>
      <c r="R160" s="134"/>
      <c r="T160" s="164" t="s">
        <v>5</v>
      </c>
      <c r="U160" s="43" t="s">
        <v>40</v>
      </c>
      <c r="V160" s="35"/>
      <c r="W160" s="165">
        <f>V160*K160</f>
        <v>0</v>
      </c>
      <c r="X160" s="165">
        <v>0</v>
      </c>
      <c r="Y160" s="165">
        <f>X160*K160</f>
        <v>0</v>
      </c>
      <c r="Z160" s="165">
        <v>0</v>
      </c>
      <c r="AA160" s="166">
        <f>Z160*K160</f>
        <v>0</v>
      </c>
      <c r="AR160" s="18" t="s">
        <v>168</v>
      </c>
      <c r="AT160" s="18" t="s">
        <v>164</v>
      </c>
      <c r="AU160" s="18" t="s">
        <v>111</v>
      </c>
      <c r="AY160" s="18" t="s">
        <v>162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18" t="s">
        <v>83</v>
      </c>
      <c r="BK160" s="105">
        <f>ROUND(L160*K160,2)</f>
        <v>0</v>
      </c>
      <c r="BL160" s="18" t="s">
        <v>168</v>
      </c>
      <c r="BM160" s="18" t="s">
        <v>570</v>
      </c>
    </row>
    <row r="161" spans="2:65" s="9" customFormat="1" ht="37.35" customHeight="1">
      <c r="B161" s="149"/>
      <c r="C161" s="150"/>
      <c r="D161" s="151" t="s">
        <v>131</v>
      </c>
      <c r="E161" s="151"/>
      <c r="F161" s="151"/>
      <c r="G161" s="151"/>
      <c r="H161" s="151"/>
      <c r="I161" s="151"/>
      <c r="J161" s="151"/>
      <c r="K161" s="151"/>
      <c r="L161" s="151"/>
      <c r="M161" s="151"/>
      <c r="N161" s="234">
        <f>BK161</f>
        <v>0</v>
      </c>
      <c r="O161" s="235"/>
      <c r="P161" s="235"/>
      <c r="Q161" s="235"/>
      <c r="R161" s="152"/>
      <c r="T161" s="153"/>
      <c r="U161" s="150"/>
      <c r="V161" s="150"/>
      <c r="W161" s="154">
        <f>W162</f>
        <v>0</v>
      </c>
      <c r="X161" s="150"/>
      <c r="Y161" s="154">
        <f>Y162</f>
        <v>0.27688000000000001</v>
      </c>
      <c r="Z161" s="150"/>
      <c r="AA161" s="155">
        <f>AA162</f>
        <v>0</v>
      </c>
      <c r="AR161" s="156" t="s">
        <v>111</v>
      </c>
      <c r="AT161" s="157" t="s">
        <v>74</v>
      </c>
      <c r="AU161" s="157" t="s">
        <v>75</v>
      </c>
      <c r="AY161" s="156" t="s">
        <v>162</v>
      </c>
      <c r="BK161" s="158">
        <f>BK162</f>
        <v>0</v>
      </c>
    </row>
    <row r="162" spans="2:65" s="9" customFormat="1" ht="19.899999999999999" customHeight="1">
      <c r="B162" s="149"/>
      <c r="C162" s="150"/>
      <c r="D162" s="159" t="s">
        <v>526</v>
      </c>
      <c r="E162" s="159"/>
      <c r="F162" s="159"/>
      <c r="G162" s="159"/>
      <c r="H162" s="159"/>
      <c r="I162" s="159"/>
      <c r="J162" s="159"/>
      <c r="K162" s="159"/>
      <c r="L162" s="159"/>
      <c r="M162" s="159"/>
      <c r="N162" s="230">
        <f>BK162</f>
        <v>0</v>
      </c>
      <c r="O162" s="231"/>
      <c r="P162" s="231"/>
      <c r="Q162" s="231"/>
      <c r="R162" s="152"/>
      <c r="T162" s="153"/>
      <c r="U162" s="150"/>
      <c r="V162" s="150"/>
      <c r="W162" s="154">
        <f>SUM(W163:W164)</f>
        <v>0</v>
      </c>
      <c r="X162" s="150"/>
      <c r="Y162" s="154">
        <f>SUM(Y163:Y164)</f>
        <v>0.27688000000000001</v>
      </c>
      <c r="Z162" s="150"/>
      <c r="AA162" s="155">
        <f>SUM(AA163:AA164)</f>
        <v>0</v>
      </c>
      <c r="AR162" s="156" t="s">
        <v>111</v>
      </c>
      <c r="AT162" s="157" t="s">
        <v>74</v>
      </c>
      <c r="AU162" s="157" t="s">
        <v>83</v>
      </c>
      <c r="AY162" s="156" t="s">
        <v>162</v>
      </c>
      <c r="BK162" s="158">
        <f>SUM(BK163:BK164)</f>
        <v>0</v>
      </c>
    </row>
    <row r="163" spans="2:65" s="1" customFormat="1" ht="16.5" customHeight="1">
      <c r="B163" s="131"/>
      <c r="C163" s="160" t="s">
        <v>294</v>
      </c>
      <c r="D163" s="160" t="s">
        <v>164</v>
      </c>
      <c r="E163" s="161" t="s">
        <v>571</v>
      </c>
      <c r="F163" s="238" t="s">
        <v>572</v>
      </c>
      <c r="G163" s="238"/>
      <c r="H163" s="238"/>
      <c r="I163" s="238"/>
      <c r="J163" s="162" t="s">
        <v>305</v>
      </c>
      <c r="K163" s="163">
        <v>4</v>
      </c>
      <c r="L163" s="224">
        <v>0</v>
      </c>
      <c r="M163" s="224"/>
      <c r="N163" s="239">
        <f>ROUND(L163*K163,2)</f>
        <v>0</v>
      </c>
      <c r="O163" s="239"/>
      <c r="P163" s="239"/>
      <c r="Q163" s="239"/>
      <c r="R163" s="134"/>
      <c r="T163" s="164" t="s">
        <v>5</v>
      </c>
      <c r="U163" s="43" t="s">
        <v>40</v>
      </c>
      <c r="V163" s="35"/>
      <c r="W163" s="165">
        <f>V163*K163</f>
        <v>0</v>
      </c>
      <c r="X163" s="165">
        <v>6.9220000000000004E-2</v>
      </c>
      <c r="Y163" s="165">
        <f>X163*K163</f>
        <v>0.27688000000000001</v>
      </c>
      <c r="Z163" s="165">
        <v>0</v>
      </c>
      <c r="AA163" s="166">
        <f>Z163*K163</f>
        <v>0</v>
      </c>
      <c r="AR163" s="18" t="s">
        <v>282</v>
      </c>
      <c r="AT163" s="18" t="s">
        <v>164</v>
      </c>
      <c r="AU163" s="18" t="s">
        <v>111</v>
      </c>
      <c r="AY163" s="18" t="s">
        <v>162</v>
      </c>
      <c r="BE163" s="105">
        <f>IF(U163="základní",N163,0)</f>
        <v>0</v>
      </c>
      <c r="BF163" s="105">
        <f>IF(U163="snížená",N163,0)</f>
        <v>0</v>
      </c>
      <c r="BG163" s="105">
        <f>IF(U163="zákl. přenesená",N163,0)</f>
        <v>0</v>
      </c>
      <c r="BH163" s="105">
        <f>IF(U163="sníž. přenesená",N163,0)</f>
        <v>0</v>
      </c>
      <c r="BI163" s="105">
        <f>IF(U163="nulová",N163,0)</f>
        <v>0</v>
      </c>
      <c r="BJ163" s="18" t="s">
        <v>83</v>
      </c>
      <c r="BK163" s="105">
        <f>ROUND(L163*K163,2)</f>
        <v>0</v>
      </c>
      <c r="BL163" s="18" t="s">
        <v>282</v>
      </c>
      <c r="BM163" s="18" t="s">
        <v>573</v>
      </c>
    </row>
    <row r="164" spans="2:65" s="1" customFormat="1" ht="25.5" customHeight="1">
      <c r="B164" s="131"/>
      <c r="C164" s="160" t="s">
        <v>298</v>
      </c>
      <c r="D164" s="160" t="s">
        <v>164</v>
      </c>
      <c r="E164" s="161" t="s">
        <v>574</v>
      </c>
      <c r="F164" s="238" t="s">
        <v>575</v>
      </c>
      <c r="G164" s="238"/>
      <c r="H164" s="238"/>
      <c r="I164" s="238"/>
      <c r="J164" s="162" t="s">
        <v>394</v>
      </c>
      <c r="K164" s="171">
        <v>0</v>
      </c>
      <c r="L164" s="224">
        <v>0</v>
      </c>
      <c r="M164" s="224"/>
      <c r="N164" s="239">
        <f>ROUND(L164*K164,2)</f>
        <v>0</v>
      </c>
      <c r="O164" s="239"/>
      <c r="P164" s="239"/>
      <c r="Q164" s="239"/>
      <c r="R164" s="134"/>
      <c r="T164" s="164" t="s">
        <v>5</v>
      </c>
      <c r="U164" s="43" t="s">
        <v>40</v>
      </c>
      <c r="V164" s="35"/>
      <c r="W164" s="165">
        <f>V164*K164</f>
        <v>0</v>
      </c>
      <c r="X164" s="165">
        <v>0</v>
      </c>
      <c r="Y164" s="165">
        <f>X164*K164</f>
        <v>0</v>
      </c>
      <c r="Z164" s="165">
        <v>0</v>
      </c>
      <c r="AA164" s="166">
        <f>Z164*K164</f>
        <v>0</v>
      </c>
      <c r="AR164" s="18" t="s">
        <v>282</v>
      </c>
      <c r="AT164" s="18" t="s">
        <v>164</v>
      </c>
      <c r="AU164" s="18" t="s">
        <v>111</v>
      </c>
      <c r="AY164" s="18" t="s">
        <v>162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18" t="s">
        <v>83</v>
      </c>
      <c r="BK164" s="105">
        <f>ROUND(L164*K164,2)</f>
        <v>0</v>
      </c>
      <c r="BL164" s="18" t="s">
        <v>282</v>
      </c>
      <c r="BM164" s="18" t="s">
        <v>576</v>
      </c>
    </row>
    <row r="165" spans="2:65" s="1" customFormat="1" ht="49.9" customHeight="1">
      <c r="B165" s="34"/>
      <c r="C165" s="35"/>
      <c r="D165" s="151" t="s">
        <v>459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236">
        <f t="shared" ref="N165:N170" si="15">BK165</f>
        <v>0</v>
      </c>
      <c r="O165" s="237"/>
      <c r="P165" s="237"/>
      <c r="Q165" s="237"/>
      <c r="R165" s="36"/>
      <c r="T165" s="172"/>
      <c r="U165" s="35"/>
      <c r="V165" s="35"/>
      <c r="W165" s="35"/>
      <c r="X165" s="35"/>
      <c r="Y165" s="35"/>
      <c r="Z165" s="35"/>
      <c r="AA165" s="73"/>
      <c r="AT165" s="18" t="s">
        <v>74</v>
      </c>
      <c r="AU165" s="18" t="s">
        <v>75</v>
      </c>
      <c r="AY165" s="18" t="s">
        <v>460</v>
      </c>
      <c r="BK165" s="105">
        <f>SUM(BK166:BK170)</f>
        <v>0</v>
      </c>
    </row>
    <row r="166" spans="2:65" s="1" customFormat="1" ht="22.35" customHeight="1">
      <c r="B166" s="34"/>
      <c r="C166" s="173" t="s">
        <v>5</v>
      </c>
      <c r="D166" s="173" t="s">
        <v>164</v>
      </c>
      <c r="E166" s="174" t="s">
        <v>5</v>
      </c>
      <c r="F166" s="223" t="s">
        <v>5</v>
      </c>
      <c r="G166" s="223"/>
      <c r="H166" s="223"/>
      <c r="I166" s="223"/>
      <c r="J166" s="175" t="s">
        <v>5</v>
      </c>
      <c r="K166" s="171"/>
      <c r="L166" s="224"/>
      <c r="M166" s="225"/>
      <c r="N166" s="225">
        <f t="shared" si="15"/>
        <v>0</v>
      </c>
      <c r="O166" s="225"/>
      <c r="P166" s="225"/>
      <c r="Q166" s="225"/>
      <c r="R166" s="36"/>
      <c r="T166" s="164" t="s">
        <v>5</v>
      </c>
      <c r="U166" s="176" t="s">
        <v>40</v>
      </c>
      <c r="V166" s="35"/>
      <c r="W166" s="35"/>
      <c r="X166" s="35"/>
      <c r="Y166" s="35"/>
      <c r="Z166" s="35"/>
      <c r="AA166" s="73"/>
      <c r="AT166" s="18" t="s">
        <v>460</v>
      </c>
      <c r="AU166" s="18" t="s">
        <v>83</v>
      </c>
      <c r="AY166" s="18" t="s">
        <v>460</v>
      </c>
      <c r="BE166" s="105">
        <f>IF(U166="základní",N166,0)</f>
        <v>0</v>
      </c>
      <c r="BF166" s="105">
        <f>IF(U166="snížená",N166,0)</f>
        <v>0</v>
      </c>
      <c r="BG166" s="105">
        <f>IF(U166="zákl. přenesená",N166,0)</f>
        <v>0</v>
      </c>
      <c r="BH166" s="105">
        <f>IF(U166="sníž. přenesená",N166,0)</f>
        <v>0</v>
      </c>
      <c r="BI166" s="105">
        <f>IF(U166="nulová",N166,0)</f>
        <v>0</v>
      </c>
      <c r="BJ166" s="18" t="s">
        <v>83</v>
      </c>
      <c r="BK166" s="105">
        <f>L166*K166</f>
        <v>0</v>
      </c>
    </row>
    <row r="167" spans="2:65" s="1" customFormat="1" ht="22.35" customHeight="1">
      <c r="B167" s="34"/>
      <c r="C167" s="173" t="s">
        <v>5</v>
      </c>
      <c r="D167" s="173" t="s">
        <v>164</v>
      </c>
      <c r="E167" s="174" t="s">
        <v>5</v>
      </c>
      <c r="F167" s="223" t="s">
        <v>5</v>
      </c>
      <c r="G167" s="223"/>
      <c r="H167" s="223"/>
      <c r="I167" s="223"/>
      <c r="J167" s="175" t="s">
        <v>5</v>
      </c>
      <c r="K167" s="171"/>
      <c r="L167" s="224"/>
      <c r="M167" s="225"/>
      <c r="N167" s="225">
        <f t="shared" si="15"/>
        <v>0</v>
      </c>
      <c r="O167" s="225"/>
      <c r="P167" s="225"/>
      <c r="Q167" s="225"/>
      <c r="R167" s="36"/>
      <c r="T167" s="164" t="s">
        <v>5</v>
      </c>
      <c r="U167" s="176" t="s">
        <v>40</v>
      </c>
      <c r="V167" s="35"/>
      <c r="W167" s="35"/>
      <c r="X167" s="35"/>
      <c r="Y167" s="35"/>
      <c r="Z167" s="35"/>
      <c r="AA167" s="73"/>
      <c r="AT167" s="18" t="s">
        <v>460</v>
      </c>
      <c r="AU167" s="18" t="s">
        <v>83</v>
      </c>
      <c r="AY167" s="18" t="s">
        <v>460</v>
      </c>
      <c r="BE167" s="105">
        <f>IF(U167="základní",N167,0)</f>
        <v>0</v>
      </c>
      <c r="BF167" s="105">
        <f>IF(U167="snížená",N167,0)</f>
        <v>0</v>
      </c>
      <c r="BG167" s="105">
        <f>IF(U167="zákl. přenesená",N167,0)</f>
        <v>0</v>
      </c>
      <c r="BH167" s="105">
        <f>IF(U167="sníž. přenesená",N167,0)</f>
        <v>0</v>
      </c>
      <c r="BI167" s="105">
        <f>IF(U167="nulová",N167,0)</f>
        <v>0</v>
      </c>
      <c r="BJ167" s="18" t="s">
        <v>83</v>
      </c>
      <c r="BK167" s="105">
        <f>L167*K167</f>
        <v>0</v>
      </c>
    </row>
    <row r="168" spans="2:65" s="1" customFormat="1" ht="22.35" customHeight="1">
      <c r="B168" s="34"/>
      <c r="C168" s="173" t="s">
        <v>5</v>
      </c>
      <c r="D168" s="173" t="s">
        <v>164</v>
      </c>
      <c r="E168" s="174" t="s">
        <v>5</v>
      </c>
      <c r="F168" s="223" t="s">
        <v>5</v>
      </c>
      <c r="G168" s="223"/>
      <c r="H168" s="223"/>
      <c r="I168" s="223"/>
      <c r="J168" s="175" t="s">
        <v>5</v>
      </c>
      <c r="K168" s="171"/>
      <c r="L168" s="224"/>
      <c r="M168" s="225"/>
      <c r="N168" s="225">
        <f t="shared" si="15"/>
        <v>0</v>
      </c>
      <c r="O168" s="225"/>
      <c r="P168" s="225"/>
      <c r="Q168" s="225"/>
      <c r="R168" s="36"/>
      <c r="T168" s="164" t="s">
        <v>5</v>
      </c>
      <c r="U168" s="176" t="s">
        <v>40</v>
      </c>
      <c r="V168" s="35"/>
      <c r="W168" s="35"/>
      <c r="X168" s="35"/>
      <c r="Y168" s="35"/>
      <c r="Z168" s="35"/>
      <c r="AA168" s="73"/>
      <c r="AT168" s="18" t="s">
        <v>460</v>
      </c>
      <c r="AU168" s="18" t="s">
        <v>83</v>
      </c>
      <c r="AY168" s="18" t="s">
        <v>460</v>
      </c>
      <c r="BE168" s="105">
        <f>IF(U168="základní",N168,0)</f>
        <v>0</v>
      </c>
      <c r="BF168" s="105">
        <f>IF(U168="snížená",N168,0)</f>
        <v>0</v>
      </c>
      <c r="BG168" s="105">
        <f>IF(U168="zákl. přenesená",N168,0)</f>
        <v>0</v>
      </c>
      <c r="BH168" s="105">
        <f>IF(U168="sníž. přenesená",N168,0)</f>
        <v>0</v>
      </c>
      <c r="BI168" s="105">
        <f>IF(U168="nulová",N168,0)</f>
        <v>0</v>
      </c>
      <c r="BJ168" s="18" t="s">
        <v>83</v>
      </c>
      <c r="BK168" s="105">
        <f>L168*K168</f>
        <v>0</v>
      </c>
    </row>
    <row r="169" spans="2:65" s="1" customFormat="1" ht="22.35" customHeight="1">
      <c r="B169" s="34"/>
      <c r="C169" s="173" t="s">
        <v>5</v>
      </c>
      <c r="D169" s="173" t="s">
        <v>164</v>
      </c>
      <c r="E169" s="174" t="s">
        <v>5</v>
      </c>
      <c r="F169" s="223" t="s">
        <v>5</v>
      </c>
      <c r="G169" s="223"/>
      <c r="H169" s="223"/>
      <c r="I169" s="223"/>
      <c r="J169" s="175" t="s">
        <v>5</v>
      </c>
      <c r="K169" s="171"/>
      <c r="L169" s="224"/>
      <c r="M169" s="225"/>
      <c r="N169" s="225">
        <f t="shared" si="15"/>
        <v>0</v>
      </c>
      <c r="O169" s="225"/>
      <c r="P169" s="225"/>
      <c r="Q169" s="225"/>
      <c r="R169" s="36"/>
      <c r="T169" s="164" t="s">
        <v>5</v>
      </c>
      <c r="U169" s="176" t="s">
        <v>40</v>
      </c>
      <c r="V169" s="35"/>
      <c r="W169" s="35"/>
      <c r="X169" s="35"/>
      <c r="Y169" s="35"/>
      <c r="Z169" s="35"/>
      <c r="AA169" s="73"/>
      <c r="AT169" s="18" t="s">
        <v>460</v>
      </c>
      <c r="AU169" s="18" t="s">
        <v>83</v>
      </c>
      <c r="AY169" s="18" t="s">
        <v>460</v>
      </c>
      <c r="BE169" s="105">
        <f>IF(U169="základní",N169,0)</f>
        <v>0</v>
      </c>
      <c r="BF169" s="105">
        <f>IF(U169="snížená",N169,0)</f>
        <v>0</v>
      </c>
      <c r="BG169" s="105">
        <f>IF(U169="zákl. přenesená",N169,0)</f>
        <v>0</v>
      </c>
      <c r="BH169" s="105">
        <f>IF(U169="sníž. přenesená",N169,0)</f>
        <v>0</v>
      </c>
      <c r="BI169" s="105">
        <f>IF(U169="nulová",N169,0)</f>
        <v>0</v>
      </c>
      <c r="BJ169" s="18" t="s">
        <v>83</v>
      </c>
      <c r="BK169" s="105">
        <f>L169*K169</f>
        <v>0</v>
      </c>
    </row>
    <row r="170" spans="2:65" s="1" customFormat="1" ht="22.35" customHeight="1">
      <c r="B170" s="34"/>
      <c r="C170" s="173" t="s">
        <v>5</v>
      </c>
      <c r="D170" s="173" t="s">
        <v>164</v>
      </c>
      <c r="E170" s="174" t="s">
        <v>5</v>
      </c>
      <c r="F170" s="223" t="s">
        <v>5</v>
      </c>
      <c r="G170" s="223"/>
      <c r="H170" s="223"/>
      <c r="I170" s="223"/>
      <c r="J170" s="175" t="s">
        <v>5</v>
      </c>
      <c r="K170" s="171"/>
      <c r="L170" s="224"/>
      <c r="M170" s="225"/>
      <c r="N170" s="225">
        <f t="shared" si="15"/>
        <v>0</v>
      </c>
      <c r="O170" s="225"/>
      <c r="P170" s="225"/>
      <c r="Q170" s="225"/>
      <c r="R170" s="36"/>
      <c r="T170" s="164" t="s">
        <v>5</v>
      </c>
      <c r="U170" s="176" t="s">
        <v>40</v>
      </c>
      <c r="V170" s="55"/>
      <c r="W170" s="55"/>
      <c r="X170" s="55"/>
      <c r="Y170" s="55"/>
      <c r="Z170" s="55"/>
      <c r="AA170" s="57"/>
      <c r="AT170" s="18" t="s">
        <v>460</v>
      </c>
      <c r="AU170" s="18" t="s">
        <v>83</v>
      </c>
      <c r="AY170" s="18" t="s">
        <v>460</v>
      </c>
      <c r="BE170" s="105">
        <f>IF(U170="základní",N170,0)</f>
        <v>0</v>
      </c>
      <c r="BF170" s="105">
        <f>IF(U170="snížená",N170,0)</f>
        <v>0</v>
      </c>
      <c r="BG170" s="105">
        <f>IF(U170="zákl. přenesená",N170,0)</f>
        <v>0</v>
      </c>
      <c r="BH170" s="105">
        <f>IF(U170="sníž. přenesená",N170,0)</f>
        <v>0</v>
      </c>
      <c r="BI170" s="105">
        <f>IF(U170="nulová",N170,0)</f>
        <v>0</v>
      </c>
      <c r="BJ170" s="18" t="s">
        <v>83</v>
      </c>
      <c r="BK170" s="105">
        <f>L170*K170</f>
        <v>0</v>
      </c>
    </row>
    <row r="171" spans="2:65" s="1" customFormat="1" ht="6.95" customHeight="1">
      <c r="B171" s="58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60"/>
    </row>
  </sheetData>
  <mergeCells count="18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L167:M167"/>
    <mergeCell ref="N167:Q167"/>
    <mergeCell ref="F168:I168"/>
    <mergeCell ref="L168:M168"/>
    <mergeCell ref="N168:Q168"/>
    <mergeCell ref="F160:I160"/>
    <mergeCell ref="L160:M160"/>
    <mergeCell ref="N160:Q160"/>
    <mergeCell ref="F163:I163"/>
    <mergeCell ref="L163:M163"/>
    <mergeCell ref="N163:Q163"/>
    <mergeCell ref="F164:I164"/>
    <mergeCell ref="L164:M164"/>
    <mergeCell ref="N164:Q164"/>
    <mergeCell ref="H1:K1"/>
    <mergeCell ref="S2:AC2"/>
    <mergeCell ref="F169:I169"/>
    <mergeCell ref="L169:M169"/>
    <mergeCell ref="N169:Q169"/>
    <mergeCell ref="F170:I170"/>
    <mergeCell ref="L170:M170"/>
    <mergeCell ref="N170:Q170"/>
    <mergeCell ref="N126:Q126"/>
    <mergeCell ref="N127:Q127"/>
    <mergeCell ref="N128:Q128"/>
    <mergeCell ref="N143:Q143"/>
    <mergeCell ref="N145:Q145"/>
    <mergeCell ref="N149:Q149"/>
    <mergeCell ref="N152:Q152"/>
    <mergeCell ref="N154:Q154"/>
    <mergeCell ref="N159:Q159"/>
    <mergeCell ref="N161:Q161"/>
    <mergeCell ref="N162:Q162"/>
    <mergeCell ref="N165:Q165"/>
    <mergeCell ref="F166:I166"/>
    <mergeCell ref="L166:M166"/>
    <mergeCell ref="N166:Q166"/>
    <mergeCell ref="F167:I167"/>
  </mergeCells>
  <dataValidations count="2">
    <dataValidation type="list" allowBlank="1" showInputMessage="1" showErrorMessage="1" error="Povoleny jsou hodnoty K, M." sqref="D166:D171" xr:uid="{00000000-0002-0000-0400-000000000000}">
      <formula1>"K, M"</formula1>
    </dataValidation>
    <dataValidation type="list" allowBlank="1" showInputMessage="1" showErrorMessage="1" error="Povoleny jsou hodnoty základní, snížená, zákl. přenesená, sníž. přenesená, nulová." sqref="U166:U171" xr:uid="{00000000-0002-0000-0400-000001000000}">
      <formula1>"základní, snížená, zákl. přenesená, sníž. přenesená, nulová"</formula1>
    </dataValidation>
  </dataValidations>
  <hyperlinks>
    <hyperlink ref="F1:G1" location="C2" display="1) Krycí list rozpočtu" xr:uid="{00000000-0004-0000-0400-000000000000}"/>
    <hyperlink ref="H1:K1" location="C86" display="2) Rekapitulace rozpočtu" xr:uid="{00000000-0004-0000-0400-000001000000}"/>
    <hyperlink ref="L1" location="C125" display="3) Rozpočet" xr:uid="{00000000-0004-0000-0400-000002000000}"/>
    <hyperlink ref="S1:T1" location="'Rekapitulace stavby'!C2" display="Rekapitulace stavby" xr:uid="{00000000-0004-0000-04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52"/>
  <sheetViews>
    <sheetView showGridLines="0" workbookViewId="0">
      <pane ySplit="1" topLeftCell="A130" activePane="bottomLeft" state="frozen"/>
      <selection pane="bottomLeft" activeCell="AD136" sqref="AD13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106</v>
      </c>
      <c r="G1" s="13"/>
      <c r="H1" s="222" t="s">
        <v>107</v>
      </c>
      <c r="I1" s="222"/>
      <c r="J1" s="222"/>
      <c r="K1" s="222"/>
      <c r="L1" s="13" t="s">
        <v>108</v>
      </c>
      <c r="M1" s="11"/>
      <c r="N1" s="11"/>
      <c r="O1" s="12" t="s">
        <v>109</v>
      </c>
      <c r="P1" s="11"/>
      <c r="Q1" s="11"/>
      <c r="R1" s="11"/>
      <c r="S1" s="13" t="s">
        <v>110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96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111</v>
      </c>
    </row>
    <row r="4" spans="1:66" ht="36.950000000000003" customHeight="1">
      <c r="B4" s="22"/>
      <c r="C4" s="193" t="s">
        <v>112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3"/>
      <c r="T4" s="17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19</v>
      </c>
      <c r="E6" s="25"/>
      <c r="F6" s="248" t="str">
        <f>'Rekapitulace stavby'!K6</f>
        <v>Košetice - silážní žlab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"/>
      <c r="R6" s="23"/>
    </row>
    <row r="7" spans="1:66" s="1" customFormat="1" ht="32.85" customHeight="1">
      <c r="B7" s="34"/>
      <c r="C7" s="35"/>
      <c r="D7" s="28" t="s">
        <v>113</v>
      </c>
      <c r="E7" s="35"/>
      <c r="F7" s="215" t="s">
        <v>577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35"/>
      <c r="R7" s="36"/>
    </row>
    <row r="8" spans="1:66" s="1" customFormat="1" ht="14.45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61" t="str">
        <f>'Rekapitulace stavby'!AN8</f>
        <v>18. 12. 2017</v>
      </c>
      <c r="P9" s="250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213" t="str">
        <f>IF('Rekapitulace stavby'!AN10="","",'Rekapitulace stavby'!AN10)</f>
        <v/>
      </c>
      <c r="P11" s="213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3" t="str">
        <f>IF('Rekapitulace stavby'!AN11="","",'Rekapitulace stavby'!AN11)</f>
        <v/>
      </c>
      <c r="P12" s="213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62" t="str">
        <f>IF('Rekapitulace stavby'!AN13="","",'Rekapitulace stavby'!AN13)</f>
        <v>Vyplň údaj</v>
      </c>
      <c r="P14" s="213"/>
      <c r="Q14" s="35"/>
      <c r="R14" s="36"/>
    </row>
    <row r="15" spans="1:66" s="1" customFormat="1" ht="18" customHeight="1">
      <c r="B15" s="34"/>
      <c r="C15" s="35"/>
      <c r="D15" s="35"/>
      <c r="E15" s="262" t="str">
        <f>IF('Rekapitulace stavby'!E14="","",'Rekapitulace stavby'!E14)</f>
        <v>Vyplň údaj</v>
      </c>
      <c r="F15" s="263"/>
      <c r="G15" s="263"/>
      <c r="H15" s="263"/>
      <c r="I15" s="263"/>
      <c r="J15" s="263"/>
      <c r="K15" s="263"/>
      <c r="L15" s="263"/>
      <c r="M15" s="29" t="s">
        <v>29</v>
      </c>
      <c r="N15" s="35"/>
      <c r="O15" s="262" t="str">
        <f>IF('Rekapitulace stavby'!AN14="","",'Rekapitulace stavby'!AN14)</f>
        <v>Vyplň údaj</v>
      </c>
      <c r="P15" s="213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213" t="str">
        <f>IF('Rekapitulace stavby'!AN16="","",'Rekapitulace stavby'!AN16)</f>
        <v/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3" t="str">
        <f>IF('Rekapitulace stavby'!AN17="","",'Rekapitulace stavby'!AN17)</f>
        <v/>
      </c>
      <c r="P18" s="21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213" t="str">
        <f>IF('Rekapitulace stavby'!AN19="","",'Rekapitulace stavby'!AN19)</f>
        <v/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3" t="str">
        <f>IF('Rekapitulace stavby'!AN20="","",'Rekapitulace stavby'!AN20)</f>
        <v/>
      </c>
      <c r="P21" s="21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18" t="s">
        <v>5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115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5" customHeight="1">
      <c r="B28" s="34"/>
      <c r="C28" s="35"/>
      <c r="D28" s="33" t="s">
        <v>100</v>
      </c>
      <c r="E28" s="35"/>
      <c r="F28" s="35"/>
      <c r="G28" s="35"/>
      <c r="H28" s="35"/>
      <c r="I28" s="35"/>
      <c r="J28" s="35"/>
      <c r="K28" s="35"/>
      <c r="L28" s="35"/>
      <c r="M28" s="219">
        <f>N97</f>
        <v>0</v>
      </c>
      <c r="N28" s="219"/>
      <c r="O28" s="219"/>
      <c r="P28" s="21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38</v>
      </c>
      <c r="E30" s="35"/>
      <c r="F30" s="35"/>
      <c r="G30" s="35"/>
      <c r="H30" s="35"/>
      <c r="I30" s="35"/>
      <c r="J30" s="35"/>
      <c r="K30" s="35"/>
      <c r="L30" s="35"/>
      <c r="M30" s="260">
        <f>ROUND(M27+M28,2)</f>
        <v>0</v>
      </c>
      <c r="N30" s="247"/>
      <c r="O30" s="247"/>
      <c r="P30" s="24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39</v>
      </c>
      <c r="E32" s="41" t="s">
        <v>40</v>
      </c>
      <c r="F32" s="42">
        <v>0.21</v>
      </c>
      <c r="G32" s="117" t="s">
        <v>41</v>
      </c>
      <c r="H32" s="257">
        <f>ROUND((((SUM(BE97:BE104)+SUM(BE122:BE145))+SUM(BE147:BE151))),2)</f>
        <v>0</v>
      </c>
      <c r="I32" s="247"/>
      <c r="J32" s="247"/>
      <c r="K32" s="35"/>
      <c r="L32" s="35"/>
      <c r="M32" s="257">
        <f>ROUND(((ROUND((SUM(BE97:BE104)+SUM(BE122:BE145)), 2)*F32)+SUM(BE147:BE151)*F32),2)</f>
        <v>0</v>
      </c>
      <c r="N32" s="247"/>
      <c r="O32" s="247"/>
      <c r="P32" s="247"/>
      <c r="Q32" s="35"/>
      <c r="R32" s="36"/>
    </row>
    <row r="33" spans="2:18" s="1" customFormat="1" ht="14.45" customHeight="1">
      <c r="B33" s="34"/>
      <c r="C33" s="35"/>
      <c r="D33" s="35"/>
      <c r="E33" s="41" t="s">
        <v>42</v>
      </c>
      <c r="F33" s="42">
        <v>0.15</v>
      </c>
      <c r="G33" s="117" t="s">
        <v>41</v>
      </c>
      <c r="H33" s="257">
        <f>ROUND((((SUM(BF97:BF104)+SUM(BF122:BF145))+SUM(BF147:BF151))),2)</f>
        <v>0</v>
      </c>
      <c r="I33" s="247"/>
      <c r="J33" s="247"/>
      <c r="K33" s="35"/>
      <c r="L33" s="35"/>
      <c r="M33" s="257">
        <f>ROUND(((ROUND((SUM(BF97:BF104)+SUM(BF122:BF145)), 2)*F33)+SUM(BF147:BF151)*F33),2)</f>
        <v>0</v>
      </c>
      <c r="N33" s="247"/>
      <c r="O33" s="247"/>
      <c r="P33" s="247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43</v>
      </c>
      <c r="F34" s="42">
        <v>0.21</v>
      </c>
      <c r="G34" s="117" t="s">
        <v>41</v>
      </c>
      <c r="H34" s="257">
        <f>ROUND((((SUM(BG97:BG104)+SUM(BG122:BG145))+SUM(BG147:BG151))),2)</f>
        <v>0</v>
      </c>
      <c r="I34" s="247"/>
      <c r="J34" s="247"/>
      <c r="K34" s="35"/>
      <c r="L34" s="35"/>
      <c r="M34" s="257">
        <v>0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44</v>
      </c>
      <c r="F35" s="42">
        <v>0.15</v>
      </c>
      <c r="G35" s="117" t="s">
        <v>41</v>
      </c>
      <c r="H35" s="257">
        <f>ROUND((((SUM(BH97:BH104)+SUM(BH122:BH145))+SUM(BH147:BH151))),2)</f>
        <v>0</v>
      </c>
      <c r="I35" s="247"/>
      <c r="J35" s="247"/>
      <c r="K35" s="35"/>
      <c r="L35" s="35"/>
      <c r="M35" s="257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45</v>
      </c>
      <c r="F36" s="42">
        <v>0</v>
      </c>
      <c r="G36" s="117" t="s">
        <v>41</v>
      </c>
      <c r="H36" s="257">
        <f>ROUND((((SUM(BI97:BI104)+SUM(BI122:BI145))+SUM(BI147:BI151))),2)</f>
        <v>0</v>
      </c>
      <c r="I36" s="247"/>
      <c r="J36" s="247"/>
      <c r="K36" s="35"/>
      <c r="L36" s="35"/>
      <c r="M36" s="257">
        <v>0</v>
      </c>
      <c r="N36" s="247"/>
      <c r="O36" s="247"/>
      <c r="P36" s="24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46</v>
      </c>
      <c r="E38" s="74"/>
      <c r="F38" s="74"/>
      <c r="G38" s="119" t="s">
        <v>47</v>
      </c>
      <c r="H38" s="120" t="s">
        <v>48</v>
      </c>
      <c r="I38" s="74"/>
      <c r="J38" s="74"/>
      <c r="K38" s="74"/>
      <c r="L38" s="258">
        <f>SUM(M30:M36)</f>
        <v>0</v>
      </c>
      <c r="M38" s="258"/>
      <c r="N38" s="258"/>
      <c r="O38" s="258"/>
      <c r="P38" s="259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93" t="s">
        <v>116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48" t="str">
        <f>F6</f>
        <v>Košetice - silážní žlab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35"/>
      <c r="R78" s="36"/>
    </row>
    <row r="79" spans="2:18" s="1" customFormat="1" ht="36.950000000000003" customHeight="1">
      <c r="B79" s="34"/>
      <c r="C79" s="68" t="s">
        <v>113</v>
      </c>
      <c r="D79" s="35"/>
      <c r="E79" s="35"/>
      <c r="F79" s="195" t="str">
        <f>F7</f>
        <v>SO 05 - Kanalizace silážních šťáv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23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25</v>
      </c>
      <c r="L81" s="35"/>
      <c r="M81" s="250" t="str">
        <f>IF(O9="","",O9)</f>
        <v>18. 12. 2017</v>
      </c>
      <c r="N81" s="250"/>
      <c r="O81" s="250"/>
      <c r="P81" s="250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29" t="s">
        <v>27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13" t="str">
        <f>E18</f>
        <v xml:space="preserve"> </v>
      </c>
      <c r="N83" s="213"/>
      <c r="O83" s="213"/>
      <c r="P83" s="213"/>
      <c r="Q83" s="213"/>
      <c r="R83" s="36"/>
    </row>
    <row r="84" spans="2:47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5" t="s">
        <v>117</v>
      </c>
      <c r="D86" s="256"/>
      <c r="E86" s="256"/>
      <c r="F86" s="256"/>
      <c r="G86" s="256"/>
      <c r="H86" s="113"/>
      <c r="I86" s="113"/>
      <c r="J86" s="113"/>
      <c r="K86" s="113"/>
      <c r="L86" s="113"/>
      <c r="M86" s="113"/>
      <c r="N86" s="255" t="s">
        <v>118</v>
      </c>
      <c r="O86" s="256"/>
      <c r="P86" s="256"/>
      <c r="Q86" s="256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119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77">
        <f>N122</f>
        <v>0</v>
      </c>
      <c r="O88" s="251"/>
      <c r="P88" s="251"/>
      <c r="Q88" s="251"/>
      <c r="R88" s="36"/>
      <c r="AU88" s="18" t="s">
        <v>120</v>
      </c>
    </row>
    <row r="89" spans="2:47" s="6" customFormat="1" ht="24.95" customHeight="1">
      <c r="B89" s="122"/>
      <c r="C89" s="123"/>
      <c r="D89" s="124" t="s">
        <v>121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29">
        <f>N123</f>
        <v>0</v>
      </c>
      <c r="O89" s="254"/>
      <c r="P89" s="254"/>
      <c r="Q89" s="254"/>
      <c r="R89" s="125"/>
    </row>
    <row r="90" spans="2:47" s="7" customFormat="1" ht="19.899999999999999" customHeight="1">
      <c r="B90" s="126"/>
      <c r="C90" s="127"/>
      <c r="D90" s="101" t="s">
        <v>122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84">
        <f>N124</f>
        <v>0</v>
      </c>
      <c r="O90" s="253"/>
      <c r="P90" s="253"/>
      <c r="Q90" s="253"/>
      <c r="R90" s="128"/>
    </row>
    <row r="91" spans="2:47" s="7" customFormat="1" ht="19.899999999999999" customHeight="1">
      <c r="B91" s="126"/>
      <c r="C91" s="127"/>
      <c r="D91" s="101" t="s">
        <v>125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84">
        <f>N137</f>
        <v>0</v>
      </c>
      <c r="O91" s="253"/>
      <c r="P91" s="253"/>
      <c r="Q91" s="253"/>
      <c r="R91" s="128"/>
    </row>
    <row r="92" spans="2:47" s="7" customFormat="1" ht="19.899999999999999" customHeight="1">
      <c r="B92" s="126"/>
      <c r="C92" s="127"/>
      <c r="D92" s="101" t="s">
        <v>126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84">
        <f>N139</f>
        <v>0</v>
      </c>
      <c r="O92" s="253"/>
      <c r="P92" s="253"/>
      <c r="Q92" s="253"/>
      <c r="R92" s="128"/>
    </row>
    <row r="93" spans="2:47" s="7" customFormat="1" ht="19.899999999999999" customHeight="1">
      <c r="B93" s="126"/>
      <c r="C93" s="127"/>
      <c r="D93" s="101" t="s">
        <v>127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84">
        <f>N141</f>
        <v>0</v>
      </c>
      <c r="O93" s="253"/>
      <c r="P93" s="253"/>
      <c r="Q93" s="253"/>
      <c r="R93" s="128"/>
    </row>
    <row r="94" spans="2:47" s="7" customFormat="1" ht="19.899999999999999" customHeight="1">
      <c r="B94" s="126"/>
      <c r="C94" s="127"/>
      <c r="D94" s="101" t="s">
        <v>130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84">
        <f>N144</f>
        <v>0</v>
      </c>
      <c r="O94" s="253"/>
      <c r="P94" s="253"/>
      <c r="Q94" s="253"/>
      <c r="R94" s="128"/>
    </row>
    <row r="95" spans="2:47" s="6" customFormat="1" ht="21.75" customHeight="1">
      <c r="B95" s="122"/>
      <c r="C95" s="123"/>
      <c r="D95" s="124" t="s">
        <v>138</v>
      </c>
      <c r="E95" s="123"/>
      <c r="F95" s="123"/>
      <c r="G95" s="123"/>
      <c r="H95" s="123"/>
      <c r="I95" s="123"/>
      <c r="J95" s="123"/>
      <c r="K95" s="123"/>
      <c r="L95" s="123"/>
      <c r="M95" s="123"/>
      <c r="N95" s="228">
        <f>N146</f>
        <v>0</v>
      </c>
      <c r="O95" s="254"/>
      <c r="P95" s="254"/>
      <c r="Q95" s="254"/>
      <c r="R95" s="125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65" s="1" customFormat="1" ht="29.25" customHeight="1">
      <c r="B97" s="34"/>
      <c r="C97" s="121" t="s">
        <v>139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1">
        <f>ROUND(N98+N99+N100+N101+N102+N103,2)</f>
        <v>0</v>
      </c>
      <c r="O97" s="252"/>
      <c r="P97" s="252"/>
      <c r="Q97" s="252"/>
      <c r="R97" s="36"/>
      <c r="T97" s="129"/>
      <c r="U97" s="130" t="s">
        <v>39</v>
      </c>
    </row>
    <row r="98" spans="2:65" s="1" customFormat="1" ht="18" customHeight="1">
      <c r="B98" s="131"/>
      <c r="C98" s="132"/>
      <c r="D98" s="181" t="s">
        <v>140</v>
      </c>
      <c r="E98" s="245"/>
      <c r="F98" s="245"/>
      <c r="G98" s="245"/>
      <c r="H98" s="245"/>
      <c r="I98" s="132"/>
      <c r="J98" s="132"/>
      <c r="K98" s="132"/>
      <c r="L98" s="132"/>
      <c r="M98" s="132"/>
      <c r="N98" s="183">
        <f>ROUND(N88*T98,2)</f>
        <v>0</v>
      </c>
      <c r="O98" s="246"/>
      <c r="P98" s="246"/>
      <c r="Q98" s="246"/>
      <c r="R98" s="134"/>
      <c r="S98" s="135"/>
      <c r="T98" s="136"/>
      <c r="U98" s="137" t="s">
        <v>40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141</v>
      </c>
      <c r="AZ98" s="135"/>
      <c r="BA98" s="135"/>
      <c r="BB98" s="135"/>
      <c r="BC98" s="135"/>
      <c r="BD98" s="135"/>
      <c r="BE98" s="139">
        <f t="shared" ref="BE98:BE103" si="0">IF(U98="základní",N98,0)</f>
        <v>0</v>
      </c>
      <c r="BF98" s="139">
        <f t="shared" ref="BF98:BF103" si="1">IF(U98="snížená",N98,0)</f>
        <v>0</v>
      </c>
      <c r="BG98" s="139">
        <f t="shared" ref="BG98:BG103" si="2">IF(U98="zákl. přenesená",N98,0)</f>
        <v>0</v>
      </c>
      <c r="BH98" s="139">
        <f t="shared" ref="BH98:BH103" si="3">IF(U98="sníž. přenesená",N98,0)</f>
        <v>0</v>
      </c>
      <c r="BI98" s="139">
        <f t="shared" ref="BI98:BI103" si="4">IF(U98="nulová",N98,0)</f>
        <v>0</v>
      </c>
      <c r="BJ98" s="138" t="s">
        <v>83</v>
      </c>
      <c r="BK98" s="135"/>
      <c r="BL98" s="135"/>
      <c r="BM98" s="135"/>
    </row>
    <row r="99" spans="2:65" s="1" customFormat="1" ht="18" customHeight="1">
      <c r="B99" s="131"/>
      <c r="C99" s="132"/>
      <c r="D99" s="181" t="s">
        <v>142</v>
      </c>
      <c r="E99" s="245"/>
      <c r="F99" s="245"/>
      <c r="G99" s="245"/>
      <c r="H99" s="245"/>
      <c r="I99" s="132"/>
      <c r="J99" s="132"/>
      <c r="K99" s="132"/>
      <c r="L99" s="132"/>
      <c r="M99" s="132"/>
      <c r="N99" s="183">
        <f>ROUND(N88*T99,2)</f>
        <v>0</v>
      </c>
      <c r="O99" s="246"/>
      <c r="P99" s="246"/>
      <c r="Q99" s="246"/>
      <c r="R99" s="134"/>
      <c r="S99" s="135"/>
      <c r="T99" s="136"/>
      <c r="U99" s="137" t="s">
        <v>40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141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83</v>
      </c>
      <c r="BK99" s="135"/>
      <c r="BL99" s="135"/>
      <c r="BM99" s="135"/>
    </row>
    <row r="100" spans="2:65" s="1" customFormat="1" ht="18" customHeight="1">
      <c r="B100" s="131"/>
      <c r="C100" s="132"/>
      <c r="D100" s="181" t="s">
        <v>143</v>
      </c>
      <c r="E100" s="245"/>
      <c r="F100" s="245"/>
      <c r="G100" s="245"/>
      <c r="H100" s="245"/>
      <c r="I100" s="132"/>
      <c r="J100" s="132"/>
      <c r="K100" s="132"/>
      <c r="L100" s="132"/>
      <c r="M100" s="132"/>
      <c r="N100" s="183">
        <f>ROUND(N88*T100,2)</f>
        <v>0</v>
      </c>
      <c r="O100" s="246"/>
      <c r="P100" s="246"/>
      <c r="Q100" s="246"/>
      <c r="R100" s="134"/>
      <c r="S100" s="135"/>
      <c r="T100" s="136"/>
      <c r="U100" s="137" t="s">
        <v>40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141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83</v>
      </c>
      <c r="BK100" s="135"/>
      <c r="BL100" s="135"/>
      <c r="BM100" s="135"/>
    </row>
    <row r="101" spans="2:65" s="1" customFormat="1" ht="18" customHeight="1">
      <c r="B101" s="131"/>
      <c r="C101" s="132"/>
      <c r="D101" s="181" t="s">
        <v>144</v>
      </c>
      <c r="E101" s="245"/>
      <c r="F101" s="245"/>
      <c r="G101" s="245"/>
      <c r="H101" s="245"/>
      <c r="I101" s="132"/>
      <c r="J101" s="132"/>
      <c r="K101" s="132"/>
      <c r="L101" s="132"/>
      <c r="M101" s="132"/>
      <c r="N101" s="183">
        <f>ROUND(N88*T101,2)</f>
        <v>0</v>
      </c>
      <c r="O101" s="246"/>
      <c r="P101" s="246"/>
      <c r="Q101" s="246"/>
      <c r="R101" s="134"/>
      <c r="S101" s="135"/>
      <c r="T101" s="136"/>
      <c r="U101" s="137" t="s">
        <v>40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141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83</v>
      </c>
      <c r="BK101" s="135"/>
      <c r="BL101" s="135"/>
      <c r="BM101" s="135"/>
    </row>
    <row r="102" spans="2:65" s="1" customFormat="1" ht="18" customHeight="1">
      <c r="B102" s="131"/>
      <c r="C102" s="132"/>
      <c r="D102" s="181" t="s">
        <v>145</v>
      </c>
      <c r="E102" s="245"/>
      <c r="F102" s="245"/>
      <c r="G102" s="245"/>
      <c r="H102" s="245"/>
      <c r="I102" s="132"/>
      <c r="J102" s="132"/>
      <c r="K102" s="132"/>
      <c r="L102" s="132"/>
      <c r="M102" s="132"/>
      <c r="N102" s="183">
        <f>ROUND(N88*T102,2)</f>
        <v>0</v>
      </c>
      <c r="O102" s="246"/>
      <c r="P102" s="246"/>
      <c r="Q102" s="246"/>
      <c r="R102" s="134"/>
      <c r="S102" s="135"/>
      <c r="T102" s="136"/>
      <c r="U102" s="137" t="s">
        <v>40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141</v>
      </c>
      <c r="AZ102" s="135"/>
      <c r="BA102" s="135"/>
      <c r="BB102" s="135"/>
      <c r="BC102" s="135"/>
      <c r="BD102" s="135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83</v>
      </c>
      <c r="BK102" s="135"/>
      <c r="BL102" s="135"/>
      <c r="BM102" s="135"/>
    </row>
    <row r="103" spans="2:65" s="1" customFormat="1" ht="18" customHeight="1">
      <c r="B103" s="131"/>
      <c r="C103" s="132"/>
      <c r="D103" s="133" t="s">
        <v>146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183">
        <f>ROUND(N88*T103,2)</f>
        <v>0</v>
      </c>
      <c r="O103" s="246"/>
      <c r="P103" s="246"/>
      <c r="Q103" s="246"/>
      <c r="R103" s="134"/>
      <c r="S103" s="135"/>
      <c r="T103" s="140"/>
      <c r="U103" s="141" t="s">
        <v>40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8" t="s">
        <v>147</v>
      </c>
      <c r="AZ103" s="135"/>
      <c r="BA103" s="135"/>
      <c r="BB103" s="135"/>
      <c r="BC103" s="135"/>
      <c r="BD103" s="135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83</v>
      </c>
      <c r="BK103" s="135"/>
      <c r="BL103" s="135"/>
      <c r="BM103" s="135"/>
    </row>
    <row r="104" spans="2:65" s="1" customForma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2" t="s">
        <v>105</v>
      </c>
      <c r="D105" s="113"/>
      <c r="E105" s="113"/>
      <c r="F105" s="113"/>
      <c r="G105" s="113"/>
      <c r="H105" s="113"/>
      <c r="I105" s="113"/>
      <c r="J105" s="113"/>
      <c r="K105" s="113"/>
      <c r="L105" s="178">
        <f>ROUND(SUM(N88+N97),2)</f>
        <v>0</v>
      </c>
      <c r="M105" s="178"/>
      <c r="N105" s="178"/>
      <c r="O105" s="178"/>
      <c r="P105" s="178"/>
      <c r="Q105" s="178"/>
      <c r="R105" s="36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193" t="s">
        <v>148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29" t="s">
        <v>19</v>
      </c>
      <c r="D113" s="35"/>
      <c r="E113" s="35"/>
      <c r="F113" s="248" t="str">
        <f>F6</f>
        <v>Košetice - silážní žlab</v>
      </c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35"/>
      <c r="R113" s="36"/>
    </row>
    <row r="114" spans="2:65" s="1" customFormat="1" ht="36.950000000000003" customHeight="1">
      <c r="B114" s="34"/>
      <c r="C114" s="68" t="s">
        <v>113</v>
      </c>
      <c r="D114" s="35"/>
      <c r="E114" s="35"/>
      <c r="F114" s="195" t="str">
        <f>F7</f>
        <v>SO 05 - Kanalizace silážních šťáv</v>
      </c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8" customHeight="1">
      <c r="B116" s="34"/>
      <c r="C116" s="29" t="s">
        <v>23</v>
      </c>
      <c r="D116" s="35"/>
      <c r="E116" s="35"/>
      <c r="F116" s="27" t="str">
        <f>F9</f>
        <v xml:space="preserve"> </v>
      </c>
      <c r="G116" s="35"/>
      <c r="H116" s="35"/>
      <c r="I116" s="35"/>
      <c r="J116" s="35"/>
      <c r="K116" s="29" t="s">
        <v>25</v>
      </c>
      <c r="L116" s="35"/>
      <c r="M116" s="250" t="str">
        <f>IF(O9="","",O9)</f>
        <v>18. 12. 2017</v>
      </c>
      <c r="N116" s="250"/>
      <c r="O116" s="250"/>
      <c r="P116" s="250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 ht="15">
      <c r="B118" s="34"/>
      <c r="C118" s="29" t="s">
        <v>27</v>
      </c>
      <c r="D118" s="35"/>
      <c r="E118" s="35"/>
      <c r="F118" s="27" t="str">
        <f>E12</f>
        <v xml:space="preserve"> </v>
      </c>
      <c r="G118" s="35"/>
      <c r="H118" s="35"/>
      <c r="I118" s="35"/>
      <c r="J118" s="35"/>
      <c r="K118" s="29" t="s">
        <v>32</v>
      </c>
      <c r="L118" s="35"/>
      <c r="M118" s="213" t="str">
        <f>E18</f>
        <v xml:space="preserve"> </v>
      </c>
      <c r="N118" s="213"/>
      <c r="O118" s="213"/>
      <c r="P118" s="213"/>
      <c r="Q118" s="213"/>
      <c r="R118" s="36"/>
    </row>
    <row r="119" spans="2:65" s="1" customFormat="1" ht="14.45" customHeight="1">
      <c r="B119" s="34"/>
      <c r="C119" s="29" t="s">
        <v>30</v>
      </c>
      <c r="D119" s="35"/>
      <c r="E119" s="35"/>
      <c r="F119" s="27" t="str">
        <f>IF(E15="","",E15)</f>
        <v>Vyplň údaj</v>
      </c>
      <c r="G119" s="35"/>
      <c r="H119" s="35"/>
      <c r="I119" s="35"/>
      <c r="J119" s="35"/>
      <c r="K119" s="29" t="s">
        <v>34</v>
      </c>
      <c r="L119" s="35"/>
      <c r="M119" s="213" t="str">
        <f>E21</f>
        <v xml:space="preserve"> </v>
      </c>
      <c r="N119" s="213"/>
      <c r="O119" s="213"/>
      <c r="P119" s="213"/>
      <c r="Q119" s="213"/>
      <c r="R119" s="36"/>
    </row>
    <row r="120" spans="2:65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8" customFormat="1" ht="29.25" customHeight="1">
      <c r="B121" s="142"/>
      <c r="C121" s="143" t="s">
        <v>149</v>
      </c>
      <c r="D121" s="144" t="s">
        <v>150</v>
      </c>
      <c r="E121" s="144" t="s">
        <v>57</v>
      </c>
      <c r="F121" s="243" t="s">
        <v>151</v>
      </c>
      <c r="G121" s="243"/>
      <c r="H121" s="243"/>
      <c r="I121" s="243"/>
      <c r="J121" s="144" t="s">
        <v>152</v>
      </c>
      <c r="K121" s="144" t="s">
        <v>153</v>
      </c>
      <c r="L121" s="243" t="s">
        <v>154</v>
      </c>
      <c r="M121" s="243"/>
      <c r="N121" s="243" t="s">
        <v>118</v>
      </c>
      <c r="O121" s="243"/>
      <c r="P121" s="243"/>
      <c r="Q121" s="244"/>
      <c r="R121" s="145"/>
      <c r="T121" s="75" t="s">
        <v>155</v>
      </c>
      <c r="U121" s="76" t="s">
        <v>39</v>
      </c>
      <c r="V121" s="76" t="s">
        <v>156</v>
      </c>
      <c r="W121" s="76" t="s">
        <v>157</v>
      </c>
      <c r="X121" s="76" t="s">
        <v>158</v>
      </c>
      <c r="Y121" s="76" t="s">
        <v>159</v>
      </c>
      <c r="Z121" s="76" t="s">
        <v>160</v>
      </c>
      <c r="AA121" s="77" t="s">
        <v>161</v>
      </c>
    </row>
    <row r="122" spans="2:65" s="1" customFormat="1" ht="29.25" customHeight="1">
      <c r="B122" s="34"/>
      <c r="C122" s="79" t="s">
        <v>115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26">
        <f>BK122</f>
        <v>0</v>
      </c>
      <c r="O122" s="227"/>
      <c r="P122" s="227"/>
      <c r="Q122" s="227"/>
      <c r="R122" s="36"/>
      <c r="T122" s="78"/>
      <c r="U122" s="50"/>
      <c r="V122" s="50"/>
      <c r="W122" s="146">
        <f>W123+W146</f>
        <v>0</v>
      </c>
      <c r="X122" s="50"/>
      <c r="Y122" s="146">
        <f>Y123+Y146</f>
        <v>55.686</v>
      </c>
      <c r="Z122" s="50"/>
      <c r="AA122" s="147">
        <f>AA123+AA146</f>
        <v>0</v>
      </c>
      <c r="AT122" s="18" t="s">
        <v>74</v>
      </c>
      <c r="AU122" s="18" t="s">
        <v>120</v>
      </c>
      <c r="BK122" s="148">
        <f>BK123+BK146</f>
        <v>0</v>
      </c>
    </row>
    <row r="123" spans="2:65" s="9" customFormat="1" ht="37.35" customHeight="1">
      <c r="B123" s="149"/>
      <c r="C123" s="150"/>
      <c r="D123" s="151" t="s">
        <v>121</v>
      </c>
      <c r="E123" s="151"/>
      <c r="F123" s="151"/>
      <c r="G123" s="151"/>
      <c r="H123" s="151"/>
      <c r="I123" s="151"/>
      <c r="J123" s="151"/>
      <c r="K123" s="151"/>
      <c r="L123" s="151"/>
      <c r="M123" s="151"/>
      <c r="N123" s="228">
        <f>BK123</f>
        <v>0</v>
      </c>
      <c r="O123" s="229"/>
      <c r="P123" s="229"/>
      <c r="Q123" s="229"/>
      <c r="R123" s="152"/>
      <c r="T123" s="153"/>
      <c r="U123" s="150"/>
      <c r="V123" s="150"/>
      <c r="W123" s="154">
        <f>W124+W137+W139+W141+W144</f>
        <v>0</v>
      </c>
      <c r="X123" s="150"/>
      <c r="Y123" s="154">
        <f>Y124+Y137+Y139+Y141+Y144</f>
        <v>55.686</v>
      </c>
      <c r="Z123" s="150"/>
      <c r="AA123" s="155">
        <f>AA124+AA137+AA139+AA141+AA144</f>
        <v>0</v>
      </c>
      <c r="AR123" s="156" t="s">
        <v>83</v>
      </c>
      <c r="AT123" s="157" t="s">
        <v>74</v>
      </c>
      <c r="AU123" s="157" t="s">
        <v>75</v>
      </c>
      <c r="AY123" s="156" t="s">
        <v>162</v>
      </c>
      <c r="BK123" s="158">
        <f>BK124+BK137+BK139+BK141+BK144</f>
        <v>0</v>
      </c>
    </row>
    <row r="124" spans="2:65" s="9" customFormat="1" ht="19.899999999999999" customHeight="1">
      <c r="B124" s="149"/>
      <c r="C124" s="150"/>
      <c r="D124" s="159" t="s">
        <v>122</v>
      </c>
      <c r="E124" s="159"/>
      <c r="F124" s="159"/>
      <c r="G124" s="159"/>
      <c r="H124" s="159"/>
      <c r="I124" s="159"/>
      <c r="J124" s="159"/>
      <c r="K124" s="159"/>
      <c r="L124" s="159"/>
      <c r="M124" s="159"/>
      <c r="N124" s="230">
        <f>BK124</f>
        <v>0</v>
      </c>
      <c r="O124" s="231"/>
      <c r="P124" s="231"/>
      <c r="Q124" s="231"/>
      <c r="R124" s="152"/>
      <c r="T124" s="153"/>
      <c r="U124" s="150"/>
      <c r="V124" s="150"/>
      <c r="W124" s="154">
        <f>SUM(W125:W136)</f>
        <v>0</v>
      </c>
      <c r="X124" s="150"/>
      <c r="Y124" s="154">
        <f>SUM(Y125:Y136)</f>
        <v>39.840000000000003</v>
      </c>
      <c r="Z124" s="150"/>
      <c r="AA124" s="155">
        <f>SUM(AA125:AA136)</f>
        <v>0</v>
      </c>
      <c r="AR124" s="156" t="s">
        <v>83</v>
      </c>
      <c r="AT124" s="157" t="s">
        <v>74</v>
      </c>
      <c r="AU124" s="157" t="s">
        <v>83</v>
      </c>
      <c r="AY124" s="156" t="s">
        <v>162</v>
      </c>
      <c r="BK124" s="158">
        <f>SUM(BK125:BK136)</f>
        <v>0</v>
      </c>
    </row>
    <row r="125" spans="2:65" s="1" customFormat="1" ht="25.5" customHeight="1">
      <c r="B125" s="131"/>
      <c r="C125" s="160" t="s">
        <v>267</v>
      </c>
      <c r="D125" s="160" t="s">
        <v>164</v>
      </c>
      <c r="E125" s="161" t="s">
        <v>529</v>
      </c>
      <c r="F125" s="238" t="s">
        <v>530</v>
      </c>
      <c r="G125" s="238"/>
      <c r="H125" s="238"/>
      <c r="I125" s="238"/>
      <c r="J125" s="162" t="s">
        <v>177</v>
      </c>
      <c r="K125" s="163">
        <v>37.332000000000001</v>
      </c>
      <c r="L125" s="224">
        <v>0</v>
      </c>
      <c r="M125" s="224"/>
      <c r="N125" s="239">
        <f t="shared" ref="N125:N136" si="5">ROUND(L125*K125,2)</f>
        <v>0</v>
      </c>
      <c r="O125" s="239"/>
      <c r="P125" s="239"/>
      <c r="Q125" s="239"/>
      <c r="R125" s="134"/>
      <c r="T125" s="164" t="s">
        <v>5</v>
      </c>
      <c r="U125" s="43" t="s">
        <v>40</v>
      </c>
      <c r="V125" s="35"/>
      <c r="W125" s="165">
        <f t="shared" ref="W125:W136" si="6">V125*K125</f>
        <v>0</v>
      </c>
      <c r="X125" s="165">
        <v>0</v>
      </c>
      <c r="Y125" s="165">
        <f t="shared" ref="Y125:Y136" si="7">X125*K125</f>
        <v>0</v>
      </c>
      <c r="Z125" s="165">
        <v>0</v>
      </c>
      <c r="AA125" s="166">
        <f t="shared" ref="AA125:AA136" si="8">Z125*K125</f>
        <v>0</v>
      </c>
      <c r="AR125" s="18" t="s">
        <v>168</v>
      </c>
      <c r="AT125" s="18" t="s">
        <v>164</v>
      </c>
      <c r="AU125" s="18" t="s">
        <v>111</v>
      </c>
      <c r="AY125" s="18" t="s">
        <v>162</v>
      </c>
      <c r="BE125" s="105">
        <f t="shared" ref="BE125:BE136" si="9">IF(U125="základní",N125,0)</f>
        <v>0</v>
      </c>
      <c r="BF125" s="105">
        <f t="shared" ref="BF125:BF136" si="10">IF(U125="snížená",N125,0)</f>
        <v>0</v>
      </c>
      <c r="BG125" s="105">
        <f t="shared" ref="BG125:BG136" si="11">IF(U125="zákl. přenesená",N125,0)</f>
        <v>0</v>
      </c>
      <c r="BH125" s="105">
        <f t="shared" ref="BH125:BH136" si="12">IF(U125="sníž. přenesená",N125,0)</f>
        <v>0</v>
      </c>
      <c r="BI125" s="105">
        <f t="shared" ref="BI125:BI136" si="13">IF(U125="nulová",N125,0)</f>
        <v>0</v>
      </c>
      <c r="BJ125" s="18" t="s">
        <v>83</v>
      </c>
      <c r="BK125" s="105">
        <f t="shared" ref="BK125:BK136" si="14">ROUND(L125*K125,2)</f>
        <v>0</v>
      </c>
      <c r="BL125" s="18" t="s">
        <v>168</v>
      </c>
      <c r="BM125" s="18" t="s">
        <v>578</v>
      </c>
    </row>
    <row r="126" spans="2:65" s="1" customFormat="1" ht="25.5" customHeight="1">
      <c r="B126" s="131"/>
      <c r="C126" s="160" t="s">
        <v>271</v>
      </c>
      <c r="D126" s="160" t="s">
        <v>164</v>
      </c>
      <c r="E126" s="161" t="s">
        <v>532</v>
      </c>
      <c r="F126" s="238" t="s">
        <v>533</v>
      </c>
      <c r="G126" s="238"/>
      <c r="H126" s="238"/>
      <c r="I126" s="238"/>
      <c r="J126" s="162" t="s">
        <v>177</v>
      </c>
      <c r="K126" s="163">
        <v>37.332000000000001</v>
      </c>
      <c r="L126" s="224">
        <v>0</v>
      </c>
      <c r="M126" s="224"/>
      <c r="N126" s="239">
        <f t="shared" si="5"/>
        <v>0</v>
      </c>
      <c r="O126" s="239"/>
      <c r="P126" s="239"/>
      <c r="Q126" s="239"/>
      <c r="R126" s="134"/>
      <c r="T126" s="164" t="s">
        <v>5</v>
      </c>
      <c r="U126" s="43" t="s">
        <v>40</v>
      </c>
      <c r="V126" s="35"/>
      <c r="W126" s="165">
        <f t="shared" si="6"/>
        <v>0</v>
      </c>
      <c r="X126" s="165">
        <v>0</v>
      </c>
      <c r="Y126" s="165">
        <f t="shared" si="7"/>
        <v>0</v>
      </c>
      <c r="Z126" s="165">
        <v>0</v>
      </c>
      <c r="AA126" s="166">
        <f t="shared" si="8"/>
        <v>0</v>
      </c>
      <c r="AR126" s="18" t="s">
        <v>168</v>
      </c>
      <c r="AT126" s="18" t="s">
        <v>164</v>
      </c>
      <c r="AU126" s="18" t="s">
        <v>111</v>
      </c>
      <c r="AY126" s="18" t="s">
        <v>162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8" t="s">
        <v>83</v>
      </c>
      <c r="BK126" s="105">
        <f t="shared" si="14"/>
        <v>0</v>
      </c>
      <c r="BL126" s="18" t="s">
        <v>168</v>
      </c>
      <c r="BM126" s="18" t="s">
        <v>579</v>
      </c>
    </row>
    <row r="127" spans="2:65" s="1" customFormat="1" ht="25.5" customHeight="1">
      <c r="B127" s="131"/>
      <c r="C127" s="160" t="s">
        <v>192</v>
      </c>
      <c r="D127" s="160" t="s">
        <v>164</v>
      </c>
      <c r="E127" s="161" t="s">
        <v>189</v>
      </c>
      <c r="F127" s="238" t="s">
        <v>190</v>
      </c>
      <c r="G127" s="238"/>
      <c r="H127" s="238"/>
      <c r="I127" s="238"/>
      <c r="J127" s="162" t="s">
        <v>177</v>
      </c>
      <c r="K127" s="163">
        <v>26.856000000000002</v>
      </c>
      <c r="L127" s="224">
        <v>0</v>
      </c>
      <c r="M127" s="224"/>
      <c r="N127" s="239">
        <f t="shared" si="5"/>
        <v>0</v>
      </c>
      <c r="O127" s="239"/>
      <c r="P127" s="239"/>
      <c r="Q127" s="239"/>
      <c r="R127" s="134"/>
      <c r="T127" s="164" t="s">
        <v>5</v>
      </c>
      <c r="U127" s="43" t="s">
        <v>40</v>
      </c>
      <c r="V127" s="35"/>
      <c r="W127" s="165">
        <f t="shared" si="6"/>
        <v>0</v>
      </c>
      <c r="X127" s="165">
        <v>0</v>
      </c>
      <c r="Y127" s="165">
        <f t="shared" si="7"/>
        <v>0</v>
      </c>
      <c r="Z127" s="165">
        <v>0</v>
      </c>
      <c r="AA127" s="166">
        <f t="shared" si="8"/>
        <v>0</v>
      </c>
      <c r="AR127" s="18" t="s">
        <v>168</v>
      </c>
      <c r="AT127" s="18" t="s">
        <v>164</v>
      </c>
      <c r="AU127" s="18" t="s">
        <v>111</v>
      </c>
      <c r="AY127" s="18" t="s">
        <v>162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8" t="s">
        <v>83</v>
      </c>
      <c r="BK127" s="105">
        <f t="shared" si="14"/>
        <v>0</v>
      </c>
      <c r="BL127" s="18" t="s">
        <v>168</v>
      </c>
      <c r="BM127" s="18" t="s">
        <v>580</v>
      </c>
    </row>
    <row r="128" spans="2:65" s="1" customFormat="1" ht="25.5" customHeight="1">
      <c r="B128" s="131"/>
      <c r="C128" s="160" t="s">
        <v>200</v>
      </c>
      <c r="D128" s="160" t="s">
        <v>164</v>
      </c>
      <c r="E128" s="161" t="s">
        <v>193</v>
      </c>
      <c r="F128" s="238" t="s">
        <v>194</v>
      </c>
      <c r="G128" s="238"/>
      <c r="H128" s="238"/>
      <c r="I128" s="238"/>
      <c r="J128" s="162" t="s">
        <v>177</v>
      </c>
      <c r="K128" s="163">
        <v>23.904</v>
      </c>
      <c r="L128" s="224">
        <v>0</v>
      </c>
      <c r="M128" s="224"/>
      <c r="N128" s="239">
        <f t="shared" si="5"/>
        <v>0</v>
      </c>
      <c r="O128" s="239"/>
      <c r="P128" s="239"/>
      <c r="Q128" s="239"/>
      <c r="R128" s="134"/>
      <c r="T128" s="164" t="s">
        <v>5</v>
      </c>
      <c r="U128" s="43" t="s">
        <v>40</v>
      </c>
      <c r="V128" s="35"/>
      <c r="W128" s="165">
        <f t="shared" si="6"/>
        <v>0</v>
      </c>
      <c r="X128" s="165">
        <v>0</v>
      </c>
      <c r="Y128" s="165">
        <f t="shared" si="7"/>
        <v>0</v>
      </c>
      <c r="Z128" s="165">
        <v>0</v>
      </c>
      <c r="AA128" s="166">
        <f t="shared" si="8"/>
        <v>0</v>
      </c>
      <c r="AR128" s="18" t="s">
        <v>168</v>
      </c>
      <c r="AT128" s="18" t="s">
        <v>164</v>
      </c>
      <c r="AU128" s="18" t="s">
        <v>111</v>
      </c>
      <c r="AY128" s="18" t="s">
        <v>162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83</v>
      </c>
      <c r="BK128" s="105">
        <f t="shared" si="14"/>
        <v>0</v>
      </c>
      <c r="BL128" s="18" t="s">
        <v>168</v>
      </c>
      <c r="BM128" s="18" t="s">
        <v>581</v>
      </c>
    </row>
    <row r="129" spans="2:65" s="1" customFormat="1" ht="38.25" customHeight="1">
      <c r="B129" s="131"/>
      <c r="C129" s="160" t="s">
        <v>204</v>
      </c>
      <c r="D129" s="160" t="s">
        <v>164</v>
      </c>
      <c r="E129" s="161" t="s">
        <v>197</v>
      </c>
      <c r="F129" s="238" t="s">
        <v>198</v>
      </c>
      <c r="G129" s="238"/>
      <c r="H129" s="238"/>
      <c r="I129" s="238"/>
      <c r="J129" s="162" t="s">
        <v>177</v>
      </c>
      <c r="K129" s="163">
        <v>239.04</v>
      </c>
      <c r="L129" s="224">
        <v>0</v>
      </c>
      <c r="M129" s="224"/>
      <c r="N129" s="239">
        <f t="shared" si="5"/>
        <v>0</v>
      </c>
      <c r="O129" s="239"/>
      <c r="P129" s="239"/>
      <c r="Q129" s="239"/>
      <c r="R129" s="134"/>
      <c r="T129" s="164" t="s">
        <v>5</v>
      </c>
      <c r="U129" s="43" t="s">
        <v>40</v>
      </c>
      <c r="V129" s="35"/>
      <c r="W129" s="165">
        <f t="shared" si="6"/>
        <v>0</v>
      </c>
      <c r="X129" s="165">
        <v>0</v>
      </c>
      <c r="Y129" s="165">
        <f t="shared" si="7"/>
        <v>0</v>
      </c>
      <c r="Z129" s="165">
        <v>0</v>
      </c>
      <c r="AA129" s="166">
        <f t="shared" si="8"/>
        <v>0</v>
      </c>
      <c r="AR129" s="18" t="s">
        <v>168</v>
      </c>
      <c r="AT129" s="18" t="s">
        <v>164</v>
      </c>
      <c r="AU129" s="18" t="s">
        <v>111</v>
      </c>
      <c r="AY129" s="18" t="s">
        <v>162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83</v>
      </c>
      <c r="BK129" s="105">
        <f t="shared" si="14"/>
        <v>0</v>
      </c>
      <c r="BL129" s="18" t="s">
        <v>168</v>
      </c>
      <c r="BM129" s="18" t="s">
        <v>582</v>
      </c>
    </row>
    <row r="130" spans="2:65" s="1" customFormat="1" ht="25.5" customHeight="1">
      <c r="B130" s="131"/>
      <c r="C130" s="160" t="s">
        <v>208</v>
      </c>
      <c r="D130" s="160" t="s">
        <v>164</v>
      </c>
      <c r="E130" s="161" t="s">
        <v>201</v>
      </c>
      <c r="F130" s="238" t="s">
        <v>202</v>
      </c>
      <c r="G130" s="238"/>
      <c r="H130" s="238"/>
      <c r="I130" s="238"/>
      <c r="J130" s="162" t="s">
        <v>177</v>
      </c>
      <c r="K130" s="163">
        <v>13.428000000000001</v>
      </c>
      <c r="L130" s="224">
        <v>0</v>
      </c>
      <c r="M130" s="224"/>
      <c r="N130" s="239">
        <f t="shared" si="5"/>
        <v>0</v>
      </c>
      <c r="O130" s="239"/>
      <c r="P130" s="239"/>
      <c r="Q130" s="239"/>
      <c r="R130" s="134"/>
      <c r="T130" s="164" t="s">
        <v>5</v>
      </c>
      <c r="U130" s="43" t="s">
        <v>40</v>
      </c>
      <c r="V130" s="35"/>
      <c r="W130" s="165">
        <f t="shared" si="6"/>
        <v>0</v>
      </c>
      <c r="X130" s="165">
        <v>0</v>
      </c>
      <c r="Y130" s="165">
        <f t="shared" si="7"/>
        <v>0</v>
      </c>
      <c r="Z130" s="165">
        <v>0</v>
      </c>
      <c r="AA130" s="166">
        <f t="shared" si="8"/>
        <v>0</v>
      </c>
      <c r="AR130" s="18" t="s">
        <v>168</v>
      </c>
      <c r="AT130" s="18" t="s">
        <v>164</v>
      </c>
      <c r="AU130" s="18" t="s">
        <v>111</v>
      </c>
      <c r="AY130" s="18" t="s">
        <v>162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83</v>
      </c>
      <c r="BK130" s="105">
        <f t="shared" si="14"/>
        <v>0</v>
      </c>
      <c r="BL130" s="18" t="s">
        <v>168</v>
      </c>
      <c r="BM130" s="18" t="s">
        <v>583</v>
      </c>
    </row>
    <row r="131" spans="2:65" s="1" customFormat="1" ht="16.5" customHeight="1">
      <c r="B131" s="131"/>
      <c r="C131" s="160" t="s">
        <v>217</v>
      </c>
      <c r="D131" s="160" t="s">
        <v>164</v>
      </c>
      <c r="E131" s="161" t="s">
        <v>205</v>
      </c>
      <c r="F131" s="238" t="s">
        <v>206</v>
      </c>
      <c r="G131" s="238"/>
      <c r="H131" s="238"/>
      <c r="I131" s="238"/>
      <c r="J131" s="162" t="s">
        <v>177</v>
      </c>
      <c r="K131" s="163">
        <v>23.904</v>
      </c>
      <c r="L131" s="224">
        <v>0</v>
      </c>
      <c r="M131" s="224"/>
      <c r="N131" s="239">
        <f t="shared" si="5"/>
        <v>0</v>
      </c>
      <c r="O131" s="239"/>
      <c r="P131" s="239"/>
      <c r="Q131" s="239"/>
      <c r="R131" s="134"/>
      <c r="T131" s="164" t="s">
        <v>5</v>
      </c>
      <c r="U131" s="43" t="s">
        <v>40</v>
      </c>
      <c r="V131" s="35"/>
      <c r="W131" s="165">
        <f t="shared" si="6"/>
        <v>0</v>
      </c>
      <c r="X131" s="165">
        <v>0</v>
      </c>
      <c r="Y131" s="165">
        <f t="shared" si="7"/>
        <v>0</v>
      </c>
      <c r="Z131" s="165">
        <v>0</v>
      </c>
      <c r="AA131" s="166">
        <f t="shared" si="8"/>
        <v>0</v>
      </c>
      <c r="AR131" s="18" t="s">
        <v>168</v>
      </c>
      <c r="AT131" s="18" t="s">
        <v>164</v>
      </c>
      <c r="AU131" s="18" t="s">
        <v>111</v>
      </c>
      <c r="AY131" s="18" t="s">
        <v>162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83</v>
      </c>
      <c r="BK131" s="105">
        <f t="shared" si="14"/>
        <v>0</v>
      </c>
      <c r="BL131" s="18" t="s">
        <v>168</v>
      </c>
      <c r="BM131" s="18" t="s">
        <v>584</v>
      </c>
    </row>
    <row r="132" spans="2:65" s="1" customFormat="1" ht="25.5" customHeight="1">
      <c r="B132" s="131"/>
      <c r="C132" s="160" t="s">
        <v>239</v>
      </c>
      <c r="D132" s="160" t="s">
        <v>164</v>
      </c>
      <c r="E132" s="161" t="s">
        <v>209</v>
      </c>
      <c r="F132" s="238" t="s">
        <v>210</v>
      </c>
      <c r="G132" s="238"/>
      <c r="H132" s="238"/>
      <c r="I132" s="238"/>
      <c r="J132" s="162" t="s">
        <v>211</v>
      </c>
      <c r="K132" s="163">
        <v>43.027000000000001</v>
      </c>
      <c r="L132" s="224">
        <v>0</v>
      </c>
      <c r="M132" s="224"/>
      <c r="N132" s="239">
        <f t="shared" si="5"/>
        <v>0</v>
      </c>
      <c r="O132" s="239"/>
      <c r="P132" s="239"/>
      <c r="Q132" s="239"/>
      <c r="R132" s="134"/>
      <c r="T132" s="164" t="s">
        <v>5</v>
      </c>
      <c r="U132" s="43" t="s">
        <v>40</v>
      </c>
      <c r="V132" s="35"/>
      <c r="W132" s="165">
        <f t="shared" si="6"/>
        <v>0</v>
      </c>
      <c r="X132" s="165">
        <v>0</v>
      </c>
      <c r="Y132" s="165">
        <f t="shared" si="7"/>
        <v>0</v>
      </c>
      <c r="Z132" s="165">
        <v>0</v>
      </c>
      <c r="AA132" s="166">
        <f t="shared" si="8"/>
        <v>0</v>
      </c>
      <c r="AR132" s="18" t="s">
        <v>168</v>
      </c>
      <c r="AT132" s="18" t="s">
        <v>164</v>
      </c>
      <c r="AU132" s="18" t="s">
        <v>111</v>
      </c>
      <c r="AY132" s="18" t="s">
        <v>162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83</v>
      </c>
      <c r="BK132" s="105">
        <f t="shared" si="14"/>
        <v>0</v>
      </c>
      <c r="BL132" s="18" t="s">
        <v>168</v>
      </c>
      <c r="BM132" s="18" t="s">
        <v>585</v>
      </c>
    </row>
    <row r="133" spans="2:65" s="1" customFormat="1" ht="25.5" customHeight="1">
      <c r="B133" s="131"/>
      <c r="C133" s="160" t="s">
        <v>286</v>
      </c>
      <c r="D133" s="160" t="s">
        <v>164</v>
      </c>
      <c r="E133" s="161" t="s">
        <v>508</v>
      </c>
      <c r="F133" s="238" t="s">
        <v>509</v>
      </c>
      <c r="G133" s="238"/>
      <c r="H133" s="238"/>
      <c r="I133" s="238"/>
      <c r="J133" s="162" t="s">
        <v>177</v>
      </c>
      <c r="K133" s="163">
        <v>13.428000000000001</v>
      </c>
      <c r="L133" s="224">
        <v>0</v>
      </c>
      <c r="M133" s="224"/>
      <c r="N133" s="239">
        <f t="shared" si="5"/>
        <v>0</v>
      </c>
      <c r="O133" s="239"/>
      <c r="P133" s="239"/>
      <c r="Q133" s="239"/>
      <c r="R133" s="134"/>
      <c r="T133" s="164" t="s">
        <v>5</v>
      </c>
      <c r="U133" s="43" t="s">
        <v>40</v>
      </c>
      <c r="V133" s="35"/>
      <c r="W133" s="165">
        <f t="shared" si="6"/>
        <v>0</v>
      </c>
      <c r="X133" s="165">
        <v>0</v>
      </c>
      <c r="Y133" s="165">
        <f t="shared" si="7"/>
        <v>0</v>
      </c>
      <c r="Z133" s="165">
        <v>0</v>
      </c>
      <c r="AA133" s="166">
        <f t="shared" si="8"/>
        <v>0</v>
      </c>
      <c r="AR133" s="18" t="s">
        <v>168</v>
      </c>
      <c r="AT133" s="18" t="s">
        <v>164</v>
      </c>
      <c r="AU133" s="18" t="s">
        <v>111</v>
      </c>
      <c r="AY133" s="18" t="s">
        <v>162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83</v>
      </c>
      <c r="BK133" s="105">
        <f t="shared" si="14"/>
        <v>0</v>
      </c>
      <c r="BL133" s="18" t="s">
        <v>168</v>
      </c>
      <c r="BM133" s="18" t="s">
        <v>586</v>
      </c>
    </row>
    <row r="134" spans="2:65" s="1" customFormat="1" ht="25.5" customHeight="1">
      <c r="B134" s="131"/>
      <c r="C134" s="160" t="s">
        <v>11</v>
      </c>
      <c r="D134" s="160" t="s">
        <v>164</v>
      </c>
      <c r="E134" s="161" t="s">
        <v>542</v>
      </c>
      <c r="F134" s="238" t="s">
        <v>543</v>
      </c>
      <c r="G134" s="238"/>
      <c r="H134" s="238"/>
      <c r="I134" s="238"/>
      <c r="J134" s="162" t="s">
        <v>177</v>
      </c>
      <c r="K134" s="163">
        <v>19.920000000000002</v>
      </c>
      <c r="L134" s="224">
        <v>0</v>
      </c>
      <c r="M134" s="224"/>
      <c r="N134" s="239">
        <f t="shared" si="5"/>
        <v>0</v>
      </c>
      <c r="O134" s="239"/>
      <c r="P134" s="239"/>
      <c r="Q134" s="239"/>
      <c r="R134" s="134"/>
      <c r="T134" s="164" t="s">
        <v>5</v>
      </c>
      <c r="U134" s="43" t="s">
        <v>40</v>
      </c>
      <c r="V134" s="35"/>
      <c r="W134" s="165">
        <f t="shared" si="6"/>
        <v>0</v>
      </c>
      <c r="X134" s="165">
        <v>0</v>
      </c>
      <c r="Y134" s="165">
        <f t="shared" si="7"/>
        <v>0</v>
      </c>
      <c r="Z134" s="165">
        <v>0</v>
      </c>
      <c r="AA134" s="166">
        <f t="shared" si="8"/>
        <v>0</v>
      </c>
      <c r="AR134" s="18" t="s">
        <v>168</v>
      </c>
      <c r="AT134" s="18" t="s">
        <v>164</v>
      </c>
      <c r="AU134" s="18" t="s">
        <v>111</v>
      </c>
      <c r="AY134" s="18" t="s">
        <v>162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83</v>
      </c>
      <c r="BK134" s="105">
        <f t="shared" si="14"/>
        <v>0</v>
      </c>
      <c r="BL134" s="18" t="s">
        <v>168</v>
      </c>
      <c r="BM134" s="18" t="s">
        <v>587</v>
      </c>
    </row>
    <row r="135" spans="2:65" s="1" customFormat="1" ht="25.5" customHeight="1">
      <c r="B135" s="131"/>
      <c r="C135" s="167" t="s">
        <v>282</v>
      </c>
      <c r="D135" s="167" t="s">
        <v>234</v>
      </c>
      <c r="E135" s="168" t="s">
        <v>545</v>
      </c>
      <c r="F135" s="240" t="s">
        <v>598</v>
      </c>
      <c r="G135" s="240"/>
      <c r="H135" s="240"/>
      <c r="I135" s="240"/>
      <c r="J135" s="169" t="s">
        <v>211</v>
      </c>
      <c r="K135" s="170">
        <v>39.840000000000003</v>
      </c>
      <c r="L135" s="241">
        <v>0</v>
      </c>
      <c r="M135" s="241"/>
      <c r="N135" s="242">
        <f t="shared" si="5"/>
        <v>0</v>
      </c>
      <c r="O135" s="239"/>
      <c r="P135" s="239"/>
      <c r="Q135" s="239"/>
      <c r="R135" s="134"/>
      <c r="T135" s="164" t="s">
        <v>5</v>
      </c>
      <c r="U135" s="43" t="s">
        <v>40</v>
      </c>
      <c r="V135" s="35"/>
      <c r="W135" s="165">
        <f t="shared" si="6"/>
        <v>0</v>
      </c>
      <c r="X135" s="165">
        <v>1</v>
      </c>
      <c r="Y135" s="165">
        <f t="shared" si="7"/>
        <v>39.840000000000003</v>
      </c>
      <c r="Z135" s="165">
        <v>0</v>
      </c>
      <c r="AA135" s="166">
        <f t="shared" si="8"/>
        <v>0</v>
      </c>
      <c r="AR135" s="18" t="s">
        <v>208</v>
      </c>
      <c r="AT135" s="18" t="s">
        <v>234</v>
      </c>
      <c r="AU135" s="18" t="s">
        <v>111</v>
      </c>
      <c r="AY135" s="18" t="s">
        <v>162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83</v>
      </c>
      <c r="BK135" s="105">
        <f t="shared" si="14"/>
        <v>0</v>
      </c>
      <c r="BL135" s="18" t="s">
        <v>168</v>
      </c>
      <c r="BM135" s="18" t="s">
        <v>588</v>
      </c>
    </row>
    <row r="136" spans="2:65" s="1" customFormat="1" ht="25.5" customHeight="1">
      <c r="B136" s="131"/>
      <c r="C136" s="160" t="s">
        <v>263</v>
      </c>
      <c r="D136" s="160" t="s">
        <v>164</v>
      </c>
      <c r="E136" s="161" t="s">
        <v>240</v>
      </c>
      <c r="F136" s="238" t="s">
        <v>241</v>
      </c>
      <c r="G136" s="238"/>
      <c r="H136" s="238"/>
      <c r="I136" s="238"/>
      <c r="J136" s="162" t="s">
        <v>167</v>
      </c>
      <c r="K136" s="163">
        <v>39.840000000000003</v>
      </c>
      <c r="L136" s="224">
        <v>0</v>
      </c>
      <c r="M136" s="224"/>
      <c r="N136" s="239">
        <f t="shared" si="5"/>
        <v>0</v>
      </c>
      <c r="O136" s="239"/>
      <c r="P136" s="239"/>
      <c r="Q136" s="239"/>
      <c r="R136" s="134"/>
      <c r="T136" s="164" t="s">
        <v>5</v>
      </c>
      <c r="U136" s="43" t="s">
        <v>40</v>
      </c>
      <c r="V136" s="35"/>
      <c r="W136" s="165">
        <f t="shared" si="6"/>
        <v>0</v>
      </c>
      <c r="X136" s="165">
        <v>0</v>
      </c>
      <c r="Y136" s="165">
        <f t="shared" si="7"/>
        <v>0</v>
      </c>
      <c r="Z136" s="165">
        <v>0</v>
      </c>
      <c r="AA136" s="166">
        <f t="shared" si="8"/>
        <v>0</v>
      </c>
      <c r="AR136" s="18" t="s">
        <v>168</v>
      </c>
      <c r="AT136" s="18" t="s">
        <v>164</v>
      </c>
      <c r="AU136" s="18" t="s">
        <v>111</v>
      </c>
      <c r="AY136" s="18" t="s">
        <v>162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83</v>
      </c>
      <c r="BK136" s="105">
        <f t="shared" si="14"/>
        <v>0</v>
      </c>
      <c r="BL136" s="18" t="s">
        <v>168</v>
      </c>
      <c r="BM136" s="18" t="s">
        <v>589</v>
      </c>
    </row>
    <row r="137" spans="2:65" s="9" customFormat="1" ht="29.85" customHeight="1">
      <c r="B137" s="149"/>
      <c r="C137" s="150"/>
      <c r="D137" s="159" t="s">
        <v>125</v>
      </c>
      <c r="E137" s="159"/>
      <c r="F137" s="159"/>
      <c r="G137" s="159"/>
      <c r="H137" s="159"/>
      <c r="I137" s="159"/>
      <c r="J137" s="159"/>
      <c r="K137" s="159"/>
      <c r="L137" s="159"/>
      <c r="M137" s="159"/>
      <c r="N137" s="232">
        <f>BK137</f>
        <v>0</v>
      </c>
      <c r="O137" s="233"/>
      <c r="P137" s="233"/>
      <c r="Q137" s="233"/>
      <c r="R137" s="152"/>
      <c r="T137" s="153"/>
      <c r="U137" s="150"/>
      <c r="V137" s="150"/>
      <c r="W137" s="154">
        <f>W138</f>
        <v>0</v>
      </c>
      <c r="X137" s="150"/>
      <c r="Y137" s="154">
        <f>Y138</f>
        <v>0</v>
      </c>
      <c r="Z137" s="150"/>
      <c r="AA137" s="155">
        <f>AA138</f>
        <v>0</v>
      </c>
      <c r="AR137" s="156" t="s">
        <v>83</v>
      </c>
      <c r="AT137" s="157" t="s">
        <v>74</v>
      </c>
      <c r="AU137" s="157" t="s">
        <v>83</v>
      </c>
      <c r="AY137" s="156" t="s">
        <v>162</v>
      </c>
      <c r="BK137" s="158">
        <f>BK138</f>
        <v>0</v>
      </c>
    </row>
    <row r="138" spans="2:65" s="1" customFormat="1" ht="25.5" customHeight="1">
      <c r="B138" s="131"/>
      <c r="C138" s="160" t="s">
        <v>275</v>
      </c>
      <c r="D138" s="160" t="s">
        <v>164</v>
      </c>
      <c r="E138" s="161" t="s">
        <v>548</v>
      </c>
      <c r="F138" s="238" t="s">
        <v>549</v>
      </c>
      <c r="G138" s="238"/>
      <c r="H138" s="238"/>
      <c r="I138" s="238"/>
      <c r="J138" s="162" t="s">
        <v>177</v>
      </c>
      <c r="K138" s="163">
        <v>3.984</v>
      </c>
      <c r="L138" s="224">
        <v>0</v>
      </c>
      <c r="M138" s="224"/>
      <c r="N138" s="239">
        <f>ROUND(L138*K138,2)</f>
        <v>0</v>
      </c>
      <c r="O138" s="239"/>
      <c r="P138" s="239"/>
      <c r="Q138" s="239"/>
      <c r="R138" s="134"/>
      <c r="T138" s="164" t="s">
        <v>5</v>
      </c>
      <c r="U138" s="43" t="s">
        <v>40</v>
      </c>
      <c r="V138" s="35"/>
      <c r="W138" s="165">
        <f>V138*K138</f>
        <v>0</v>
      </c>
      <c r="X138" s="165">
        <v>0</v>
      </c>
      <c r="Y138" s="165">
        <f>X138*K138</f>
        <v>0</v>
      </c>
      <c r="Z138" s="165">
        <v>0</v>
      </c>
      <c r="AA138" s="166">
        <f>Z138*K138</f>
        <v>0</v>
      </c>
      <c r="AR138" s="18" t="s">
        <v>168</v>
      </c>
      <c r="AT138" s="18" t="s">
        <v>164</v>
      </c>
      <c r="AU138" s="18" t="s">
        <v>111</v>
      </c>
      <c r="AY138" s="18" t="s">
        <v>162</v>
      </c>
      <c r="BE138" s="105">
        <f>IF(U138="základní",N138,0)</f>
        <v>0</v>
      </c>
      <c r="BF138" s="105">
        <f>IF(U138="snížená",N138,0)</f>
        <v>0</v>
      </c>
      <c r="BG138" s="105">
        <f>IF(U138="zákl. přenesená",N138,0)</f>
        <v>0</v>
      </c>
      <c r="BH138" s="105">
        <f>IF(U138="sníž. přenesená",N138,0)</f>
        <v>0</v>
      </c>
      <c r="BI138" s="105">
        <f>IF(U138="nulová",N138,0)</f>
        <v>0</v>
      </c>
      <c r="BJ138" s="18" t="s">
        <v>83</v>
      </c>
      <c r="BK138" s="105">
        <f>ROUND(L138*K138,2)</f>
        <v>0</v>
      </c>
      <c r="BL138" s="18" t="s">
        <v>168</v>
      </c>
      <c r="BM138" s="18" t="s">
        <v>590</v>
      </c>
    </row>
    <row r="139" spans="2:65" s="9" customFormat="1" ht="29.85" customHeight="1">
      <c r="B139" s="149"/>
      <c r="C139" s="150"/>
      <c r="D139" s="159" t="s">
        <v>126</v>
      </c>
      <c r="E139" s="159"/>
      <c r="F139" s="159"/>
      <c r="G139" s="159"/>
      <c r="H139" s="159"/>
      <c r="I139" s="159"/>
      <c r="J139" s="159"/>
      <c r="K139" s="159"/>
      <c r="L139" s="159"/>
      <c r="M139" s="159"/>
      <c r="N139" s="232">
        <f>BK139</f>
        <v>0</v>
      </c>
      <c r="O139" s="233"/>
      <c r="P139" s="233"/>
      <c r="Q139" s="233"/>
      <c r="R139" s="152"/>
      <c r="T139" s="153"/>
      <c r="U139" s="150"/>
      <c r="V139" s="150"/>
      <c r="W139" s="154">
        <f>W140</f>
        <v>0</v>
      </c>
      <c r="X139" s="150"/>
      <c r="Y139" s="154">
        <f>Y140</f>
        <v>4.806</v>
      </c>
      <c r="Z139" s="150"/>
      <c r="AA139" s="155">
        <f>AA140</f>
        <v>0</v>
      </c>
      <c r="AR139" s="156" t="s">
        <v>83</v>
      </c>
      <c r="AT139" s="157" t="s">
        <v>74</v>
      </c>
      <c r="AU139" s="157" t="s">
        <v>83</v>
      </c>
      <c r="AY139" s="156" t="s">
        <v>162</v>
      </c>
      <c r="BK139" s="158">
        <f>BK140</f>
        <v>0</v>
      </c>
    </row>
    <row r="140" spans="2:65" s="1" customFormat="1" ht="38.25" customHeight="1">
      <c r="B140" s="131"/>
      <c r="C140" s="160" t="s">
        <v>83</v>
      </c>
      <c r="D140" s="160" t="s">
        <v>164</v>
      </c>
      <c r="E140" s="161" t="s">
        <v>591</v>
      </c>
      <c r="F140" s="238" t="s">
        <v>592</v>
      </c>
      <c r="G140" s="238"/>
      <c r="H140" s="238"/>
      <c r="I140" s="238"/>
      <c r="J140" s="162" t="s">
        <v>254</v>
      </c>
      <c r="K140" s="163">
        <v>53.4</v>
      </c>
      <c r="L140" s="224">
        <v>0</v>
      </c>
      <c r="M140" s="224"/>
      <c r="N140" s="239">
        <f>ROUND(L140*K140,2)</f>
        <v>0</v>
      </c>
      <c r="O140" s="239"/>
      <c r="P140" s="239"/>
      <c r="Q140" s="239"/>
      <c r="R140" s="134"/>
      <c r="T140" s="164" t="s">
        <v>5</v>
      </c>
      <c r="U140" s="43" t="s">
        <v>40</v>
      </c>
      <c r="V140" s="35"/>
      <c r="W140" s="165">
        <f>V140*K140</f>
        <v>0</v>
      </c>
      <c r="X140" s="165">
        <v>0.09</v>
      </c>
      <c r="Y140" s="165">
        <f>X140*K140</f>
        <v>4.806</v>
      </c>
      <c r="Z140" s="165">
        <v>0</v>
      </c>
      <c r="AA140" s="166">
        <f>Z140*K140</f>
        <v>0</v>
      </c>
      <c r="AR140" s="18" t="s">
        <v>168</v>
      </c>
      <c r="AT140" s="18" t="s">
        <v>164</v>
      </c>
      <c r="AU140" s="18" t="s">
        <v>111</v>
      </c>
      <c r="AY140" s="18" t="s">
        <v>162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8" t="s">
        <v>83</v>
      </c>
      <c r="BK140" s="105">
        <f>ROUND(L140*K140,2)</f>
        <v>0</v>
      </c>
      <c r="BL140" s="18" t="s">
        <v>168</v>
      </c>
      <c r="BM140" s="18" t="s">
        <v>593</v>
      </c>
    </row>
    <row r="141" spans="2:65" s="9" customFormat="1" ht="29.85" customHeight="1">
      <c r="B141" s="149"/>
      <c r="C141" s="150"/>
      <c r="D141" s="159" t="s">
        <v>127</v>
      </c>
      <c r="E141" s="159"/>
      <c r="F141" s="159"/>
      <c r="G141" s="159"/>
      <c r="H141" s="159"/>
      <c r="I141" s="159"/>
      <c r="J141" s="159"/>
      <c r="K141" s="159"/>
      <c r="L141" s="159"/>
      <c r="M141" s="159"/>
      <c r="N141" s="232">
        <f>BK141</f>
        <v>0</v>
      </c>
      <c r="O141" s="233"/>
      <c r="P141" s="233"/>
      <c r="Q141" s="233"/>
      <c r="R141" s="152"/>
      <c r="T141" s="153"/>
      <c r="U141" s="150"/>
      <c r="V141" s="150"/>
      <c r="W141" s="154">
        <f>SUM(W142:W143)</f>
        <v>0</v>
      </c>
      <c r="X141" s="150"/>
      <c r="Y141" s="154">
        <f>SUM(Y142:Y143)</f>
        <v>11.04</v>
      </c>
      <c r="Z141" s="150"/>
      <c r="AA141" s="155">
        <f>SUM(AA142:AA143)</f>
        <v>0</v>
      </c>
      <c r="AR141" s="156" t="s">
        <v>83</v>
      </c>
      <c r="AT141" s="157" t="s">
        <v>74</v>
      </c>
      <c r="AU141" s="157" t="s">
        <v>83</v>
      </c>
      <c r="AY141" s="156" t="s">
        <v>162</v>
      </c>
      <c r="BK141" s="158">
        <f>SUM(BK142:BK143)</f>
        <v>0</v>
      </c>
    </row>
    <row r="142" spans="2:65" s="1" customFormat="1" ht="25.5" customHeight="1">
      <c r="B142" s="131"/>
      <c r="C142" s="160" t="s">
        <v>111</v>
      </c>
      <c r="D142" s="160" t="s">
        <v>164</v>
      </c>
      <c r="E142" s="161" t="s">
        <v>554</v>
      </c>
      <c r="F142" s="238" t="s">
        <v>555</v>
      </c>
      <c r="G142" s="238"/>
      <c r="H142" s="238"/>
      <c r="I142" s="238"/>
      <c r="J142" s="162" t="s">
        <v>254</v>
      </c>
      <c r="K142" s="163">
        <v>13</v>
      </c>
      <c r="L142" s="224">
        <v>0</v>
      </c>
      <c r="M142" s="224"/>
      <c r="N142" s="239">
        <f>ROUND(L142*K142,2)</f>
        <v>0</v>
      </c>
      <c r="O142" s="239"/>
      <c r="P142" s="239"/>
      <c r="Q142" s="239"/>
      <c r="R142" s="134"/>
      <c r="T142" s="164" t="s">
        <v>5</v>
      </c>
      <c r="U142" s="43" t="s">
        <v>40</v>
      </c>
      <c r="V142" s="35"/>
      <c r="W142" s="165">
        <f>V142*K142</f>
        <v>0</v>
      </c>
      <c r="X142" s="165">
        <v>0.08</v>
      </c>
      <c r="Y142" s="165">
        <f>X142*K142</f>
        <v>1.04</v>
      </c>
      <c r="Z142" s="165">
        <v>0</v>
      </c>
      <c r="AA142" s="166">
        <f>Z142*K142</f>
        <v>0</v>
      </c>
      <c r="AR142" s="18" t="s">
        <v>168</v>
      </c>
      <c r="AT142" s="18" t="s">
        <v>164</v>
      </c>
      <c r="AU142" s="18" t="s">
        <v>111</v>
      </c>
      <c r="AY142" s="18" t="s">
        <v>162</v>
      </c>
      <c r="BE142" s="105">
        <f>IF(U142="základní",N142,0)</f>
        <v>0</v>
      </c>
      <c r="BF142" s="105">
        <f>IF(U142="snížená",N142,0)</f>
        <v>0</v>
      </c>
      <c r="BG142" s="105">
        <f>IF(U142="zákl. přenesená",N142,0)</f>
        <v>0</v>
      </c>
      <c r="BH142" s="105">
        <f>IF(U142="sníž. přenesená",N142,0)</f>
        <v>0</v>
      </c>
      <c r="BI142" s="105">
        <f>IF(U142="nulová",N142,0)</f>
        <v>0</v>
      </c>
      <c r="BJ142" s="18" t="s">
        <v>83</v>
      </c>
      <c r="BK142" s="105">
        <f>ROUND(L142*K142,2)</f>
        <v>0</v>
      </c>
      <c r="BL142" s="18" t="s">
        <v>168</v>
      </c>
      <c r="BM142" s="18" t="s">
        <v>594</v>
      </c>
    </row>
    <row r="143" spans="2:65" s="1" customFormat="1" ht="25.5" customHeight="1">
      <c r="B143" s="131"/>
      <c r="C143" s="160" t="s">
        <v>185</v>
      </c>
      <c r="D143" s="160" t="s">
        <v>164</v>
      </c>
      <c r="E143" s="161" t="s">
        <v>557</v>
      </c>
      <c r="F143" s="238" t="s">
        <v>558</v>
      </c>
      <c r="G143" s="238"/>
      <c r="H143" s="238"/>
      <c r="I143" s="238"/>
      <c r="J143" s="162" t="s">
        <v>305</v>
      </c>
      <c r="K143" s="163">
        <v>4</v>
      </c>
      <c r="L143" s="224">
        <v>0</v>
      </c>
      <c r="M143" s="224"/>
      <c r="N143" s="239">
        <f>ROUND(L143*K143,2)</f>
        <v>0</v>
      </c>
      <c r="O143" s="239"/>
      <c r="P143" s="239"/>
      <c r="Q143" s="239"/>
      <c r="R143" s="134"/>
      <c r="T143" s="164" t="s">
        <v>5</v>
      </c>
      <c r="U143" s="43" t="s">
        <v>40</v>
      </c>
      <c r="V143" s="35"/>
      <c r="W143" s="165">
        <f>V143*K143</f>
        <v>0</v>
      </c>
      <c r="X143" s="165">
        <v>2.5</v>
      </c>
      <c r="Y143" s="165">
        <f>X143*K143</f>
        <v>10</v>
      </c>
      <c r="Z143" s="165">
        <v>0</v>
      </c>
      <c r="AA143" s="166">
        <f>Z143*K143</f>
        <v>0</v>
      </c>
      <c r="AR143" s="18" t="s">
        <v>168</v>
      </c>
      <c r="AT143" s="18" t="s">
        <v>164</v>
      </c>
      <c r="AU143" s="18" t="s">
        <v>111</v>
      </c>
      <c r="AY143" s="18" t="s">
        <v>162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8" t="s">
        <v>83</v>
      </c>
      <c r="BK143" s="105">
        <f>ROUND(L143*K143,2)</f>
        <v>0</v>
      </c>
      <c r="BL143" s="18" t="s">
        <v>168</v>
      </c>
      <c r="BM143" s="18" t="s">
        <v>595</v>
      </c>
    </row>
    <row r="144" spans="2:65" s="9" customFormat="1" ht="29.85" customHeight="1">
      <c r="B144" s="149"/>
      <c r="C144" s="150"/>
      <c r="D144" s="159" t="s">
        <v>130</v>
      </c>
      <c r="E144" s="159"/>
      <c r="F144" s="159"/>
      <c r="G144" s="159"/>
      <c r="H144" s="159"/>
      <c r="I144" s="159"/>
      <c r="J144" s="159"/>
      <c r="K144" s="159"/>
      <c r="L144" s="159"/>
      <c r="M144" s="159"/>
      <c r="N144" s="232">
        <f>BK144</f>
        <v>0</v>
      </c>
      <c r="O144" s="233"/>
      <c r="P144" s="233"/>
      <c r="Q144" s="233"/>
      <c r="R144" s="152"/>
      <c r="T144" s="153"/>
      <c r="U144" s="150"/>
      <c r="V144" s="150"/>
      <c r="W144" s="154">
        <f>W145</f>
        <v>0</v>
      </c>
      <c r="X144" s="150"/>
      <c r="Y144" s="154">
        <f>Y145</f>
        <v>0</v>
      </c>
      <c r="Z144" s="150"/>
      <c r="AA144" s="155">
        <f>AA145</f>
        <v>0</v>
      </c>
      <c r="AR144" s="156" t="s">
        <v>83</v>
      </c>
      <c r="AT144" s="157" t="s">
        <v>74</v>
      </c>
      <c r="AU144" s="157" t="s">
        <v>83</v>
      </c>
      <c r="AY144" s="156" t="s">
        <v>162</v>
      </c>
      <c r="BK144" s="158">
        <f>BK145</f>
        <v>0</v>
      </c>
    </row>
    <row r="145" spans="2:65" s="1" customFormat="1" ht="25.5" customHeight="1">
      <c r="B145" s="131"/>
      <c r="C145" s="160" t="s">
        <v>168</v>
      </c>
      <c r="D145" s="160" t="s">
        <v>164</v>
      </c>
      <c r="E145" s="161" t="s">
        <v>522</v>
      </c>
      <c r="F145" s="238" t="s">
        <v>523</v>
      </c>
      <c r="G145" s="238"/>
      <c r="H145" s="238"/>
      <c r="I145" s="238"/>
      <c r="J145" s="162" t="s">
        <v>211</v>
      </c>
      <c r="K145" s="163">
        <v>55.686</v>
      </c>
      <c r="L145" s="224">
        <v>0</v>
      </c>
      <c r="M145" s="224"/>
      <c r="N145" s="239">
        <f>ROUND(L145*K145,2)</f>
        <v>0</v>
      </c>
      <c r="O145" s="239"/>
      <c r="P145" s="239"/>
      <c r="Q145" s="239"/>
      <c r="R145" s="134"/>
      <c r="T145" s="164" t="s">
        <v>5</v>
      </c>
      <c r="U145" s="43" t="s">
        <v>40</v>
      </c>
      <c r="V145" s="35"/>
      <c r="W145" s="165">
        <f>V145*K145</f>
        <v>0</v>
      </c>
      <c r="X145" s="165">
        <v>0</v>
      </c>
      <c r="Y145" s="165">
        <f>X145*K145</f>
        <v>0</v>
      </c>
      <c r="Z145" s="165">
        <v>0</v>
      </c>
      <c r="AA145" s="166">
        <f>Z145*K145</f>
        <v>0</v>
      </c>
      <c r="AR145" s="18" t="s">
        <v>168</v>
      </c>
      <c r="AT145" s="18" t="s">
        <v>164</v>
      </c>
      <c r="AU145" s="18" t="s">
        <v>111</v>
      </c>
      <c r="AY145" s="18" t="s">
        <v>162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8" t="s">
        <v>83</v>
      </c>
      <c r="BK145" s="105">
        <f>ROUND(L145*K145,2)</f>
        <v>0</v>
      </c>
      <c r="BL145" s="18" t="s">
        <v>168</v>
      </c>
      <c r="BM145" s="18" t="s">
        <v>596</v>
      </c>
    </row>
    <row r="146" spans="2:65" s="1" customFormat="1" ht="49.9" customHeight="1">
      <c r="B146" s="34"/>
      <c r="C146" s="35"/>
      <c r="D146" s="151" t="s">
        <v>459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236">
        <f t="shared" ref="N146:N151" si="15">BK146</f>
        <v>0</v>
      </c>
      <c r="O146" s="237"/>
      <c r="P146" s="237"/>
      <c r="Q146" s="237"/>
      <c r="R146" s="36"/>
      <c r="T146" s="172"/>
      <c r="U146" s="35"/>
      <c r="V146" s="35"/>
      <c r="W146" s="35"/>
      <c r="X146" s="35"/>
      <c r="Y146" s="35"/>
      <c r="Z146" s="35"/>
      <c r="AA146" s="73"/>
      <c r="AT146" s="18" t="s">
        <v>74</v>
      </c>
      <c r="AU146" s="18" t="s">
        <v>75</v>
      </c>
      <c r="AY146" s="18" t="s">
        <v>460</v>
      </c>
      <c r="BK146" s="105">
        <f>SUM(BK147:BK151)</f>
        <v>0</v>
      </c>
    </row>
    <row r="147" spans="2:65" s="1" customFormat="1" ht="22.35" customHeight="1">
      <c r="B147" s="34"/>
      <c r="C147" s="173" t="s">
        <v>5</v>
      </c>
      <c r="D147" s="173" t="s">
        <v>164</v>
      </c>
      <c r="E147" s="174" t="s">
        <v>5</v>
      </c>
      <c r="F147" s="223" t="s">
        <v>5</v>
      </c>
      <c r="G147" s="223"/>
      <c r="H147" s="223"/>
      <c r="I147" s="223"/>
      <c r="J147" s="175" t="s">
        <v>5</v>
      </c>
      <c r="K147" s="171"/>
      <c r="L147" s="224"/>
      <c r="M147" s="225"/>
      <c r="N147" s="225">
        <f t="shared" si="15"/>
        <v>0</v>
      </c>
      <c r="O147" s="225"/>
      <c r="P147" s="225"/>
      <c r="Q147" s="225"/>
      <c r="R147" s="36"/>
      <c r="T147" s="164" t="s">
        <v>5</v>
      </c>
      <c r="U147" s="176" t="s">
        <v>40</v>
      </c>
      <c r="V147" s="35"/>
      <c r="W147" s="35"/>
      <c r="X147" s="35"/>
      <c r="Y147" s="35"/>
      <c r="Z147" s="35"/>
      <c r="AA147" s="73"/>
      <c r="AT147" s="18" t="s">
        <v>460</v>
      </c>
      <c r="AU147" s="18" t="s">
        <v>83</v>
      </c>
      <c r="AY147" s="18" t="s">
        <v>460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8" t="s">
        <v>83</v>
      </c>
      <c r="BK147" s="105">
        <f>L147*K147</f>
        <v>0</v>
      </c>
    </row>
    <row r="148" spans="2:65" s="1" customFormat="1" ht="22.35" customHeight="1">
      <c r="B148" s="34"/>
      <c r="C148" s="173" t="s">
        <v>5</v>
      </c>
      <c r="D148" s="173" t="s">
        <v>164</v>
      </c>
      <c r="E148" s="174" t="s">
        <v>5</v>
      </c>
      <c r="F148" s="223" t="s">
        <v>5</v>
      </c>
      <c r="G148" s="223"/>
      <c r="H148" s="223"/>
      <c r="I148" s="223"/>
      <c r="J148" s="175" t="s">
        <v>5</v>
      </c>
      <c r="K148" s="171"/>
      <c r="L148" s="224"/>
      <c r="M148" s="225"/>
      <c r="N148" s="225">
        <f t="shared" si="15"/>
        <v>0</v>
      </c>
      <c r="O148" s="225"/>
      <c r="P148" s="225"/>
      <c r="Q148" s="225"/>
      <c r="R148" s="36"/>
      <c r="T148" s="164" t="s">
        <v>5</v>
      </c>
      <c r="U148" s="176" t="s">
        <v>40</v>
      </c>
      <c r="V148" s="35"/>
      <c r="W148" s="35"/>
      <c r="X148" s="35"/>
      <c r="Y148" s="35"/>
      <c r="Z148" s="35"/>
      <c r="AA148" s="73"/>
      <c r="AT148" s="18" t="s">
        <v>460</v>
      </c>
      <c r="AU148" s="18" t="s">
        <v>83</v>
      </c>
      <c r="AY148" s="18" t="s">
        <v>460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8" t="s">
        <v>83</v>
      </c>
      <c r="BK148" s="105">
        <f>L148*K148</f>
        <v>0</v>
      </c>
    </row>
    <row r="149" spans="2:65" s="1" customFormat="1" ht="22.35" customHeight="1">
      <c r="B149" s="34"/>
      <c r="C149" s="173" t="s">
        <v>5</v>
      </c>
      <c r="D149" s="173" t="s">
        <v>164</v>
      </c>
      <c r="E149" s="174" t="s">
        <v>5</v>
      </c>
      <c r="F149" s="223" t="s">
        <v>5</v>
      </c>
      <c r="G149" s="223"/>
      <c r="H149" s="223"/>
      <c r="I149" s="223"/>
      <c r="J149" s="175" t="s">
        <v>5</v>
      </c>
      <c r="K149" s="171"/>
      <c r="L149" s="224"/>
      <c r="M149" s="225"/>
      <c r="N149" s="225">
        <f t="shared" si="15"/>
        <v>0</v>
      </c>
      <c r="O149" s="225"/>
      <c r="P149" s="225"/>
      <c r="Q149" s="225"/>
      <c r="R149" s="36"/>
      <c r="T149" s="164" t="s">
        <v>5</v>
      </c>
      <c r="U149" s="176" t="s">
        <v>40</v>
      </c>
      <c r="V149" s="35"/>
      <c r="W149" s="35"/>
      <c r="X149" s="35"/>
      <c r="Y149" s="35"/>
      <c r="Z149" s="35"/>
      <c r="AA149" s="73"/>
      <c r="AT149" s="18" t="s">
        <v>460</v>
      </c>
      <c r="AU149" s="18" t="s">
        <v>83</v>
      </c>
      <c r="AY149" s="18" t="s">
        <v>460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18" t="s">
        <v>83</v>
      </c>
      <c r="BK149" s="105">
        <f>L149*K149</f>
        <v>0</v>
      </c>
    </row>
    <row r="150" spans="2:65" s="1" customFormat="1" ht="22.35" customHeight="1">
      <c r="B150" s="34"/>
      <c r="C150" s="173" t="s">
        <v>5</v>
      </c>
      <c r="D150" s="173" t="s">
        <v>164</v>
      </c>
      <c r="E150" s="174" t="s">
        <v>5</v>
      </c>
      <c r="F150" s="223" t="s">
        <v>5</v>
      </c>
      <c r="G150" s="223"/>
      <c r="H150" s="223"/>
      <c r="I150" s="223"/>
      <c r="J150" s="175" t="s">
        <v>5</v>
      </c>
      <c r="K150" s="171"/>
      <c r="L150" s="224"/>
      <c r="M150" s="225"/>
      <c r="N150" s="225">
        <f t="shared" si="15"/>
        <v>0</v>
      </c>
      <c r="O150" s="225"/>
      <c r="P150" s="225"/>
      <c r="Q150" s="225"/>
      <c r="R150" s="36"/>
      <c r="T150" s="164" t="s">
        <v>5</v>
      </c>
      <c r="U150" s="176" t="s">
        <v>40</v>
      </c>
      <c r="V150" s="35"/>
      <c r="W150" s="35"/>
      <c r="X150" s="35"/>
      <c r="Y150" s="35"/>
      <c r="Z150" s="35"/>
      <c r="AA150" s="73"/>
      <c r="AT150" s="18" t="s">
        <v>460</v>
      </c>
      <c r="AU150" s="18" t="s">
        <v>83</v>
      </c>
      <c r="AY150" s="18" t="s">
        <v>460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8" t="s">
        <v>83</v>
      </c>
      <c r="BK150" s="105">
        <f>L150*K150</f>
        <v>0</v>
      </c>
    </row>
    <row r="151" spans="2:65" s="1" customFormat="1" ht="22.35" customHeight="1">
      <c r="B151" s="34"/>
      <c r="C151" s="173" t="s">
        <v>5</v>
      </c>
      <c r="D151" s="173" t="s">
        <v>164</v>
      </c>
      <c r="E151" s="174" t="s">
        <v>5</v>
      </c>
      <c r="F151" s="223" t="s">
        <v>5</v>
      </c>
      <c r="G151" s="223"/>
      <c r="H151" s="223"/>
      <c r="I151" s="223"/>
      <c r="J151" s="175" t="s">
        <v>5</v>
      </c>
      <c r="K151" s="171"/>
      <c r="L151" s="224"/>
      <c r="M151" s="225"/>
      <c r="N151" s="225">
        <f t="shared" si="15"/>
        <v>0</v>
      </c>
      <c r="O151" s="225"/>
      <c r="P151" s="225"/>
      <c r="Q151" s="225"/>
      <c r="R151" s="36"/>
      <c r="T151" s="164" t="s">
        <v>5</v>
      </c>
      <c r="U151" s="176" t="s">
        <v>40</v>
      </c>
      <c r="V151" s="55"/>
      <c r="W151" s="55"/>
      <c r="X151" s="55"/>
      <c r="Y151" s="55"/>
      <c r="Z151" s="55"/>
      <c r="AA151" s="57"/>
      <c r="AT151" s="18" t="s">
        <v>460</v>
      </c>
      <c r="AU151" s="18" t="s">
        <v>83</v>
      </c>
      <c r="AY151" s="18" t="s">
        <v>460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8" t="s">
        <v>83</v>
      </c>
      <c r="BK151" s="105">
        <f>L151*K151</f>
        <v>0</v>
      </c>
    </row>
    <row r="152" spans="2:65" s="1" customFormat="1" ht="6.95" customHeight="1">
      <c r="B152" s="58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</sheetData>
  <mergeCells count="14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N143:Q143"/>
    <mergeCell ref="F145:I145"/>
    <mergeCell ref="L145:M145"/>
    <mergeCell ref="N145:Q145"/>
    <mergeCell ref="F147:I147"/>
    <mergeCell ref="L147:M147"/>
    <mergeCell ref="N147:Q147"/>
    <mergeCell ref="F138:I138"/>
    <mergeCell ref="L138:M138"/>
    <mergeCell ref="N138:Q138"/>
    <mergeCell ref="F140:I140"/>
    <mergeCell ref="L140:M140"/>
    <mergeCell ref="N140:Q140"/>
    <mergeCell ref="F142:I142"/>
    <mergeCell ref="L142:M142"/>
    <mergeCell ref="N142:Q142"/>
    <mergeCell ref="H1:K1"/>
    <mergeCell ref="S2:AC2"/>
    <mergeCell ref="F151:I151"/>
    <mergeCell ref="L151:M151"/>
    <mergeCell ref="N151:Q151"/>
    <mergeCell ref="N122:Q122"/>
    <mergeCell ref="N123:Q123"/>
    <mergeCell ref="N124:Q124"/>
    <mergeCell ref="N137:Q137"/>
    <mergeCell ref="N139:Q139"/>
    <mergeCell ref="N141:Q141"/>
    <mergeCell ref="N144:Q144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3:I143"/>
    <mergeCell ref="L143:M143"/>
  </mergeCells>
  <dataValidations count="2">
    <dataValidation type="list" allowBlank="1" showInputMessage="1" showErrorMessage="1" error="Povoleny jsou hodnoty K, M." sqref="D147:D152" xr:uid="{00000000-0002-0000-0500-000000000000}">
      <formula1>"K, M"</formula1>
    </dataValidation>
    <dataValidation type="list" allowBlank="1" showInputMessage="1" showErrorMessage="1" error="Povoleny jsou hodnoty základní, snížená, zákl. přenesená, sníž. přenesená, nulová." sqref="U147:U152" xr:uid="{00000000-0002-0000-0500-000001000000}">
      <formula1>"základní, snížená, zákl. přenesená, sníž. přenesená, nulová"</formula1>
    </dataValidation>
  </dataValidations>
  <hyperlinks>
    <hyperlink ref="F1:G1" location="C2" display="1) Krycí list rozpočtu" xr:uid="{00000000-0004-0000-0500-000000000000}"/>
    <hyperlink ref="H1:K1" location="C86" display="2) Rekapitulace rozpočtu" xr:uid="{00000000-0004-0000-0500-000001000000}"/>
    <hyperlink ref="L1" location="C121" display="3) Rozpočet" xr:uid="{00000000-0004-0000-0500-000002000000}"/>
    <hyperlink ref="S1:T1" location="'Rekapitulace stavby'!C2" display="Rekapitulace stavby" xr:uid="{00000000-0004-0000-05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SO 01 - Silážní žlab</vt:lpstr>
      <vt:lpstr>SO 02 - Manipulační plocha</vt:lpstr>
      <vt:lpstr>SO 03 - Trativod pro dešť...</vt:lpstr>
      <vt:lpstr>SO 04 - Dešťová kanaliazce</vt:lpstr>
      <vt:lpstr>SO 05 - Kanalizace silážn...</vt:lpstr>
      <vt:lpstr>'Rekapitulace stavby'!Názvy_tisku</vt:lpstr>
      <vt:lpstr>'SO 01 - Silážní žlab'!Názvy_tisku</vt:lpstr>
      <vt:lpstr>'SO 02 - Manipulační plocha'!Názvy_tisku</vt:lpstr>
      <vt:lpstr>'SO 03 - Trativod pro dešť...'!Názvy_tisku</vt:lpstr>
      <vt:lpstr>'SO 04 - Dešťová kanaliazce'!Názvy_tisku</vt:lpstr>
      <vt:lpstr>'SO 05 - Kanalizace silážn...'!Názvy_tisku</vt:lpstr>
      <vt:lpstr>'Rekapitulace stavby'!Oblast_tisku</vt:lpstr>
      <vt:lpstr>'SO 01 - Silážní žlab'!Oblast_tisku</vt:lpstr>
      <vt:lpstr>'SO 02 - Manipulační plocha'!Oblast_tisku</vt:lpstr>
      <vt:lpstr>'SO 03 - Trativod pro dešť...'!Oblast_tisku</vt:lpstr>
      <vt:lpstr>'SO 04 - Dešťová kanaliazce'!Oblast_tisku</vt:lpstr>
      <vt:lpstr>'SO 05 - Kanalizace silážn...'!Oblast_tisku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Souchop</dc:creator>
  <cp:lastModifiedBy>Lenovo</cp:lastModifiedBy>
  <dcterms:created xsi:type="dcterms:W3CDTF">2018-01-05T09:17:50Z</dcterms:created>
  <dcterms:modified xsi:type="dcterms:W3CDTF">2018-01-06T11:17:47Z</dcterms:modified>
</cp:coreProperties>
</file>